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255FC4D4-AB0F-40AD-927A-D9A498125DE6}" xr6:coauthVersionLast="47" xr6:coauthVersionMax="47" xr10:uidLastSave="{00000000-0000-0000-0000-000000000000}"/>
  <bookViews>
    <workbookView xWindow="14400" yWindow="0" windowWidth="14400" windowHeight="1575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Stabilito!$B$97:$B$101</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4" i="6" l="1" a="1"/>
  <c r="C34" i="6" s="1"/>
  <c r="C14" i="6" a="1"/>
  <c r="C14" i="6" s="1"/>
  <c r="B45" i="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H52" i="7"/>
  <c r="E45" i="7"/>
  <c r="D45" i="7"/>
  <c r="E44" i="7"/>
  <c r="D44" i="7"/>
  <c r="E46" i="7"/>
  <c r="D46" i="7"/>
  <c r="E43" i="7"/>
  <c r="D43" i="7"/>
  <c r="E41" i="7"/>
  <c r="E50" i="7"/>
  <c r="E48" i="7"/>
  <c r="E47" i="7"/>
  <c r="H50"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E51" i="7" l="1"/>
  <c r="C130" i="6"/>
  <c r="E55" i="7"/>
  <c r="C131" i="6"/>
  <c r="D24" i="7"/>
  <c r="C140" i="6"/>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Y4" i="4"/>
  <c r="Q3" i="4"/>
  <c r="T3" i="4"/>
  <c r="C133" i="6" l="1"/>
  <c r="C163" i="6"/>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W4" i="4"/>
  <c r="N2" i="4"/>
  <c r="L2" i="4"/>
  <c r="R3" i="4"/>
  <c r="H4" i="4"/>
  <c r="D3" i="4"/>
  <c r="W3" i="4"/>
  <c r="P3" i="4"/>
  <c r="N3" i="4"/>
  <c r="O3" i="4"/>
  <c r="R2" i="4"/>
  <c r="R4" i="4"/>
  <c r="F4" i="4"/>
  <c r="F3" i="4"/>
  <c r="O4" i="4"/>
  <c r="X4" i="4"/>
  <c r="T4" i="4"/>
  <c r="C4" i="4"/>
  <c r="Z2" i="4"/>
  <c r="G4" i="4"/>
  <c r="Q4" i="4"/>
  <c r="T2" i="4"/>
  <c r="X3" i="4"/>
  <c r="L4" i="4"/>
  <c r="M3" i="4"/>
  <c r="V4" i="4"/>
  <c r="H3" i="4"/>
  <c r="U3" i="4"/>
  <c r="D4" i="4"/>
  <c r="B4" i="4"/>
  <c r="P2" i="4"/>
  <c r="N4" i="4"/>
  <c r="B3" i="4"/>
  <c r="U4" i="4"/>
  <c r="K3" i="4"/>
  <c r="J3" i="4"/>
  <c r="I3" i="4"/>
  <c r="P4" i="4"/>
  <c r="H2" i="4"/>
  <c r="X2" i="4"/>
  <c r="S3" i="4"/>
  <c r="G3" i="4"/>
  <c r="C3" i="4"/>
  <c r="S4" i="4"/>
  <c r="E3" i="4"/>
  <c r="I4" i="4"/>
  <c r="V3" i="4"/>
  <c r="Y3" i="4"/>
  <c r="J4" i="4"/>
  <c r="E4" i="4"/>
  <c r="M4" i="4"/>
  <c r="L3" i="4"/>
  <c r="J2" i="4"/>
  <c r="K4" i="4"/>
  <c r="V2"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55" i="6" l="1"/>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S29" i="6" l="1"/>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H15" i="7"/>
  <c r="R196" i="4"/>
  <c r="T194" i="4"/>
  <c r="S30" i="6" l="1"/>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M303" i="3" l="1"/>
  <c r="N303" i="3" s="1"/>
  <c r="J303" i="3"/>
  <c r="L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Z373" i="3"/>
  <c r="AC373" i="3"/>
  <c r="P373" i="3"/>
  <c r="Q373" i="3" s="1"/>
  <c r="R373" i="3" s="1"/>
  <c r="S373" i="3" s="1"/>
  <c r="AA373" i="3"/>
  <c r="L372" i="3" l="1"/>
  <c r="U372" i="3" s="1"/>
  <c r="AD372" i="3"/>
  <c r="T373" i="3"/>
  <c r="Y371" i="3" l="1"/>
  <c r="AH373" i="3"/>
  <c r="D373" i="3"/>
  <c r="G373" i="3" s="1"/>
  <c r="E373" i="3"/>
  <c r="H373" i="3" s="1"/>
  <c r="AG373" i="3"/>
  <c r="F373" i="3" l="1"/>
  <c r="I373" i="3"/>
  <c r="J373" i="3"/>
  <c r="AD373" i="3" s="1"/>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W375" i="3"/>
  <c r="AA376" i="3"/>
  <c r="P376" i="3"/>
  <c r="Q376" i="3" s="1"/>
  <c r="R376" i="3" s="1"/>
  <c r="S376" i="3" s="1"/>
  <c r="AC376" i="3"/>
  <c r="Z376" i="3"/>
  <c r="L375" i="3" l="1"/>
  <c r="U375" i="3" s="1"/>
  <c r="AD375" i="3"/>
  <c r="T376" i="3"/>
  <c r="Y374" i="3" l="1"/>
  <c r="D376" i="3"/>
  <c r="G376" i="3" s="1"/>
  <c r="AG376" i="3"/>
  <c r="AH376" i="3"/>
  <c r="E376" i="3"/>
  <c r="H376" i="3" s="1"/>
  <c r="F376" i="3" l="1"/>
  <c r="I376" i="3"/>
  <c r="J376" i="3"/>
  <c r="AD376" i="3" s="1"/>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C612" i="3"/>
  <c r="AA612" i="3"/>
  <c r="T612" i="3" l="1"/>
  <c r="L611" i="3"/>
  <c r="U611" i="3" l="1"/>
  <c r="E612" i="3" s="1"/>
  <c r="H612" i="3" s="1"/>
  <c r="AH612" i="3"/>
  <c r="AG612" i="3"/>
  <c r="Y610" i="3"/>
  <c r="D612" i="3" l="1"/>
  <c r="G612" i="3" s="1"/>
  <c r="K612" i="3"/>
  <c r="AE612" i="3" s="1"/>
  <c r="F612" i="3" l="1"/>
  <c r="V612" i="3"/>
  <c r="A613" i="3"/>
  <c r="B613" i="3" s="1"/>
  <c r="I612" i="3"/>
  <c r="J612" i="3"/>
  <c r="AD612" i="3" s="1"/>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D623" i="3"/>
  <c r="AA623" i="3"/>
  <c r="AC623" i="3"/>
  <c r="L622" i="3" l="1"/>
  <c r="U622" i="3" s="1"/>
  <c r="AD622" i="3"/>
  <c r="T623" i="3"/>
  <c r="Y621" i="3" l="1"/>
  <c r="D623" i="3"/>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U651" i="3" l="1"/>
  <c r="Y650" i="3"/>
  <c r="T652" i="3"/>
  <c r="E652" i="3" l="1"/>
  <c r="H652" i="3" s="1"/>
  <c r="K652" i="3" s="1"/>
  <c r="AE652" i="3" s="1"/>
  <c r="AH652" i="3"/>
  <c r="AG652" i="3"/>
  <c r="D652" i="3"/>
  <c r="G652" i="3" s="1"/>
  <c r="F652" i="3" l="1"/>
  <c r="V652" i="3"/>
  <c r="A653" i="3"/>
  <c r="B653" i="3" s="1"/>
  <c r="I652" i="3"/>
  <c r="J652" i="3"/>
  <c r="AD652" i="3" s="1"/>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AD663" i="3"/>
  <c r="L662" i="3" l="1"/>
  <c r="U662" i="3" s="1"/>
  <c r="AD662" i="3"/>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<sst xmlns="http://schemas.openxmlformats.org/spreadsheetml/2006/main" count="1735" uniqueCount="575">
  <si>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</si>
  <si>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</si>
  <si>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</si>
  <si>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</si>
  <si>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</si>
  <si>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</si>
  <si>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</si>
  <si>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</si>
  <si>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</si>
  <si>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</si>
  <si>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</si>
  <si>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</si>
  <si>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</si>
  <si>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</si>
  <si>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</si>
  <si>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</si>
  <si>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</si>
  <si>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</si>
  <si>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</si>
  <si>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</si>
  <si>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</si>
  <si>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</si>
  <si>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</si>
  <si>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</si>
  <si>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</si>
  <si>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</si>
  <si>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</si>
  <si>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</si>
  <si>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</si>
  <si>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</si>
  <si>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</si>
  <si>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</si>
  <si>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</si>
  <si>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</si>
  <si>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</si>
  <si>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</si>
  <si>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</si>
  <si>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</si>
  <si>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</si>
  <si>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</si>
  <si>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</si>
  <si>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</si>
  <si>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</si>
  <si>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</si>
  <si>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</si>
  <si>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</si>
  <si>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</si>
  <si>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</si>
  <si>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</si>
  <si>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</si>
  <si>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</si>
  <si>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</si>
  <si>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</si>
  <si>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</si>
  <si>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</si>
  <si>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</si>
  <si>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</si>
  <si>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</si>
  <si>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</si>
  <si>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</si>
  <si>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</si>
  <si>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</si>
  <si>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</si>
  <si>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</si>
  <si>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</si>
  <si>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</si>
  <si>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</si>
  <si>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</si>
  <si>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</si>
  <si>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</si>
  <si>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</si>
  <si>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</si>
  <si>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</si>
  <si>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</si>
  <si>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</si>
  <si>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</si>
  <si>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</si>
  <si>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</si>
  <si>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</si>
  <si>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</si>
  <si>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</si>
  <si>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</si>
  <si>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</si>
  <si>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</si>
  <si>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</si>
  <si>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</si>
  <si>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</si>
  <si>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</si>
  <si>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</si>
  <si>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</si>
  <si>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</si>
  <si>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</si>
  <si>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</si>
  <si>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</si>
  <si>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</si>
  <si>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</si>
  <si>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</si>
  <si>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</si>
  <si>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</si>
  <si>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</si>
  <si>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</si>
  <si>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</si>
  <si>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</si>
  <si>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</si>
  <si>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</si>
  <si>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</si>
  <si>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</si>
  <si>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</si>
  <si>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</si>
  <si>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</si>
  <si>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</si>
  <si>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</si>
  <si>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</si>
  <si>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</si>
  <si>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</si>
  <si>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</si>
  <si>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</si>
  <si>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</si>
  <si>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</si>
  <si>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</si>
  <si>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</si>
  <si>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</si>
  <si>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</si>
  <si>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</si>
  <si>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</si>
  <si>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</si>
  <si>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</si>
  <si>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</si>
  <si>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</si>
  <si>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</si>
  <si>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</si>
  <si>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</si>
  <si>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</si>
  <si>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</si>
  <si>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</si>
  <si>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</si>
  <si>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</si>
  <si>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</si>
  <si>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</si>
  <si>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</si>
  <si>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</si>
  <si>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</si>
  <si>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</si>
  <si>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</si>
  <si>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</si>
  <si>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</si>
  <si>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</si>
  <si>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</si>
  <si>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</si>
  <si>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</si>
  <si>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</si>
  <si>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</si>
  <si>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</si>
  <si>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</si>
  <si>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</si>
  <si>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</si>
  <si>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</si>
  <si>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</si>
  <si>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</si>
  <si>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</si>
  <si>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</si>
  <si>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</si>
  <si>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</si>
  <si>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</si>
  <si>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</si>
  <si>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</si>
  <si>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</si>
  <si>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</si>
  <si>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</si>
  <si>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</si>
  <si>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</si>
  <si>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</si>
  <si>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</si>
  <si>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</si>
  <si>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</si>
  <si>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</si>
  <si>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</si>
  <si>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</si>
  <si>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</si>
  <si>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</si>
  <si>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</si>
  <si>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</si>
  <si>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</si>
  <si>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</si>
  <si>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</si>
  <si>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</si>
  <si>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</si>
  <si>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</si>
  <si>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</si>
  <si>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</si>
  <si>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</si>
  <si>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</si>
  <si>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</si>
  <si>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</si>
  <si>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</si>
  <si>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</si>
  <si>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</si>
  <si>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</si>
  <si>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</si>
  <si>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</si>
  <si>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</si>
  <si>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</si>
  <si>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</si>
  <si>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</si>
  <si>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</si>
  <si>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</si>
  <si>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</si>
  <si>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</si>
  <si>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</si>
  <si>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</si>
  <si>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</si>
  <si>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</si>
  <si>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</si>
  <si>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</si>
  <si>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</si>
  <si>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</si>
  <si>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</si>
  <si>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</si>
  <si>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</si>
  <si>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</si>
  <si>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</si>
  <si>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</si>
  <si>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</si>
  <si>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</si>
  <si>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</si>
  <si>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</si>
  <si>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</si>
  <si>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</si>
  <si>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</si>
  <si>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</si>
  <si>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</si>
  <si>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</si>
  <si>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</si>
  <si>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</si>
  <si>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</si>
  <si>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</si>
  <si>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</si>
  <si>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</si>
  <si>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</si>
  <si>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</si>
  <si>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</si>
  <si>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</si>
  <si>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</si>
  <si>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</si>
  <si>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</si>
  <si>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</si>
  <si>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</si>
  <si>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</si>
  <si>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</si>
  <si>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</si>
  <si>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</si>
  <si>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</si>
  <si>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</si>
  <si>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</si>
  <si>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</si>
  <si>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</si>
  <si>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</si>
  <si>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</si>
  <si>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</si>
  <si>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</si>
  <si>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</si>
  <si>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</si>
  <si>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</si>
  <si>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</si>
  <si>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</si>
  <si>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</si>
  <si>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</si>
  <si>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</si>
  <si>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</si>
  <si>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</si>
  <si>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</si>
  <si>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</si>
  <si>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</si>
  <si>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</si>
  <si>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</si>
  <si>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</si>
  <si>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</si>
  <si>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</si>
  <si>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</si>
  <si>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</si>
  <si>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</si>
  <si>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</si>
  <si>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</si>
  <si>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</si>
  <si>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</si>
  <si>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</si>
  <si>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</si>
  <si>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</si>
  <si>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</si>
  <si>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</si>
  <si>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</si>
  <si>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</si>
  <si>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</si>
  <si>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</si>
  <si>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</si>
  <si>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</si>
  <si>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</si>
  <si>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</si>
  <si>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</si>
  <si>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</si>
  <si>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</si>
  <si>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</si>
  <si>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</si>
  <si>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</si>
  <si>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</si>
  <si>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</si>
  <si>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</si>
  <si>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</si>
  <si>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</si>
  <si>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</si>
  <si>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</si>
  <si>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</si>
  <si>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</si>
  <si>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</si>
  <si>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</si>
  <si>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</si>
  <si>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</si>
  <si>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</si>
  <si>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</si>
  <si>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</si>
  <si>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</si>
  <si>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</si>
  <si>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</si>
  <si>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</si>
  <si>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</si>
  <si>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</si>
  <si>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</si>
  <si>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</si>
  <si>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</si>
  <si>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</si>
  <si>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</si>
  <si>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</si>
  <si>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</si>
  <si>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</si>
  <si>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</si>
  <si>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</si>
  <si>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</si>
  <si>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</si>
  <si>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</si>
  <si>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</si>
  <si>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</si>
  <si>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</si>
  <si>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</si>
  <si>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</si>
  <si>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</si>
  <si>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</si>
  <si>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</si>
  <si>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</si>
  <si>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</si>
  <si>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</si>
  <si>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</si>
  <si>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</si>
  <si>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</si>
  <si>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</si>
  <si>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</si>
  <si>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</si>
  <si>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</si>
  <si>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</si>
  <si>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</si>
  <si>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</si>
  <si>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</si>
  <si>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</si>
  <si>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</si>
  <si>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</si>
  <si>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</si>
  <si>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</si>
  <si>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</si>
  <si>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</si>
  <si>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</si>
  <si>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</si>
  <si>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</si>
  <si>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</si>
  <si>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</si>
  <si>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</si>
  <si>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</si>
  <si>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</si>
  <si>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</si>
  <si>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</si>
  <si>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</si>
  <si>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</si>
  <si>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</si>
  <si>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</si>
  <si>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</si>
  <si>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</si>
  <si>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</si>
  <si>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</si>
  <si>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</si>
  <si>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</si>
  <si>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</si>
  <si>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</si>
  <si>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</si>
  <si>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</si>
  <si>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</si>
  <si>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</si>
  <si>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</si>
  <si>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</si>
  <si>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</si>
  <si>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</si>
  <si>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</si>
  <si>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</si>
  <si>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</si>
  <si>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</si>
  <si>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</si>
  <si>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</si>
  <si>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</si>
  <si>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</si>
  <si>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</si>
  <si>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</si>
  <si>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</si>
  <si>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</si>
  <si>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</si>
  <si>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</si>
  <si>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</si>
  <si>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</si>
  <si>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</si>
  <si>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</si>
  <si>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</si>
  <si>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</si>
  <si>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</si>
  <si>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</si>
  <si>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</si>
  <si>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</si>
  <si>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</si>
  <si>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</si>
  <si>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</si>
  <si>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</si>
  <si>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</si>
  <si>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</si>
  <si>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</si>
  <si>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</si>
  <si>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</si>
  <si>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</si>
  <si>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</si>
  <si>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</si>
  <si>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</si>
  <si>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</si>
  <si>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</si>
  <si>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</si>
  <si>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</si>
  <si>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</si>
  <si>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</si>
  <si>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</si>
  <si>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</si>
  <si>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</si>
  <si>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</si>
  <si>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</si>
  <si>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</si>
  <si>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</si>
  <si>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</si>
  <si>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</si>
  <si>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</si>
  <si>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</si>
  <si>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</si>
  <si>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</si>
  <si>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</si>
  <si>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</si>
  <si>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</si>
  <si>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</si>
  <si>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</si>
  <si>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</si>
  <si>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</si>
  <si>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</si>
  <si>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</si>
  <si>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</si>
  <si>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</si>
  <si>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</si>
  <si>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</si>
  <si>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</si>
  <si>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</si>
  <si>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</si>
  <si>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</si>
  <si>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</si>
  <si>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</si>
  <si>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</si>
  <si>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</si>
  <si>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</si>
  <si>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</si>
  <si>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</si>
  <si>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</si>
  <si>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</si>
  <si>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</si>
  <si>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</si>
  <si>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</si>
  <si>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</si>
  <si>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</si>
  <si>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</si>
  <si>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</si>
  <si>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</si>
  <si>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</si>
  <si>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</si>
  <si>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</si>
  <si>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</si>
  <si>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</si>
  <si>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</si>
  <si>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</si>
  <si>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</si>
  <si>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</si>
  <si>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</si>
  <si>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</si>
  <si>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</si>
  <si>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</si>
  <si>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</si>
  <si>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</si>
  <si>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</si>
  <si>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</si>
  <si>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</si>
  <si>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</si>
  <si>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</si>
  <si>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</si>
  <si>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</si>
  <si>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</si>
  <si>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</si>
  <si>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</si>
  <si>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</si>
  <si>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</si>
  <si>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</si>
  <si>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</si>
  <si>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</si>
  <si>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</si>
  <si>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</si>
  <si>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</si>
  <si>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</si>
  <si>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</si>
  <si>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</si>
  <si>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</si>
  <si>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</si>
  <si>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</si>
  <si>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</si>
  <si>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</si>
  <si>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</si>
  <si>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</si>
  <si>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</si>
  <si>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</si>
  <si>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</si>
  <si>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</si>
  <si>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</si>
  <si>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</si>
  <si>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</si>
  <si>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</si>
  <si>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</si>
  <si>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</si>
  <si>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</si>
  <si>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</si>
  <si>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</si>
  <si>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</si>
  <si>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</si>
  <si>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</si>
  <si>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</si>
  <si>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</si>
  <si>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</si>
  <si>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</si>
  <si>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</si>
  <si>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</si>
  <si>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</si>
  <si>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</si>
  <si>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</si>
  <si>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</si>
  <si>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</si>
  <si>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</si>
  <si>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</si>
  <si>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</si>
  <si>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</si>
  <si>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</si>
  <si>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</si>
  <si>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</si>
  <si>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</si>
  <si>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</si>
  <si>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</si>
  <si>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</si>
  <si>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</si>
  <si>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</si>
  <si>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</si>
  <si>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OpenRocket</t>
  </si>
  <si>
    <t>MS</t>
  </si>
  <si>
    <t>Cnalpha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</si>
</sst>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-545.59795737994693</c:v>
                </c:pt>
                <c:pt idx="1">
                  <c:v>-538.43198066659954</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-757.93658029244398</c:v>
                </c:pt>
                <c:pt idx="1">
                  <c:v>-757.93658029244398</c:v>
                </c:pt>
                <c:pt idx="2">
                  <c:v>-757.93658029244398</c:v>
                </c:pt>
                <c:pt idx="3">
                  <c:v>-757.93658029244398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-12</c:v>
                </c:pt>
                <c:pt idx="1">
                  <c:v>12</c:v>
                </c:pt>
                <c:pt idx="2">
                  <c:v>12</c:v>
                </c:pt>
                <c:pt idx="3">
                  <c:v>-12</c:v>
                </c:pt>
                <c:pt idx="4">
                  <c:v>-12</c:v>
                </c:pt>
              </c:numCache>
            </c:numRef>
          </c:xVal>
          <c:yVal>
            <c:numRef>
              <c:f>Stabilito!$C$170:$C$174</c:f>
              <c:numCache>
                <c:formatCode>0</c:formatCode>
                <c:ptCount val="5"/>
                <c:pt idx="0">
                  <c:v>-714</c:v>
                </c:pt>
                <c:pt idx="1">
                  <c:v>-714</c:v>
                </c:pt>
                <c:pt idx="2">
                  <c:v>-942</c:v>
                </c:pt>
                <c:pt idx="3">
                  <c:v>-942</c:v>
                </c:pt>
                <c:pt idx="4">
                  <c:v>-714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-995.06666666666672</c:v>
                </c:pt>
                <c:pt idx="1">
                  <c:v>-995.06666666666672</c:v>
                </c:pt>
                <c:pt idx="2">
                  <c:v>-995.06666666666672</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-180.06666666666666</c:v>
                </c:pt>
                <c:pt idx="1">
                  <c:v>-180.06666666666666</c:v>
                </c:pt>
                <c:pt idx="2">
                  <c:v>-180.06666666666666</c:v>
                </c:pt>
              </c:numCache>
            </c:numRef>
          </c:xVal>
          <c:yVal>
            <c:numRef>
              <c:f>Stabilito!$C$143:$C$145</c:f>
              <c:numCache>
                <c:formatCode>0</c:formatCode>
                <c:ptCount val="3"/>
                <c:pt idx="0">
                  <c:v>-762</c:v>
                </c:pt>
                <c:pt idx="1">
                  <c:v>-822</c:v>
                </c:pt>
                <c:pt idx="2">
                  <c:v>-882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-196.6</c:v>
                </c:pt>
                <c:pt idx="1">
                  <c:v>-196.6</c:v>
                </c:pt>
                <c:pt idx="2">
                  <c:v>-196.6</c:v>
                </c:pt>
              </c:numCache>
            </c:numRef>
          </c:xVal>
          <c:yVal>
            <c:numRef>
              <c:f>Stabilito!$C$146:$C$148</c:f>
              <c:numCache>
                <c:formatCode>0</c:formatCode>
                <c:ptCount val="3"/>
                <c:pt idx="0">
                  <c:v>-882</c:v>
                </c:pt>
                <c:pt idx="1">
                  <c:v>-922</c:v>
                </c:pt>
                <c:pt idx="2">
                  <c:v>-962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196.6</c:v>
                </c:pt>
                <c:pt idx="1">
                  <c:v>196.6</c:v>
                </c:pt>
                <c:pt idx="2">
                  <c:v>196.6</c:v>
                </c:pt>
              </c:numCache>
            </c:numRef>
          </c:xVal>
          <c:yVal>
            <c:numRef>
              <c:f>Stabilito!$C$140:$C$142</c:f>
              <c:numCache>
                <c:formatCode>0</c:formatCode>
                <c:ptCount val="3"/>
                <c:pt idx="0">
                  <c:v>-762</c:v>
                </c:pt>
                <c:pt idx="1">
                  <c:v>-847</c:v>
                </c:pt>
                <c:pt idx="2">
                  <c:v>-932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-196.6</c:v>
                </c:pt>
                <c:pt idx="1">
                  <c:v>-196.6</c:v>
                </c:pt>
                <c:pt idx="2">
                  <c:v>-196.6</c:v>
                </c:pt>
              </c:numCache>
            </c:numRef>
          </c:xVal>
          <c:yVal>
            <c:numRef>
              <c:f>Stabilito!$C$155:$C$157</c:f>
              <c:numCache>
                <c:formatCode>0</c:formatCode>
                <c:ptCount val="3"/>
                <c:pt idx="0">
                  <c:v>-542.01496902327324</c:v>
                </c:pt>
                <c:pt idx="1">
                  <c:v>-649.97577465785866</c:v>
                </c:pt>
                <c:pt idx="2">
                  <c:v>-757.93658029244398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30</c:v>
                </c:pt>
                <c:pt idx="1">
                  <c:v>30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1.5</c:v>
                </c:pt>
                <c:pt idx="1">
                  <c:v>1.5</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60</c:v>
                </c:pt>
                <c:pt idx="1">
                  <c:v>30</c:v>
                </c:pt>
                <c:pt idx="2">
                  <c:v>15</c:v>
                </c:pt>
                <c:pt idx="3">
                  <c:v>10</c:v>
                </c:pt>
                <c:pt idx="4">
                  <c:v>6</c:v>
                </c:pt>
                <c:pt idx="5">
                  <c:v>4.2857142857142856</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1.5</c:v>
                </c:pt>
              </c:numCache>
            </c:numRef>
          </c:xVal>
          <c:yVal>
            <c:numRef>
              <c:f>Stabilito!$C$195:$C$196</c:f>
              <c:numCache>
                <c:formatCode>General</c:formatCode>
                <c:ptCount val="2"/>
                <c:pt idx="0">
                  <c:v>22.5</c:v>
                </c:pt>
                <c:pt idx="1">
                  <c:v>22.5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4.4444444444444446</c:v>
                </c:pt>
                <c:pt idx="1">
                  <c:v>7</c:v>
                </c:pt>
              </c:numCache>
            </c:numRef>
          </c:xVal>
          <c:yVal>
            <c:numRef>
              <c:f>Stabilito!$C$197:$C$198</c:f>
              <c:numCache>
                <c:formatCode>General</c:formatCode>
                <c:ptCount val="2"/>
                <c:pt idx="0">
                  <c:v>22.5</c:v>
                </c:pt>
                <c:pt idx="1">
                  <c:v>22.5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3.75</c:v>
                </c:pt>
                <c:pt idx="1">
                  <c:v>3.75</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3.75</c:v>
                </c:pt>
                <c:pt idx="1">
                  <c:v>3.75</c:v>
                </c:pt>
              </c:numCache>
            </c:numRef>
          </c:xVal>
          <c:yVal>
            <c:numRef>
              <c:f>Stabilito!$C$201:$C$202</c:f>
              <c:numCache>
                <c:formatCode>General</c:formatCode>
                <c:ptCount val="2"/>
                <c:pt idx="0">
                  <c:v>26.666666666666668</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2.5278407489582984</c:v>
                </c:pt>
                <c:pt idx="1">
                  <c:v>2.5278407489582984</c:v>
                </c:pt>
                <c:pt idx="2">
                  <c:v>2.6131499955457671</c:v>
                </c:pt>
                <c:pt idx="3">
                  <c:v>2.6131499955457671</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2.6131499955457671</c:v>
                </c:pt>
                <c:pt idx="1">
                  <c:v>2.5278407489582984</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2-5321-498C-81FE-E91675A8766E}"/>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1440.6824655980993</c:v>
                </c:pt>
              </c:numCache>
            </c:numRef>
          </c:xVal>
          <c:yVal>
            <c:numRef>
              <c:f>Trajecto!$C$121</c:f>
              <c:numCache>
                <c:formatCode>0</c:formatCode>
                <c:ptCount val="1"/>
                <c:pt idx="0">
                  <c:v>1440.6824655980993</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147.47732591754033</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191.97566196621446</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232.42887778648745</c:v>
                </c:pt>
                <c:pt idx="205">
                  <c:v>#N/A</c:v>
                </c:pt>
                <c:pt idx="206">
                  <c:v>#N/A</c:v>
                </c:pt>
                <c:pt idx="207">
                  <c:v>#N/A</c:v>
                </c:pt>
                <c:pt idx="208">
                  <c:v>#N/A</c:v>
                </c:pt>
                <c:pt idx="209">
                  <c:v>#N/A</c:v>
                </c:pt>
                <c:pt idx="210">
                  <c:v>#N/A</c:v>
                </c:pt>
                <c:pt idx="211">
                  <c:v>#N/A</c:v>
                </c:pt>
                <c:pt idx="212">
                  <c:v>#N/A</c:v>
                </c:pt>
                <c:pt idx="213">
                  <c:v>#N/A</c:v>
                </c:pt>
                <c:pt idx="214">
                  <c:v>268.94797903960392</c:v>
                </c:pt>
                <c:pt idx="215">
                  <c:v>#N/A</c:v>
                </c:pt>
                <c:pt idx="216">
                  <c:v>#N/A</c:v>
                </c:pt>
                <c:pt idx="217">
                  <c:v>#N/A</c:v>
                </c:pt>
                <c:pt idx="218">
                  <c:v>#N/A</c:v>
                </c:pt>
                <c:pt idx="219">
                  <c:v>#N/A</c:v>
                </c:pt>
                <c:pt idx="220">
                  <c:v>#N/A</c:v>
                </c:pt>
                <c:pt idx="221">
                  <c:v>#N/A</c:v>
                </c:pt>
                <c:pt idx="222">
                  <c:v>#N/A</c:v>
                </c:pt>
                <c:pt idx="223">
                  <c:v>#N/A</c:v>
                </c:pt>
                <c:pt idx="224">
                  <c:v>302.48085669107866</c:v>
                </c:pt>
                <c:pt idx="225">
                  <c:v>#N/A</c:v>
                </c:pt>
                <c:pt idx="226">
                  <c:v>#N/A</c:v>
                </c:pt>
                <c:pt idx="227">
                  <c:v>#N/A</c:v>
                </c:pt>
                <c:pt idx="228">
                  <c:v>#N/A</c:v>
                </c:pt>
                <c:pt idx="229">
                  <c:v>#N/A</c:v>
                </c:pt>
                <c:pt idx="230">
                  <c:v>#N/A</c:v>
                </c:pt>
                <c:pt idx="231">
                  <c:v>#N/A</c:v>
                </c:pt>
                <c:pt idx="232">
                  <c:v>#N/A</c:v>
                </c:pt>
                <c:pt idx="233">
                  <c:v>#N/A</c:v>
                </c:pt>
                <c:pt idx="234">
                  <c:v>333.70793523281804</c:v>
                </c:pt>
                <c:pt idx="235">
                  <c:v>#N/A</c:v>
                </c:pt>
                <c:pt idx="236">
                  <c:v>#N/A</c:v>
                </c:pt>
                <c:pt idx="237">
                  <c:v>#N/A</c:v>
                </c:pt>
                <c:pt idx="238">
                  <c:v>#N/A</c:v>
                </c:pt>
                <c:pt idx="239">
                  <c:v>#N/A</c:v>
                </c:pt>
                <c:pt idx="240">
                  <c:v>#N/A</c:v>
                </c:pt>
                <c:pt idx="241">
                  <c:v>#N/A</c:v>
                </c:pt>
                <c:pt idx="242">
                  <c:v>#N/A</c:v>
                </c:pt>
                <c:pt idx="243">
                  <c:v>#N/A</c:v>
                </c:pt>
                <c:pt idx="244">
                  <c:v>363.13218254402608</c:v>
                </c:pt>
                <c:pt idx="245">
                  <c:v>#N/A</c:v>
                </c:pt>
                <c:pt idx="246">
                  <c:v>#N/A</c:v>
                </c:pt>
                <c:pt idx="247">
                  <c:v>#N/A</c:v>
                </c:pt>
                <c:pt idx="248">
                  <c:v>#N/A</c:v>
                </c:pt>
                <c:pt idx="249">
                  <c:v>#N/A</c:v>
                </c:pt>
                <c:pt idx="250">
                  <c:v>#N/A</c:v>
                </c:pt>
                <c:pt idx="251">
                  <c:v>#N/A</c:v>
                </c:pt>
                <c:pt idx="252">
                  <c:v>#N/A</c:v>
                </c:pt>
                <c:pt idx="253">
                  <c:v>#N/A</c:v>
                </c:pt>
                <c:pt idx="254">
                  <c:v>391.1384760919122</c:v>
                </c:pt>
                <c:pt idx="255">
                  <c:v>#N/A</c:v>
                </c:pt>
                <c:pt idx="256">
                  <c:v>#N/A</c:v>
                </c:pt>
                <c:pt idx="257">
                  <c:v>#N/A</c:v>
                </c:pt>
                <c:pt idx="258">
                  <c:v>#N/A</c:v>
                </c:pt>
                <c:pt idx="259">
                  <c:v>#N/A</c:v>
                </c:pt>
                <c:pt idx="260">
                  <c:v>#N/A</c:v>
                </c:pt>
                <c:pt idx="261">
                  <c:v>#N/A</c:v>
                </c:pt>
                <c:pt idx="262">
                  <c:v>#N/A</c:v>
                </c:pt>
                <c:pt idx="263">
                  <c:v>#N/A</c:v>
                </c:pt>
                <c:pt idx="264">
                  <c:v>418.02927828688058</c:v>
                </c:pt>
                <c:pt idx="265">
                  <c:v>#N/A</c:v>
                </c:pt>
                <c:pt idx="266">
                  <c:v>#N/A</c:v>
                </c:pt>
                <c:pt idx="267">
                  <c:v>#N/A</c:v>
                </c:pt>
                <c:pt idx="268">
                  <c:v>#N/A</c:v>
                </c:pt>
                <c:pt idx="269">
                  <c:v>#N/A</c:v>
                </c:pt>
                <c:pt idx="270">
                  <c:v>#N/A</c:v>
                </c:pt>
                <c:pt idx="271">
                  <c:v>#N/A</c:v>
                </c:pt>
                <c:pt idx="272">
                  <c:v>#N/A</c:v>
                </c:pt>
                <c:pt idx="273">
                  <c:v>#N/A</c:v>
                </c:pt>
                <c:pt idx="274">
                  <c:v>444.04598371691492</c:v>
                </c:pt>
                <c:pt idx="275">
                  <c:v>#N/A</c:v>
                </c:pt>
                <c:pt idx="276">
                  <c:v>#N/A</c:v>
                </c:pt>
                <c:pt idx="277">
                  <c:v>#N/A</c:v>
                </c:pt>
                <c:pt idx="278">
                  <c:v>#N/A</c:v>
                </c:pt>
                <c:pt idx="279">
                  <c:v>#N/A</c:v>
                </c:pt>
                <c:pt idx="280">
                  <c:v>#N/A</c:v>
                </c:pt>
                <c:pt idx="281">
                  <c:v>#N/A</c:v>
                </c:pt>
                <c:pt idx="282">
                  <c:v>#N/A</c:v>
                </c:pt>
                <c:pt idx="283">
                  <c:v>#N/A</c:v>
                </c:pt>
                <c:pt idx="284">
                  <c:v>469.37992437177923</c:v>
                </c:pt>
                <c:pt idx="285">
                  <c:v>#N/A</c:v>
                </c:pt>
                <c:pt idx="286">
                  <c:v>#N/A</c:v>
                </c:pt>
                <c:pt idx="287">
                  <c:v>#N/A</c:v>
                </c:pt>
                <c:pt idx="288">
                  <c:v>#N/A</c:v>
                </c:pt>
                <c:pt idx="289">
                  <c:v>#N/A</c:v>
                </c:pt>
                <c:pt idx="290">
                  <c:v>#N/A</c:v>
                </c:pt>
                <c:pt idx="291">
                  <c:v>#N/A</c:v>
                </c:pt>
                <c:pt idx="292">
                  <c:v>#N/A</c:v>
                </c:pt>
                <c:pt idx="293">
                  <c:v>#N/A</c:v>
                </c:pt>
                <c:pt idx="294">
                  <c:v>494.17367524504959</c:v>
                </c:pt>
                <c:pt idx="295">
                  <c:v>#N/A</c:v>
                </c:pt>
                <c:pt idx="296">
                  <c:v>#N/A</c:v>
                </c:pt>
                <c:pt idx="297">
                  <c:v>#N/A</c:v>
                </c:pt>
                <c:pt idx="298">
                  <c:v>#N/A</c:v>
                </c:pt>
                <c:pt idx="299">
                  <c:v>#N/A</c:v>
                </c:pt>
                <c:pt idx="300">
                  <c:v>#N/A</c:v>
                </c:pt>
                <c:pt idx="301">
                  <c:v>#N/A</c:v>
                </c:pt>
                <c:pt idx="302">
                  <c:v>#N/A</c:v>
                </c:pt>
                <c:pt idx="303">
                  <c:v>#N/A</c:v>
                </c:pt>
                <c:pt idx="304">
                  <c:v>518.51273752174984</c:v>
                </c:pt>
                <c:pt idx="305">
                  <c:v>#N/A</c:v>
                </c:pt>
                <c:pt idx="306">
                  <c:v>#N/A</c:v>
                </c:pt>
                <c:pt idx="307">
                  <c:v>#N/A</c:v>
                </c:pt>
                <c:pt idx="308">
                  <c:v>#N/A</c:v>
                </c:pt>
                <c:pt idx="309">
                  <c:v>#N/A</c:v>
                </c:pt>
                <c:pt idx="310">
                  <c:v>#N/A</c:v>
                </c:pt>
                <c:pt idx="311">
                  <c:v>#N/A</c:v>
                </c:pt>
                <c:pt idx="312">
                  <c:v>#N/A</c:v>
                </c:pt>
                <c:pt idx="313">
                  <c:v>#N/A</c:v>
                </c:pt>
                <c:pt idx="314">
                  <c:v>542.41554741759865</c:v>
                </c:pt>
                <c:pt idx="315">
                  <c:v>#N/A</c:v>
                </c:pt>
                <c:pt idx="316">
                  <c:v>#N/A</c:v>
                </c:pt>
                <c:pt idx="317">
                  <c:v>#N/A</c:v>
                </c:pt>
                <c:pt idx="318">
                  <c:v>#N/A</c:v>
                </c:pt>
                <c:pt idx="319">
                  <c:v>#N/A</c:v>
                </c:pt>
                <c:pt idx="320">
                  <c:v>#N/A</c:v>
                </c:pt>
                <c:pt idx="321">
                  <c:v>#N/A</c:v>
                </c:pt>
                <c:pt idx="322">
                  <c:v>#N/A</c:v>
                </c:pt>
                <c:pt idx="323">
                  <c:v>#N/A</c:v>
                </c:pt>
                <c:pt idx="324">
                  <c:v>565.83932697924968</c:v>
                </c:pt>
                <c:pt idx="325">
                  <c:v>#N/A</c:v>
                </c:pt>
                <c:pt idx="326">
                  <c:v>#N/A</c:v>
                </c:pt>
                <c:pt idx="327">
                  <c:v>#N/A</c:v>
                </c:pt>
                <c:pt idx="328">
                  <c:v>#N/A</c:v>
                </c:pt>
                <c:pt idx="329">
                  <c:v>#N/A</c:v>
                </c:pt>
                <c:pt idx="330">
                  <c:v>#N/A</c:v>
                </c:pt>
                <c:pt idx="331">
                  <c:v>#N/A</c:v>
                </c:pt>
                <c:pt idx="332">
                  <c:v>#N/A</c:v>
                </c:pt>
                <c:pt idx="333">
                  <c:v>#N/A</c:v>
                </c:pt>
                <c:pt idx="334">
                  <c:v>588.70329348757048</c:v>
                </c:pt>
                <c:pt idx="335">
                  <c:v>#N/A</c:v>
                </c:pt>
                <c:pt idx="336">
                  <c:v>#N/A</c:v>
                </c:pt>
                <c:pt idx="337">
                  <c:v>#N/A</c:v>
                </c:pt>
                <c:pt idx="338">
                  <c:v>#N/A</c:v>
                </c:pt>
                <c:pt idx="339">
                  <c:v>#N/A</c:v>
                </c:pt>
                <c:pt idx="340">
                  <c:v>#N/A</c:v>
                </c:pt>
                <c:pt idx="341">
                  <c:v>#N/A</c:v>
                </c:pt>
                <c:pt idx="342">
                  <c:v>#N/A</c:v>
                </c:pt>
                <c:pt idx="343">
                  <c:v>#N/A</c:v>
                </c:pt>
                <c:pt idx="344">
                  <c:v>610.91213404747293</c:v>
                </c:pt>
                <c:pt idx="345">
                  <c:v>#N/A</c:v>
                </c:pt>
                <c:pt idx="346">
                  <c:v>#N/A</c:v>
                </c:pt>
                <c:pt idx="347">
                  <c:v>#N/A</c:v>
                </c:pt>
                <c:pt idx="348">
                  <c:v>#N/A</c:v>
                </c:pt>
                <c:pt idx="349">
                  <c:v>#N/A</c:v>
                </c:pt>
                <c:pt idx="350">
                  <c:v>#N/A</c:v>
                </c:pt>
                <c:pt idx="351">
                  <c:v>#N/A</c:v>
                </c:pt>
                <c:pt idx="352">
                  <c:v>#N/A</c:v>
                </c:pt>
                <c:pt idx="353">
                  <c:v>#N/A</c:v>
                </c:pt>
                <c:pt idx="354">
                  <c:v>632.37133647517464</c:v>
                </c:pt>
                <c:pt idx="355">
                  <c:v>#N/A</c:v>
                </c:pt>
                <c:pt idx="356">
                  <c:v>#N/A</c:v>
                </c:pt>
                <c:pt idx="357">
                  <c:v>#N/A</c:v>
                </c:pt>
                <c:pt idx="358">
                  <c:v>#N/A</c:v>
                </c:pt>
                <c:pt idx="359">
                  <c:v>#N/A</c:v>
                </c:pt>
                <c:pt idx="360">
                  <c:v>#N/A</c:v>
                </c:pt>
                <c:pt idx="361">
                  <c:v>#N/A</c:v>
                </c:pt>
                <c:pt idx="362">
                  <c:v>#N/A</c:v>
                </c:pt>
                <c:pt idx="363">
                  <c:v>#N/A</c:v>
                </c:pt>
                <c:pt idx="364">
                  <c:v>652.99588388173606</c:v>
                </c:pt>
                <c:pt idx="365">
                  <c:v>#N/A</c:v>
                </c:pt>
                <c:pt idx="366">
                  <c:v>#N/A</c:v>
                </c:pt>
                <c:pt idx="367">
                  <c:v>#N/A</c:v>
                </c:pt>
                <c:pt idx="368">
                  <c:v>#N/A</c:v>
                </c:pt>
                <c:pt idx="369">
                  <c:v>#N/A</c:v>
                </c:pt>
                <c:pt idx="370">
                  <c:v>#N/A</c:v>
                </c:pt>
                <c:pt idx="371">
                  <c:v>#N/A</c:v>
                </c:pt>
                <c:pt idx="372">
                  <c:v>#N/A</c:v>
                </c:pt>
                <c:pt idx="373">
                  <c:v>#N/A</c:v>
                </c:pt>
                <c:pt idx="374">
                  <c:v>672.71493243491636</c:v>
                </c:pt>
                <c:pt idx="375">
                  <c:v>#N/A</c:v>
                </c:pt>
                <c:pt idx="376">
                  <c:v>#N/A</c:v>
                </c:pt>
                <c:pt idx="377">
                  <c:v>#N/A</c:v>
                </c:pt>
                <c:pt idx="378">
                  <c:v>#N/A</c:v>
                </c:pt>
                <c:pt idx="379">
                  <c:v>#N/A</c:v>
                </c:pt>
                <c:pt idx="380">
                  <c:v>#N/A</c:v>
                </c:pt>
                <c:pt idx="381">
                  <c:v>#N/A</c:v>
                </c:pt>
                <c:pt idx="382">
                  <c:v>#N/A</c:v>
                </c:pt>
                <c:pt idx="383">
                  <c:v>#N/A</c:v>
                </c:pt>
                <c:pt idx="384">
                  <c:v>691.47402130305159</c:v>
                </c:pt>
                <c:pt idx="385">
                  <c:v>#N/A</c:v>
                </c:pt>
                <c:pt idx="386">
                  <c:v>#N/A</c:v>
                </c:pt>
                <c:pt idx="387">
                  <c:v>#N/A</c:v>
                </c:pt>
                <c:pt idx="388">
                  <c:v>#N/A</c:v>
                </c:pt>
                <c:pt idx="389">
                  <c:v>#N/A</c:v>
                </c:pt>
                <c:pt idx="390">
                  <c:v>#N/A</c:v>
                </c:pt>
                <c:pt idx="391">
                  <c:v>#N/A</c:v>
                </c:pt>
                <c:pt idx="392">
                  <c:v>#N/A</c:v>
                </c:pt>
                <c:pt idx="393">
                  <c:v>#N/A</c:v>
                </c:pt>
                <c:pt idx="394">
                  <c:v>709.23565249685294</c:v>
                </c:pt>
                <c:pt idx="395">
                  <c:v>#N/A</c:v>
                </c:pt>
                <c:pt idx="396">
                  <c:v>#N/A</c:v>
                </c:pt>
                <c:pt idx="397">
                  <c:v>#N/A</c:v>
                </c:pt>
                <c:pt idx="398">
                  <c:v>#N/A</c:v>
                </c:pt>
                <c:pt idx="399">
                  <c:v>#N/A</c:v>
                </c:pt>
                <c:pt idx="400">
                  <c:v>#N/A</c:v>
                </c:pt>
                <c:pt idx="401">
                  <c:v>#N/A</c:v>
                </c:pt>
                <c:pt idx="402">
                  <c:v>#N/A</c:v>
                </c:pt>
                <c:pt idx="403">
                  <c:v>#N/A</c:v>
                </c:pt>
                <c:pt idx="404">
                  <c:v>725.97875342827638</c:v>
                </c:pt>
                <c:pt idx="405">
                  <c:v>#N/A</c:v>
                </c:pt>
                <c:pt idx="406">
                  <c:v>#N/A</c:v>
                </c:pt>
                <c:pt idx="407">
                  <c:v>#N/A</c:v>
                </c:pt>
                <c:pt idx="408">
                  <c:v>#N/A</c:v>
                </c:pt>
                <c:pt idx="409">
                  <c:v>#N/A</c:v>
                </c:pt>
                <c:pt idx="410">
                  <c:v>#N/A</c:v>
                </c:pt>
                <c:pt idx="411">
                  <c:v>#N/A</c:v>
                </c:pt>
                <c:pt idx="412">
                  <c:v>#N/A</c:v>
                </c:pt>
                <c:pt idx="413">
                  <c:v>#N/A</c:v>
                </c:pt>
                <c:pt idx="414">
                  <c:v>741.69738736032036</c:v>
                </c:pt>
                <c:pt idx="415">
                  <c:v>#N/A</c:v>
                </c:pt>
                <c:pt idx="416">
                  <c:v>#N/A</c:v>
                </c:pt>
                <c:pt idx="417">
                  <c:v>#N/A</c:v>
                </c:pt>
                <c:pt idx="418">
                  <c:v>#N/A</c:v>
                </c:pt>
                <c:pt idx="419">
                  <c:v>#N/A</c:v>
                </c:pt>
                <c:pt idx="420">
                  <c:v>#N/A</c:v>
                </c:pt>
                <c:pt idx="421">
                  <c:v>#N/A</c:v>
                </c:pt>
                <c:pt idx="422">
                  <c:v>#N/A</c:v>
                </c:pt>
                <c:pt idx="423">
                  <c:v>#N/A</c:v>
                </c:pt>
                <c:pt idx="424">
                  <c:v>756.39899594571364</c:v>
                </c:pt>
                <c:pt idx="425">
                  <c:v>#N/A</c:v>
                </c:pt>
                <c:pt idx="426">
                  <c:v>#N/A</c:v>
                </c:pt>
                <c:pt idx="427">
                  <c:v>#N/A</c:v>
                </c:pt>
                <c:pt idx="428">
                  <c:v>#N/A</c:v>
                </c:pt>
                <c:pt idx="429">
                  <c:v>#N/A</c:v>
                </c:pt>
                <c:pt idx="430">
                  <c:v>#N/A</c:v>
                </c:pt>
                <c:pt idx="431">
                  <c:v>#N/A</c:v>
                </c:pt>
                <c:pt idx="432">
                  <c:v>#N/A</c:v>
                </c:pt>
                <c:pt idx="433">
                  <c:v>#N/A</c:v>
                </c:pt>
                <c:pt idx="434">
                  <c:v>770.10239949045945</c:v>
                </c:pt>
                <c:pt idx="435">
                  <c:v>#N/A</c:v>
                </c:pt>
                <c:pt idx="436">
                  <c:v>#N/A</c:v>
                </c:pt>
                <c:pt idx="437">
                  <c:v>#N/A</c:v>
                </c:pt>
                <c:pt idx="438">
                  <c:v>#N/A</c:v>
                </c:pt>
                <c:pt idx="439">
                  <c:v>#N/A</c:v>
                </c:pt>
                <c:pt idx="440">
                  <c:v>#N/A</c:v>
                </c:pt>
                <c:pt idx="441">
                  <c:v>#N/A</c:v>
                </c:pt>
                <c:pt idx="442">
                  <c:v>#N/A</c:v>
                </c:pt>
                <c:pt idx="443">
                  <c:v>#N/A</c:v>
                </c:pt>
                <c:pt idx="444">
                  <c:v>782.83572969578177</c:v>
                </c:pt>
                <c:pt idx="445">
                  <c:v>#N/A</c:v>
                </c:pt>
                <c:pt idx="446">
                  <c:v>#N/A</c:v>
                </c:pt>
                <c:pt idx="447">
                  <c:v>#N/A</c:v>
                </c:pt>
                <c:pt idx="448">
                  <c:v>#N/A</c:v>
                </c:pt>
                <c:pt idx="449">
                  <c:v>#N/A</c:v>
                </c:pt>
                <c:pt idx="450">
                  <c:v>#N/A</c:v>
                </c:pt>
                <c:pt idx="451">
                  <c:v>#N/A</c:v>
                </c:pt>
                <c:pt idx="452">
                  <c:v>#N/A</c:v>
                </c:pt>
                <c:pt idx="453">
                  <c:v>#N/A</c:v>
                </c:pt>
                <c:pt idx="454">
                  <c:v>794.63442329469592</c:v>
                </c:pt>
                <c:pt idx="455">
                  <c:v>#N/A</c:v>
                </c:pt>
                <c:pt idx="456">
                  <c:v>#N/A</c:v>
                </c:pt>
                <c:pt idx="457">
                  <c:v>#N/A</c:v>
                </c:pt>
                <c:pt idx="458">
                  <c:v>#N/A</c:v>
                </c:pt>
                <c:pt idx="459">
                  <c:v>#N/A</c:v>
                </c:pt>
                <c:pt idx="460">
                  <c:v>#N/A</c:v>
                </c:pt>
                <c:pt idx="461">
                  <c:v>#N/A</c:v>
                </c:pt>
                <c:pt idx="462">
                  <c:v>#N/A</c:v>
                </c:pt>
                <c:pt idx="463">
                  <c:v>#N/A</c:v>
                </c:pt>
                <c:pt idx="464">
                  <c:v>805.53936387013425</c:v>
                </c:pt>
                <c:pt idx="465">
                  <c:v>#N/A</c:v>
                </c:pt>
                <c:pt idx="466">
                  <c:v>#N/A</c:v>
                </c:pt>
                <c:pt idx="467">
                  <c:v>#N/A</c:v>
                </c:pt>
                <c:pt idx="468">
                  <c:v>#N/A</c:v>
                </c:pt>
                <c:pt idx="469">
                  <c:v>#N/A</c:v>
                </c:pt>
                <c:pt idx="470">
                  <c:v>#N/A</c:v>
                </c:pt>
                <c:pt idx="471">
                  <c:v>#N/A</c:v>
                </c:pt>
                <c:pt idx="472">
                  <c:v>#N/A</c:v>
                </c:pt>
                <c:pt idx="473">
                  <c:v>#N/A</c:v>
                </c:pt>
                <c:pt idx="474">
                  <c:v>815.59522446297933</c:v>
                </c:pt>
                <c:pt idx="475">
                  <c:v>#N/A</c:v>
                </c:pt>
                <c:pt idx="476">
                  <c:v>#N/A</c:v>
                </c:pt>
                <c:pt idx="477">
                  <c:v>#N/A</c:v>
                </c:pt>
                <c:pt idx="478">
                  <c:v>#N/A</c:v>
                </c:pt>
                <c:pt idx="479">
                  <c:v>#N/A</c:v>
                </c:pt>
                <c:pt idx="480">
                  <c:v>#N/A</c:v>
                </c:pt>
                <c:pt idx="481">
                  <c:v>#N/A</c:v>
                </c:pt>
                <c:pt idx="482">
                  <c:v>#N/A</c:v>
                </c:pt>
                <c:pt idx="483">
                  <c:v>#N/A</c:v>
                </c:pt>
                <c:pt idx="484">
                  <c:v>824.84903603158</c:v>
                </c:pt>
                <c:pt idx="485">
                  <c:v>#N/A</c:v>
                </c:pt>
                <c:pt idx="486">
                  <c:v>#N/A</c:v>
                </c:pt>
                <c:pt idx="487">
                  <c:v>#N/A</c:v>
                </c:pt>
                <c:pt idx="488">
                  <c:v>#N/A</c:v>
                </c:pt>
                <c:pt idx="489">
                  <c:v>#N/A</c:v>
                </c:pt>
                <c:pt idx="490">
                  <c:v>#N/A</c:v>
                </c:pt>
                <c:pt idx="491">
                  <c:v>#N/A</c:v>
                </c:pt>
                <c:pt idx="492">
                  <c:v>#N/A</c:v>
                </c:pt>
                <c:pt idx="493">
                  <c:v>#N/A</c:v>
                </c:pt>
                <c:pt idx="494">
                  <c:v>833.34898631783665</c:v>
                </c:pt>
                <c:pt idx="495">
                  <c:v>#N/A</c:v>
                </c:pt>
                <c:pt idx="496">
                  <c:v>#N/A</c:v>
                </c:pt>
                <c:pt idx="497">
                  <c:v>#N/A</c:v>
                </c:pt>
                <c:pt idx="498">
                  <c:v>#N/A</c:v>
                </c:pt>
                <c:pt idx="499">
                  <c:v>#N/A</c:v>
                </c:pt>
                <c:pt idx="500">
                  <c:v>#N/A</c:v>
                </c:pt>
                <c:pt idx="501">
                  <c:v>#N/A</c:v>
                </c:pt>
                <c:pt idx="502">
                  <c:v>#N/A</c:v>
                </c:pt>
                <c:pt idx="503">
                  <c:v>#N/A</c:v>
                </c:pt>
                <c:pt idx="504">
                  <c:v>841.14343950713726</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1440.7169382585623</c:v>
                </c:pt>
                <c:pt idx="300">
                  <c:v>1440.6532498114532</c:v>
                </c:pt>
                <c:pt idx="301">
                  <c:v>1440.4915738700531</c:v>
                </c:pt>
                <c:pt idx="302">
                  <c:v>1440.2320836793062</c:v>
                </c:pt>
                <c:pt idx="303">
                  <c:v>1439.8749529624204</c:v>
                </c:pt>
                <c:pt idx="304">
                  <c:v>1439.4203567499085</c:v>
                </c:pt>
                <c:pt idx="305">
                  <c:v>1438.8684721848188</c:v>
                </c:pt>
                <c:pt idx="306">
                  <c:v>1438.219479298401</c:v>
                </c:pt>
                <c:pt idx="307">
                  <c:v>1437.4735617511292</c:v>
                </c:pt>
                <c:pt idx="308">
                  <c:v>1436.6309075347922</c:v>
                </c:pt>
                <c:pt idx="309">
                  <c:v>1435.6917096322359</c:v>
                </c:pt>
                <c:pt idx="310">
                  <c:v>1434.6561666322445</c:v>
                </c:pt>
                <c:pt idx="311">
                  <c:v>1433.5244832979301</c:v>
                </c:pt>
                <c:pt idx="312">
                  <c:v>1432.2968710878367</c:v>
                </c:pt>
                <c:pt idx="313">
                  <c:v>1430.9735486297166</c:v>
                </c:pt>
                <c:pt idx="314">
                  <c:v>1429.5547421475924</c:v>
                </c:pt>
                <c:pt idx="315">
                  <c:v>1428.0406858432607</c:v>
                </c:pt>
                <c:pt idx="316">
                  <c:v>1426.4316222338305</c:v>
                </c:pt>
                <c:pt idx="317">
                  <c:v>1424.7278024472114</c:v>
                </c:pt>
                <c:pt idx="318">
                  <c:v>1422.929486477705</c:v>
                </c:pt>
                <c:pt idx="319">
                  <c:v>1421.0369434039844</c:v>
                </c:pt>
                <c:pt idx="320">
                  <c:v>1419.0504515718276</c:v>
                </c:pt>
                <c:pt idx="321">
                  <c:v>1416.9702987439746</c:v>
                </c:pt>
                <c:pt idx="322">
                  <c:v>1414.7967822194421</c:v>
                </c:pt>
                <c:pt idx="323">
                  <c:v>1412.5302089245592</c:v>
                </c:pt>
                <c:pt idx="324">
                  <c:v>1410.1708954778876</c:v>
                </c:pt>
                <c:pt idx="325">
                  <c:v>1407.7191682310749</c:v>
                </c:pt>
                <c:pt idx="326">
                  <c:v>1405.1753632875655</c:v>
                </c:pt>
                <c:pt idx="327">
                  <c:v>1402.5398265009637</c:v>
                </c:pt>
                <c:pt idx="328">
                  <c:v>1399.8129134547128</c:v>
                </c:pt>
                <c:pt idx="329">
                  <c:v>1396.9949894246274</c:v>
                </c:pt>
                <c:pt idx="330">
                  <c:v>1394.0864293256961</c:v>
                </c:pt>
                <c:pt idx="331">
                  <c:v>1391.0876176444519</c:v>
                </c:pt>
                <c:pt idx="332">
                  <c:v>1387.9989483581053</c:v>
                </c:pt>
                <c:pt idx="333">
                  <c:v>1384.820824841531</c:v>
                </c:pt>
                <c:pt idx="334">
                  <c:v>1381.553659763108</c:v>
                </c:pt>
                <c:pt idx="335">
                  <c:v>1378.1978749703314</c:v>
                </c:pt>
                <c:pt idx="336">
                  <c:v>1374.7539013660335</c:v>
                </c:pt>
                <c:pt idx="337">
                  <c:v>1371.222178775987</c:v>
                </c:pt>
                <c:pt idx="338">
                  <c:v>1367.6031558085974</c:v>
                </c:pt>
                <c:pt idx="339">
                  <c:v>1363.8972897073372</c:v>
                </c:pt>
                <c:pt idx="340">
                  <c:v>1360.1050461965233</c:v>
                </c:pt>
                <c:pt idx="341">
                  <c:v>1356.226899320993</c:v>
                </c:pt>
                <c:pt idx="342">
                  <c:v>1352.2633312801956</c:v>
                </c:pt>
                <c:pt idx="343">
                  <c:v>1348.2148322571763</c:v>
                </c:pt>
                <c:pt idx="344">
                  <c:v>1344.0819002428984</c:v>
                </c:pt>
                <c:pt idx="345">
                  <c:v>1339.8650408563228</c:v>
                </c:pt>
                <c:pt idx="346">
                  <c:v>1335.5647671606312</c:v>
                </c:pt>
                <c:pt idx="347">
                  <c:v>1331.1815994759615</c:v>
                </c:pt>
                <c:pt idx="348">
                  <c:v>1326.716065188999</c:v>
                </c:pt>
                <c:pt idx="349">
                  <c:v>1322.1686985597478</c:v>
                </c:pt>
                <c:pt idx="350">
                  <c:v>1317.5400405257922</c:v>
                </c:pt>
                <c:pt idx="351">
                  <c:v>1312.8306385043361</c:v>
                </c:pt>
                <c:pt idx="352">
                  <c:v>1308.0410461923004</c:v>
                </c:pt>
                <c:pt idx="353">
                  <c:v>1303.17182336474</c:v>
                </c:pt>
                <c:pt idx="354">
                  <c:v>1298.2235356718318</c:v>
                </c:pt>
                <c:pt idx="355">
                  <c:v>1293.1967544346733</c:v>
                </c:pt>
                <c:pt idx="356">
                  <c:v>1288.0920564401222</c:v>
                </c:pt>
                <c:pt idx="357">
                  <c:v>1282.9100237348955</c:v>
                </c:pt>
                <c:pt idx="358">
                  <c:v>1277.6512434191375</c:v>
                </c:pt>
                <c:pt idx="359">
                  <c:v>1272.3163074396609</c:v>
                </c:pt>
                <c:pt idx="360">
                  <c:v>1266.905812383053</c:v>
                </c:pt>
                <c:pt idx="361">
                  <c:v>1261.4203592688327</c:v>
                </c:pt>
                <c:pt idx="362">
                  <c:v>1255.8605533428381</c:v>
                </c:pt>
                <c:pt idx="363">
                  <c:v>1250.2270038710164</c:v>
                </c:pt>
                <c:pt idx="364">
                  <c:v>1244.5203239337802</c:v>
                </c:pt>
                <c:pt idx="365">
                  <c:v>1238.7411302210903</c:v>
                </c:pt>
                <c:pt idx="366">
                  <c:v>1232.8900428284155</c:v>
                </c:pt>
                <c:pt idx="367">
                  <c:v>1226.9676850537187</c:v>
                </c:pt>
                <c:pt idx="368">
                  <c:v>1220.9746831956072</c:v>
                </c:pt>
                <c:pt idx="369">
                  <c:v>1214.9116663527841</c:v>
                </c:pt>
                <c:pt idx="370">
                  <c:v>1208.7792662249299</c:v>
                </c:pt>
                <c:pt idx="371">
                  <c:v>1202.5781169151373</c:v>
                </c:pt>
                <c:pt idx="372">
                  <c:v>1196.3088547340203</c:v>
                </c:pt>
                <c:pt idx="373">
                  <c:v>1189.9721180056088</c:v>
                </c:pt>
                <c:pt idx="374">
                  <c:v>1183.568546875139</c:v>
                </c:pt>
                <c:pt idx="375">
                  <c:v>1177.0987831188431</c:v>
                </c:pt>
                <c:pt idx="376">
                  <c:v>1170.5634699558361</c:v>
                </c:pt>
                <c:pt idx="377">
                  <c:v>1163.9632518621945</c:v>
                </c:pt>
                <c:pt idx="378">
                  <c:v>1157.2987743873155</c:v>
                </c:pt>
                <c:pt idx="379">
                  <c:v>1150.570683972642</c:v>
                </c:pt>
                <c:pt idx="380">
                  <c:v>1143.7796277728328</c:v>
                </c:pt>
                <c:pt idx="381">
                  <c:v>1136.9262534794534</c:v>
                </c:pt>
                <c:pt idx="382">
                  <c:v>1130.0112091472586</c:v>
                </c:pt>
                <c:pt idx="383">
                  <c:v>1123.0351430231333</c:v>
                </c:pt>
                <c:pt idx="384">
                  <c:v>1115.9987033777556</c:v>
                </c:pt>
                <c:pt idx="385">
                  <c:v>1108.9025383400367</c:v>
                </c:pt>
                <c:pt idx="386">
                  <c:v>1101.7472957343955</c:v>
                </c:pt>
                <c:pt idx="387">
                  <c:v>1094.5336229209154</c:v>
                </c:pt>
                <c:pt idx="388">
                  <c:v>1087.2621666384307</c:v>
                </c:pt>
                <c:pt idx="389">
                  <c:v>1079.9335728505835</c:v>
                </c:pt>
                <c:pt idx="390">
                  <c:v>1072.5484865948897</c:v>
                </c:pt>
                <c:pt idx="391">
                  <c:v>1065.10755183485</c:v>
                </c:pt>
                <c:pt idx="392">
                  <c:v>1057.6114113151341</c:v>
                </c:pt>
                <c:pt idx="393">
                  <c:v>1050.0607064198671</c:v>
                </c:pt>
                <c:pt idx="394">
                  <c:v>1042.4560770340427</c:v>
                </c:pt>
                <c:pt idx="395">
                  <c:v>1034.7981614080802</c:v>
                </c:pt>
                <c:pt idx="396">
                  <c:v>1027.0875960255464</c:v>
                </c:pt>
                <c:pt idx="397">
                  <c:v>1019.3250154740527</c:v>
                </c:pt>
                <c:pt idx="398">
                  <c:v>1011.5110523193401</c:v>
                </c:pt>
                <c:pt idx="399">
                  <c:v>1003.6463369825588</c:v>
                </c:pt>
                <c:pt idx="400">
                  <c:v>995.7314976207465</c:v>
                </c:pt>
                <c:pt idx="401">
                  <c:v>987.76716001050909</c:v>
                </c:pt>
                <c:pt idx="402">
                  <c:v>979.75394743489937</c:v>
                </c:pt>
                <c:pt idx="403">
                  <c:v>971.6924805734925</c:v>
                </c:pt>
                <c:pt idx="404">
                  <c:v>963.58337739565059</c:v>
                </c:pt>
                <c:pt idx="405">
                  <c:v>955.4272530569682</c:v>
                </c:pt>
                <c:pt idx="406">
                  <c:v>947.22471979888587</c:v>
                </c:pt>
                <c:pt idx="407">
                  <c:v>938.97638685145944</c:v>
                </c:pt>
                <c:pt idx="408">
                  <c:v>930.68286033926836</c:v>
                </c:pt>
                <c:pt idx="409">
                  <c:v>922.34474319044466</c:v>
                </c:pt>
                <c:pt idx="410">
                  <c:v>913.96263504880255</c:v>
                </c:pt>
                <c:pt idx="411">
                  <c:v>905.53713218904636</c:v>
                </c:pt>
                <c:pt idx="412">
                  <c:v>897.06882743503252</c:v>
                </c:pt>
                <c:pt idx="413">
                  <c:v>888.55831008105986</c:v>
                </c:pt>
                <c:pt idx="414">
                  <c:v>880.00616581615998</c:v>
                </c:pt>
                <c:pt idx="415">
                  <c:v>871.41297665135903</c:v>
                </c:pt>
                <c:pt idx="416">
                  <c:v>862.77932084987935</c:v>
                </c:pt>
                <c:pt idx="417">
                  <c:v>854.1057728602492</c:v>
                </c:pt>
                <c:pt idx="418">
                  <c:v>845.39290325228626</c:v>
                </c:pt>
                <c:pt idx="419">
                  <c:v>836.64127865592002</c:v>
                </c:pt>
                <c:pt idx="420">
                  <c:v>827.85146170281746</c:v>
                </c:pt>
                <c:pt idx="421">
                  <c:v>819.02401097077325</c:v>
                </c:pt>
                <c:pt idx="422">
                  <c:v>810.15948093082716</c:v>
                </c:pt>
                <c:pt idx="423">
                  <c:v>801.2584218970685</c:v>
                </c:pt>
                <c:pt idx="424">
                  <c:v>792.32137997908762</c:v>
                </c:pt>
                <c:pt idx="425">
                  <c:v>783.34889703703288</c:v>
                </c:pt>
                <c:pt idx="426">
                  <c:v>774.34151063923105</c:v>
                </c:pt>
                <c:pt idx="427">
                  <c:v>765.29975402232856</c:v>
                </c:pt>
                <c:pt idx="428">
                  <c:v>756.22415605391052</c:v>
                </c:pt>
                <c:pt idx="429">
                  <c:v>747.11524119755234</c:v>
                </c:pt>
                <c:pt idx="430">
                  <c:v>737.97352948026139</c:v>
                </c:pt>
                <c:pt idx="431">
                  <c:v>728.79953646226181</c:v>
                </c:pt>
                <c:pt idx="432">
                  <c:v>719.59377320907834</c:v>
                </c:pt>
                <c:pt idx="433">
                  <c:v>710.35674626587354</c:v>
                </c:pt>
                <c:pt idx="434">
                  <c:v>701.08895763399141</c:v>
                </c:pt>
                <c:pt idx="435">
                  <c:v>691.7909047496629</c:v>
                </c:pt>
                <c:pt idx="436">
                  <c:v>682.46308046482534</c:v>
                </c:pt>
                <c:pt idx="437">
                  <c:v>673.10597303001055</c:v>
                </c:pt>
                <c:pt idx="438">
                  <c:v>663.72006607925437</c:v>
                </c:pt>
                <c:pt idx="439">
                  <c:v>654.30583861698165</c:v>
                </c:pt>
                <c:pt idx="440">
                  <c:v>644.86376500682013</c:v>
                </c:pt>
                <c:pt idx="441">
                  <c:v>635.39431496229577</c:v>
                </c:pt>
                <c:pt idx="442">
                  <c:v>625.89795353936495</c:v>
                </c:pt>
                <c:pt idx="443">
                  <c:v>616.37514113073587</c:v>
                </c:pt>
                <c:pt idx="444">
                  <c:v>606.8263334619337</c:v>
                </c:pt>
                <c:pt idx="445">
                  <c:v>597.25198158906403</c:v>
                </c:pt>
                <c:pt idx="446">
                  <c:v>587.65253189822818</c:v>
                </c:pt>
                <c:pt idx="447">
                  <c:v>578.02842610654636</c:v>
                </c:pt>
                <c:pt idx="448">
                  <c:v>568.38010126474251</c:v>
                </c:pt>
                <c:pt idx="449">
                  <c:v>558.7079897612474</c:v>
                </c:pt>
                <c:pt idx="450">
                  <c:v>549.01251932777473</c:v>
                </c:pt>
                <c:pt idx="451">
                  <c:v>539.2941130463272</c:v>
                </c:pt>
                <c:pt idx="452">
                  <c:v>529.55318935758919</c:v>
                </c:pt>
                <c:pt idx="453">
                  <c:v>519.7901620706624</c:v>
                </c:pt>
                <c:pt idx="454">
                  <c:v>510.00544037410276</c:v>
                </c:pt>
                <c:pt idx="455">
                  <c:v>500.19942884821671</c:v>
                </c:pt>
                <c:pt idx="456">
                  <c:v>490.37252747857451</c:v>
                </c:pt>
                <c:pt idx="457">
                  <c:v>480.525131670701</c:v>
                </c:pt>
                <c:pt idx="458">
                  <c:v>470.65763226590212</c:v>
                </c:pt>
                <c:pt idx="459">
                  <c:v>460.77041555818863</c:v>
                </c:pt>
                <c:pt idx="460">
                  <c:v>450.86386331225674</c:v>
                </c:pt>
                <c:pt idx="461">
                  <c:v>440.93835278248787</c:v>
                </c:pt>
                <c:pt idx="462">
                  <c:v>430.99425673292899</c:v>
                </c:pt>
                <c:pt idx="463">
                  <c:v>421.03194345821635</c:v>
                </c:pt>
                <c:pt idx="464">
                  <c:v>411.05177680540572</c:v>
                </c:pt>
                <c:pt idx="465">
                  <c:v>401.05411619667314</c:v>
                </c:pt>
                <c:pt idx="466">
                  <c:v>391.03931665285018</c:v>
                </c:pt>
                <c:pt idx="467">
                  <c:v>381.00772881775953</c:v>
                </c:pt>
                <c:pt idx="468">
                  <c:v>370.959698983316</c:v>
                </c:pt>
                <c:pt idx="469">
                  <c:v>360.89556911535988</c:v>
                </c:pt>
                <c:pt idx="470">
                  <c:v>350.81567688018907</c:v>
                </c:pt>
                <c:pt idx="471">
                  <c:v>340.72035567175863</c:v>
                </c:pt>
                <c:pt idx="472">
                  <c:v>330.60993463951485</c:v>
                </c:pt>
                <c:pt idx="473">
                  <c:v>320.48473871683433</c:v>
                </c:pt>
                <c:pt idx="474">
                  <c:v>310.34508865003647</c:v>
                </c:pt>
                <c:pt idx="475">
                  <c:v>300.19130102794048</c:v>
                </c:pt>
                <c:pt idx="476">
                  <c:v>290.02368831193786</c:v>
                </c:pt>
                <c:pt idx="477">
                  <c:v>279.84255886655137</c:v>
                </c:pt>
                <c:pt idx="478">
                  <c:v>269.64821699045393</c:v>
                </c:pt>
                <c:pt idx="479">
                  <c:v>259.44096294791916</c:v>
                </c:pt>
                <c:pt idx="480">
                  <c:v>249.22109300067828</c:v>
                </c:pt>
                <c:pt idx="481">
                  <c:v>238.98889944015687</c:v>
                </c:pt>
                <c:pt idx="482">
                  <c:v>228.74467062006678</c:v>
                </c:pt>
                <c:pt idx="483">
                  <c:v>218.4886909893286</c:v>
                </c:pt>
                <c:pt idx="484">
                  <c:v>208.22124112530082</c:v>
                </c:pt>
                <c:pt idx="485">
                  <c:v>197.9425977672926</c:v>
                </c:pt>
                <c:pt idx="486">
                  <c:v>187.65303385033738</c:v>
                </c:pt>
                <c:pt idx="487">
                  <c:v>177.35281853920563</c:v>
                </c:pt>
                <c:pt idx="488">
                  <c:v>167.04221726263492</c:v>
                </c:pt>
                <c:pt idx="489">
                  <c:v>156.721491747757</c:v>
                </c:pt>
                <c:pt idx="490">
                  <c:v>146.39090005470149</c:v>
                </c:pt>
                <c:pt idx="491">
                  <c:v>136.05069661135644</c:v>
                </c:pt>
                <c:pt idx="492">
                  <c:v>125.70113224826709</c:v>
                </c:pt>
                <c:pt idx="493">
                  <c:v>115.34245423365394</c:v>
                </c:pt>
                <c:pt idx="494">
                  <c:v>104.9749063085327</c:v>
                </c:pt>
                <c:pt idx="495">
                  <c:v>94.59872872191832</c:v>
                </c:pt>
                <c:pt idx="496">
                  <c:v>84.214158266096618</c:v>
                </c:pt>
                <c:pt idx="497">
                  <c:v>73.821428311947074</c:v>
                </c:pt>
                <c:pt idx="498">
                  <c:v>63.420768844301136</c:v>
                </c:pt>
                <c:pt idx="499">
                  <c:v>53.012406497320711</c:v>
                </c:pt>
                <c:pt idx="500">
                  <c:v>42.596564589882234</c:v>
                </c:pt>
                <c:pt idx="501">
                  <c:v>32.173463160951982</c:v>
                </c:pt>
                <c:pt idx="502">
                  <c:v>21.743319004938996</c:v>
                </c:pt>
                <c:pt idx="503">
                  <c:v>11.306345707012312</c:v>
                </c:pt>
                <c:pt idx="504">
                  <c:v>0.86275367836969963</c:v>
                </c:pt>
                <c:pt idx="505">
                  <c:v>-9.587249808554354</c:v>
                </c:pt>
                <c:pt idx="506">
                  <c:v>-9.5977029693954456</c:v>
                </c:pt>
                <c:pt idx="507">
                  <c:v>-9.6081561363424139</c:v>
                </c:pt>
                <c:pt idx="508">
                  <c:v>-9.61860930939506</c:v>
                </c:pt>
                <c:pt idx="509">
                  <c:v>-9.6290624885531848</c:v>
                </c:pt>
                <c:pt idx="510">
                  <c:v>-9.6395156738165877</c:v>
                </c:pt>
                <c:pt idx="511">
                  <c:v>-9.6499688651850697</c:v>
                </c:pt>
                <c:pt idx="512">
                  <c:v>-9.6604220626584318</c:v>
                </c:pt>
                <c:pt idx="513">
                  <c:v>-9.6708752662364752</c:v>
                </c:pt>
                <c:pt idx="514">
                  <c:v>-9.6813284759190008</c:v>
                </c:pt>
                <c:pt idx="515">
                  <c:v>-9.6917816917058079</c:v>
                </c:pt>
                <c:pt idx="516">
                  <c:v>-9.7022349135966994</c:v>
                </c:pt>
                <c:pt idx="517">
                  <c:v>-9.7126881415914745</c:v>
                </c:pt>
                <c:pt idx="518">
                  <c:v>-9.7231413756899325</c:v>
                </c:pt>
                <c:pt idx="519">
                  <c:v>-9.7335946158918762</c:v>
                </c:pt>
                <c:pt idx="520">
                  <c:v>-9.7440478621971067</c:v>
                </c:pt>
                <c:pt idx="521">
                  <c:v>-9.7545011146054232</c:v>
                </c:pt>
                <c:pt idx="522">
                  <c:v>-9.7649543731166268</c:v>
                </c:pt>
                <c:pt idx="523">
                  <c:v>-9.7754076377305186</c:v>
                </c:pt>
                <c:pt idx="524">
                  <c:v>-9.7858609084468977</c:v>
                </c:pt>
                <c:pt idx="525">
                  <c:v>-9.7963141852655671</c:v>
                </c:pt>
                <c:pt idx="526">
                  <c:v>-9.8067674681863259</c:v>
                </c:pt>
                <c:pt idx="527">
                  <c:v>-9.8172207572089754</c:v>
                </c:pt>
                <c:pt idx="528">
                  <c:v>-9.8276740523333164</c:v>
                </c:pt>
                <c:pt idx="529">
                  <c:v>-9.83812735355915</c:v>
                </c:pt>
                <c:pt idx="530">
                  <c:v>-9.8485806608862756</c:v>
                </c:pt>
                <c:pt idx="531">
                  <c:v>-9.8590339743144959</c:v>
                </c:pt>
                <c:pt idx="532">
                  <c:v>-9.8694872938436102</c:v>
                </c:pt>
                <c:pt idx="533">
                  <c:v>-9.8799406194734196</c:v>
                </c:pt>
                <c:pt idx="534">
                  <c:v>-9.8903939512037251</c:v>
                </c:pt>
                <c:pt idx="535">
                  <c:v>-9.9008472890343278</c:v>
                </c:pt>
                <c:pt idx="536">
                  <c:v>-9.9113006329650268</c:v>
                </c:pt>
                <c:pt idx="537">
                  <c:v>-9.9217539829956234</c:v>
                </c:pt>
                <c:pt idx="538">
                  <c:v>-9.9322073391259202</c:v>
                </c:pt>
                <c:pt idx="539">
                  <c:v>-9.9426607013557167</c:v>
                </c:pt>
                <c:pt idx="540">
                  <c:v>-9.9531140696848119</c:v>
                </c:pt>
                <c:pt idx="541">
                  <c:v>-9.9635674441130089</c:v>
                </c:pt>
                <c:pt idx="542">
                  <c:v>-9.9740208246401085</c:v>
                </c:pt>
                <c:pt idx="543">
                  <c:v>-9.9844742112659102</c:v>
                </c:pt>
                <c:pt idx="544">
                  <c:v>-9.9949276039902148</c:v>
                </c:pt>
                <c:pt idx="545">
                  <c:v>-10.005381002812824</c:v>
                </c:pt>
                <c:pt idx="546">
                  <c:v>-10.015834407733538</c:v>
                </c:pt>
                <c:pt idx="547">
                  <c:v>-10.026287818752158</c:v>
                </c:pt>
                <c:pt idx="548">
                  <c:v>-10.036741235868485</c:v>
                </c:pt>
                <c:pt idx="549">
                  <c:v>-10.047194659082319</c:v>
                </c:pt>
                <c:pt idx="550">
                  <c:v>-10.05764808839346</c:v>
                </c:pt>
                <c:pt idx="551">
                  <c:v>-10.06810152380171</c:v>
                </c:pt>
                <c:pt idx="552">
                  <c:v>-10.078554965306871</c:v>
                </c:pt>
                <c:pt idx="553">
                  <c:v>-10.089008412908742</c:v>
                </c:pt>
                <c:pt idx="554">
                  <c:v>-10.099461866607124</c:v>
                </c:pt>
                <c:pt idx="555">
                  <c:v>-10.109915326401818</c:v>
                </c:pt>
                <c:pt idx="556">
                  <c:v>-10.120368792292625</c:v>
                </c:pt>
                <c:pt idx="557">
                  <c:v>-10.130822264279347</c:v>
                </c:pt>
                <c:pt idx="558">
                  <c:v>-10.141275742361783</c:v>
                </c:pt>
                <c:pt idx="559">
                  <c:v>-10.151729226539734</c:v>
                </c:pt>
                <c:pt idx="560">
                  <c:v>-10.162182716813001</c:v>
                </c:pt>
                <c:pt idx="561">
                  <c:v>-10.172636213181386</c:v>
                </c:pt>
                <c:pt idx="562">
                  <c:v>-10.183089715644687</c:v>
                </c:pt>
                <c:pt idx="563">
                  <c:v>-10.193543224202708</c:v>
                </c:pt>
                <c:pt idx="564">
                  <c:v>-10.203996738855247</c:v>
                </c:pt>
                <c:pt idx="565">
                  <c:v>-10.214450259602108</c:v>
                </c:pt>
                <c:pt idx="566">
                  <c:v>-10.22490378644309</c:v>
                </c:pt>
                <c:pt idx="567">
                  <c:v>-10.235357319377993</c:v>
                </c:pt>
                <c:pt idx="568">
                  <c:v>-10.245810858406619</c:v>
                </c:pt>
                <c:pt idx="569">
                  <c:v>-10.256264403528769</c:v>
                </c:pt>
                <c:pt idx="570">
                  <c:v>-10.266717954744243</c:v>
                </c:pt>
                <c:pt idx="571">
                  <c:v>-10.277171512052842</c:v>
                </c:pt>
                <c:pt idx="572">
                  <c:v>-10.287625075454367</c:v>
                </c:pt>
                <c:pt idx="573">
                  <c:v>-10.298078644948619</c:v>
                </c:pt>
                <c:pt idx="574">
                  <c:v>-10.308532220535399</c:v>
                </c:pt>
                <c:pt idx="575">
                  <c:v>-10.318985802214508</c:v>
                </c:pt>
                <c:pt idx="576">
                  <c:v>-10.329439389985746</c:v>
                </c:pt>
                <c:pt idx="577">
                  <c:v>-10.339892983848914</c:v>
                </c:pt>
                <c:pt idx="578">
                  <c:v>-10.350346583803814</c:v>
                </c:pt>
                <c:pt idx="579">
                  <c:v>-10.360800189850247</c:v>
                </c:pt>
                <c:pt idx="580">
                  <c:v>-10.371253801988013</c:v>
                </c:pt>
                <c:pt idx="581">
                  <c:v>-10.381707420216912</c:v>
                </c:pt>
                <c:pt idx="582">
                  <c:v>-10.392161044536747</c:v>
                </c:pt>
                <c:pt idx="583">
                  <c:v>-10.402614674947317</c:v>
                </c:pt>
                <c:pt idx="584">
                  <c:v>-10.413068311448425</c:v>
                </c:pt>
                <c:pt idx="585">
                  <c:v>-10.42352195403987</c:v>
                </c:pt>
                <c:pt idx="586">
                  <c:v>-10.433975602721453</c:v>
                </c:pt>
                <c:pt idx="587">
                  <c:v>-10.444429257492976</c:v>
                </c:pt>
                <c:pt idx="588">
                  <c:v>-10.454882918354238</c:v>
                </c:pt>
                <c:pt idx="589">
                  <c:v>-10.465336585305042</c:v>
                </c:pt>
                <c:pt idx="590">
                  <c:v>-10.475790258345189</c:v>
                </c:pt>
                <c:pt idx="591">
                  <c:v>-10.486243937474478</c:v>
                </c:pt>
                <c:pt idx="592">
                  <c:v>-10.496697622692711</c:v>
                </c:pt>
                <c:pt idx="593">
                  <c:v>-10.507151313999689</c:v>
                </c:pt>
                <c:pt idx="594">
                  <c:v>-10.517605011395213</c:v>
                </c:pt>
                <c:pt idx="595">
                  <c:v>-10.528058714879084</c:v>
                </c:pt>
                <c:pt idx="596">
                  <c:v>-10.538512424451101</c:v>
                </c:pt>
                <c:pt idx="597">
                  <c:v>-10.548966140111068</c:v>
                </c:pt>
                <c:pt idx="598">
                  <c:v>-10.559419861858784</c:v>
                </c:pt>
                <c:pt idx="599">
                  <c:v>-10.569873589694049</c:v>
                </c:pt>
                <c:pt idx="600">
                  <c:v>-10.580327323616666</c:v>
                </c:pt>
                <c:pt idx="601">
                  <c:v>-10.590781063626435</c:v>
                </c:pt>
                <c:pt idx="602">
                  <c:v>-10.601234809723158</c:v>
                </c:pt>
                <c:pt idx="603">
                  <c:v>-10.611688561906634</c:v>
                </c:pt>
                <c:pt idx="604">
                  <c:v>-10.622142320176666</c:v>
                </c:pt>
                <c:pt idx="605">
                  <c:v>-10.632596084533054</c:v>
                </c:pt>
                <c:pt idx="606">
                  <c:v>-10.643049854975599</c:v>
                </c:pt>
                <c:pt idx="607">
                  <c:v>-10.653503631504103</c:v>
                </c:pt>
                <c:pt idx="608">
                  <c:v>-10.663957414118364</c:v>
                </c:pt>
                <c:pt idx="609">
                  <c:v>-10.674411202818186</c:v>
                </c:pt>
                <c:pt idx="610">
                  <c:v>-10.68486499760337</c:v>
                </c:pt>
                <c:pt idx="611">
                  <c:v>-10.695318798473714</c:v>
                </c:pt>
                <c:pt idx="612">
                  <c:v>-10.705772605429022</c:v>
                </c:pt>
                <c:pt idx="613">
                  <c:v>-10.716226418469093</c:v>
                </c:pt>
                <c:pt idx="614">
                  <c:v>-10.72668023759373</c:v>
                </c:pt>
                <c:pt idx="615">
                  <c:v>-10.737134062802731</c:v>
                </c:pt>
                <c:pt idx="616">
                  <c:v>-10.747587894095899</c:v>
                </c:pt>
                <c:pt idx="617">
                  <c:v>-10.758041731473035</c:v>
                </c:pt>
                <c:pt idx="618">
                  <c:v>-10.76849557493394</c:v>
                </c:pt>
                <c:pt idx="619">
                  <c:v>-10.778949424478414</c:v>
                </c:pt>
                <c:pt idx="620">
                  <c:v>-10.78940328010626</c:v>
                </c:pt>
                <c:pt idx="621">
                  <c:v>-10.799857141817277</c:v>
                </c:pt>
                <c:pt idx="622">
                  <c:v>-10.810311009611267</c:v>
                </c:pt>
                <c:pt idx="623">
                  <c:v>-10.82076488348803</c:v>
                </c:pt>
                <c:pt idx="624">
                  <c:v>-10.831218763447367</c:v>
                </c:pt>
                <c:pt idx="625">
                  <c:v>-10.841672649489082</c:v>
                </c:pt>
                <c:pt idx="626">
                  <c:v>-10.852126541612973</c:v>
                </c:pt>
                <c:pt idx="627">
                  <c:v>-10.862580439818842</c:v>
                </c:pt>
                <c:pt idx="628">
                  <c:v>-10.87303434410649</c:v>
                </c:pt>
                <c:pt idx="629">
                  <c:v>-10.883488254475717</c:v>
                </c:pt>
                <c:pt idx="630">
                  <c:v>-10.893942170926325</c:v>
                </c:pt>
                <c:pt idx="631">
                  <c:v>-10.904396093458114</c:v>
                </c:pt>
                <c:pt idx="632">
                  <c:v>-10.914850022070887</c:v>
                </c:pt>
                <c:pt idx="633">
                  <c:v>-10.925303956764443</c:v>
                </c:pt>
                <c:pt idx="634">
                  <c:v>-10.935757897538585</c:v>
                </c:pt>
                <c:pt idx="635">
                  <c:v>-10.946211844393112</c:v>
                </c:pt>
                <c:pt idx="636">
                  <c:v>-10.956665797327826</c:v>
                </c:pt>
                <c:pt idx="637">
                  <c:v>-10.967119756342528</c:v>
                </c:pt>
                <c:pt idx="638">
                  <c:v>-10.97757372143702</c:v>
                </c:pt>
                <c:pt idx="639">
                  <c:v>-10.988027692611102</c:v>
                </c:pt>
                <c:pt idx="640">
                  <c:v>-10.998481669864574</c:v>
                </c:pt>
                <c:pt idx="641">
                  <c:v>-11.00893565319724</c:v>
                </c:pt>
                <c:pt idx="642">
                  <c:v>-11.019389642608898</c:v>
                </c:pt>
                <c:pt idx="643">
                  <c:v>-11.029843638099351</c:v>
                </c:pt>
                <c:pt idx="644">
                  <c:v>-11.040297639668401</c:v>
                </c:pt>
                <c:pt idx="645">
                  <c:v>-11.050751647315847</c:v>
                </c:pt>
                <c:pt idx="646">
                  <c:v>-11.061205661041491</c:v>
                </c:pt>
                <c:pt idx="647">
                  <c:v>-11.071659680845134</c:v>
                </c:pt>
                <c:pt idx="648">
                  <c:v>-11.082113706726576</c:v>
                </c:pt>
                <c:pt idx="649">
                  <c:v>-11.092567738685618</c:v>
                </c:pt>
                <c:pt idx="650">
                  <c:v>-11.103021776722063</c:v>
                </c:pt>
                <c:pt idx="651">
                  <c:v>-11.113475820835712</c:v>
                </c:pt>
                <c:pt idx="652">
                  <c:v>-11.123929871026364</c:v>
                </c:pt>
                <c:pt idx="653">
                  <c:v>-11.134383927293822</c:v>
                </c:pt>
                <c:pt idx="654">
                  <c:v>-11.144837989637885</c:v>
                </c:pt>
                <c:pt idx="655">
                  <c:v>-11.155292058058357</c:v>
                </c:pt>
                <c:pt idx="656">
                  <c:v>-11.165746132555038</c:v>
                </c:pt>
                <c:pt idx="657">
                  <c:v>-11.176200213127727</c:v>
                </c:pt>
                <c:pt idx="658">
                  <c:v>-11.186654299776228</c:v>
                </c:pt>
                <c:pt idx="659">
                  <c:v>-11.19710839250034</c:v>
                </c:pt>
                <c:pt idx="660">
                  <c:v>-11.207562491299866</c:v>
                </c:pt>
                <c:pt idx="661">
                  <c:v>-11.218016596174605</c:v>
                </c:pt>
                <c:pt idx="662">
                  <c:v>-11.228470707124361</c:v>
                </c:pt>
                <c:pt idx="663">
                  <c:v>-11.238924824148933</c:v>
                </c:pt>
                <c:pt idx="664">
                  <c:v>-11.249378947248122</c:v>
                </c:pt>
                <c:pt idx="665">
                  <c:v>-11.25983307642173</c:v>
                </c:pt>
                <c:pt idx="666">
                  <c:v>-11.270287211669558</c:v>
                </c:pt>
                <c:pt idx="667">
                  <c:v>-11.280741352991408</c:v>
                </c:pt>
                <c:pt idx="668">
                  <c:v>-11.291195500387078</c:v>
                </c:pt>
                <c:pt idx="669">
                  <c:v>-11.301649653856371</c:v>
                </c:pt>
                <c:pt idx="670">
                  <c:v>-11.312103813399089</c:v>
                </c:pt>
                <c:pt idx="671">
                  <c:v>-11.322557979015032</c:v>
                </c:pt>
                <c:pt idx="672">
                  <c:v>-11.333012150704004</c:v>
                </c:pt>
                <c:pt idx="673">
                  <c:v>-11.343466328465803</c:v>
                </c:pt>
                <c:pt idx="674">
                  <c:v>-11.353920512300231</c:v>
                </c:pt>
                <c:pt idx="675">
                  <c:v>-11.364374702207089</c:v>
                </c:pt>
                <c:pt idx="676">
                  <c:v>-11.374828898186179</c:v>
                </c:pt>
                <c:pt idx="677">
                  <c:v>-11.385283100237301</c:v>
                </c:pt>
                <c:pt idx="678">
                  <c:v>-11.395737308360257</c:v>
                </c:pt>
                <c:pt idx="679">
                  <c:v>-11.406191522554847</c:v>
                </c:pt>
                <c:pt idx="680">
                  <c:v>-11.416645742820874</c:v>
                </c:pt>
                <c:pt idx="681">
                  <c:v>-11.427099969158137</c:v>
                </c:pt>
                <c:pt idx="682">
                  <c:v>-11.437554201566439</c:v>
                </c:pt>
                <c:pt idx="683">
                  <c:v>-11.44800844004558</c:v>
                </c:pt>
                <c:pt idx="684">
                  <c:v>-11.458462684595363</c:v>
                </c:pt>
                <c:pt idx="685">
                  <c:v>-11.468916935215587</c:v>
                </c:pt>
                <c:pt idx="686">
                  <c:v>-11.479371191906054</c:v>
                </c:pt>
                <c:pt idx="687">
                  <c:v>-11.489825454666565</c:v>
                </c:pt>
                <c:pt idx="688">
                  <c:v>-11.500279723496924</c:v>
                </c:pt>
                <c:pt idx="689">
                  <c:v>-11.510733998396928</c:v>
                </c:pt>
                <c:pt idx="690">
                  <c:v>-11.521188279366379</c:v>
                </c:pt>
                <c:pt idx="691">
                  <c:v>-11.531642566405081</c:v>
                </c:pt>
                <c:pt idx="692">
                  <c:v>-11.542096859512833</c:v>
                </c:pt>
                <c:pt idx="693">
                  <c:v>-11.552551158689436</c:v>
                </c:pt>
                <c:pt idx="694">
                  <c:v>-11.563005463934692</c:v>
                </c:pt>
                <c:pt idx="695">
                  <c:v>-11.573459775248402</c:v>
                </c:pt>
                <c:pt idx="696">
                  <c:v>-11.583914092630367</c:v>
                </c:pt>
                <c:pt idx="697">
                  <c:v>-11.594368416080389</c:v>
                </c:pt>
                <c:pt idx="698">
                  <c:v>-11.60482274559827</c:v>
                </c:pt>
                <c:pt idx="699">
                  <c:v>-11.615277081183809</c:v>
                </c:pt>
                <c:pt idx="700">
                  <c:v>-11.625731422836807</c:v>
                </c:pt>
                <c:pt idx="701">
                  <c:v>-11.636185770557068</c:v>
                </c:pt>
                <c:pt idx="702">
                  <c:v>-11.646640124344392</c:v>
                </c:pt>
                <c:pt idx="703">
                  <c:v>-11.657094484198579</c:v>
                </c:pt>
                <c:pt idx="704">
                  <c:v>-11.667548850119431</c:v>
                </c:pt>
                <c:pt idx="705">
                  <c:v>-11.678003222106749</c:v>
                </c:pt>
                <c:pt idx="706">
                  <c:v>-11.688457600160335</c:v>
                </c:pt>
                <c:pt idx="707">
                  <c:v>-11.698911984279992</c:v>
                </c:pt>
                <c:pt idx="708">
                  <c:v>-11.709366374465517</c:v>
                </c:pt>
                <c:pt idx="709">
                  <c:v>-11.719820770716716</c:v>
                </c:pt>
                <c:pt idx="710">
                  <c:v>-11.730275173033386</c:v>
                </c:pt>
                <c:pt idx="711">
                  <c:v>-11.74072958141533</c:v>
                </c:pt>
                <c:pt idx="712">
                  <c:v>-11.75118399586235</c:v>
                </c:pt>
                <c:pt idx="713">
                  <c:v>-11.761638416374247</c:v>
                </c:pt>
                <c:pt idx="714">
                  <c:v>-11.772092842950821</c:v>
                </c:pt>
                <c:pt idx="715">
                  <c:v>-11.782547275591874</c:v>
                </c:pt>
                <c:pt idx="716">
                  <c:v>-11.793001714297208</c:v>
                </c:pt>
                <c:pt idx="717">
                  <c:v>-11.803456159066624</c:v>
                </c:pt>
                <c:pt idx="718">
                  <c:v>-11.813910609899922</c:v>
                </c:pt>
                <c:pt idx="719">
                  <c:v>-11.824365066796906</c:v>
                </c:pt>
                <c:pt idx="720">
                  <c:v>-11.834819529757374</c:v>
                </c:pt>
                <c:pt idx="721">
                  <c:v>-11.84527399878113</c:v>
                </c:pt>
                <c:pt idx="722">
                  <c:v>-11.855728473867973</c:v>
                </c:pt>
                <c:pt idx="723">
                  <c:v>-11.866182955017706</c:v>
                </c:pt>
                <c:pt idx="724">
                  <c:v>-11.87663744223013</c:v>
                </c:pt>
                <c:pt idx="725">
                  <c:v>-11.887091935505046</c:v>
                </c:pt>
                <c:pt idx="726">
                  <c:v>-11.897546434842255</c:v>
                </c:pt>
                <c:pt idx="727">
                  <c:v>-11.908000940241559</c:v>
                </c:pt>
                <c:pt idx="728">
                  <c:v>-11.918455451702759</c:v>
                </c:pt>
                <c:pt idx="729">
                  <c:v>-11.928909969225655</c:v>
                </c:pt>
                <c:pt idx="730">
                  <c:v>-11.939364492810052</c:v>
                </c:pt>
                <c:pt idx="731">
                  <c:v>-11.949819022455747</c:v>
                </c:pt>
                <c:pt idx="732">
                  <c:v>-11.960273558162545</c:v>
                </c:pt>
                <c:pt idx="733">
                  <c:v>-11.970728099930245</c:v>
                </c:pt>
                <c:pt idx="734">
                  <c:v>-11.981182647758649</c:v>
                </c:pt>
                <c:pt idx="735">
                  <c:v>-11.991637201647558</c:v>
                </c:pt>
                <c:pt idx="736">
                  <c:v>-12.002091761596775</c:v>
                </c:pt>
                <c:pt idx="737">
                  <c:v>-12.012546327606099</c:v>
                </c:pt>
                <c:pt idx="738">
                  <c:v>-12.023000899675333</c:v>
                </c:pt>
                <c:pt idx="739">
                  <c:v>-12.033455477804278</c:v>
                </c:pt>
                <c:pt idx="740">
                  <c:v>-12.043910061992735</c:v>
                </c:pt>
                <c:pt idx="741">
                  <c:v>-12.054364652240507</c:v>
                </c:pt>
                <c:pt idx="742">
                  <c:v>-12.064819248547392</c:v>
                </c:pt>
                <c:pt idx="743">
                  <c:v>-12.075273850913195</c:v>
                </c:pt>
                <c:pt idx="744">
                  <c:v>-12.085728459337714</c:v>
                </c:pt>
                <c:pt idx="745">
                  <c:v>-12.096183073820752</c:v>
                </c:pt>
                <c:pt idx="746">
                  <c:v>-12.106637694362112</c:v>
                </c:pt>
                <c:pt idx="747">
                  <c:v>-12.117092320961593</c:v>
                </c:pt>
                <c:pt idx="748">
                  <c:v>-12.127546953618998</c:v>
                </c:pt>
                <c:pt idx="749">
                  <c:v>-12.138001592334126</c:v>
                </c:pt>
                <c:pt idx="750">
                  <c:v>-12.14845623710678</c:v>
                </c:pt>
                <c:pt idx="751">
                  <c:v>-12.158910887936761</c:v>
                </c:pt>
                <c:pt idx="752">
                  <c:v>-12.169365544823872</c:v>
                </c:pt>
                <c:pt idx="753">
                  <c:v>-12.179820207767913</c:v>
                </c:pt>
                <c:pt idx="754">
                  <c:v>-12.190274876768685</c:v>
                </c:pt>
                <c:pt idx="755">
                  <c:v>-12.20072955182599</c:v>
                </c:pt>
                <c:pt idx="756">
                  <c:v>-12.21118423293963</c:v>
                </c:pt>
                <c:pt idx="757">
                  <c:v>-12.221638920109404</c:v>
                </c:pt>
                <c:pt idx="758">
                  <c:v>-12.232093613335117</c:v>
                </c:pt>
                <c:pt idx="759">
                  <c:v>-12.242548312616567</c:v>
                </c:pt>
                <c:pt idx="760">
                  <c:v>-12.253003017953557</c:v>
                </c:pt>
                <c:pt idx="761">
                  <c:v>-12.263457729345888</c:v>
                </c:pt>
                <c:pt idx="762">
                  <c:v>-12.273912446793362</c:v>
                </c:pt>
                <c:pt idx="763">
                  <c:v>-12.284367170295781</c:v>
                </c:pt>
                <c:pt idx="764">
                  <c:v>-12.294821899852945</c:v>
                </c:pt>
                <c:pt idx="765">
                  <c:v>-12.305276635464656</c:v>
                </c:pt>
                <c:pt idx="766">
                  <c:v>-12.315731377130716</c:v>
                </c:pt>
                <c:pt idx="767">
                  <c:v>-12.326186124850926</c:v>
                </c:pt>
                <c:pt idx="768">
                  <c:v>-12.336640878625087</c:v>
                </c:pt>
                <c:pt idx="769">
                  <c:v>-12.347095638453</c:v>
                </c:pt>
                <c:pt idx="770">
                  <c:v>-12.357550404334468</c:v>
                </c:pt>
                <c:pt idx="771">
                  <c:v>-12.368005176269293</c:v>
                </c:pt>
                <c:pt idx="772">
                  <c:v>-12.378459954257274</c:v>
                </c:pt>
                <c:pt idx="773">
                  <c:v>-12.388914738298213</c:v>
                </c:pt>
                <c:pt idx="774">
                  <c:v>-12.399369528391913</c:v>
                </c:pt>
                <c:pt idx="775">
                  <c:v>-12.409824324538175</c:v>
                </c:pt>
                <c:pt idx="776">
                  <c:v>-12.4202791267368</c:v>
                </c:pt>
                <c:pt idx="777">
                  <c:v>-12.43073393498759</c:v>
                </c:pt>
                <c:pt idx="778">
                  <c:v>-12.441188749290346</c:v>
                </c:pt>
                <c:pt idx="779">
                  <c:v>-12.451643569644869</c:v>
                </c:pt>
                <c:pt idx="780">
                  <c:v>-12.46209839605096</c:v>
                </c:pt>
                <c:pt idx="781">
                  <c:v>-12.472553228508422</c:v>
                </c:pt>
                <c:pt idx="782">
                  <c:v>-12.483008067017057</c:v>
                </c:pt>
                <c:pt idx="783">
                  <c:v>-12.493462911576664</c:v>
                </c:pt>
                <c:pt idx="784">
                  <c:v>-12.503917762187045</c:v>
                </c:pt>
                <c:pt idx="785">
                  <c:v>-12.514372618848004</c:v>
                </c:pt>
                <c:pt idx="786">
                  <c:v>-12.52482748155934</c:v>
                </c:pt>
                <c:pt idx="787">
                  <c:v>-12.535282350320855</c:v>
                </c:pt>
                <c:pt idx="788">
                  <c:v>-12.545737225132353</c:v>
                </c:pt>
                <c:pt idx="789">
                  <c:v>-12.556192105993631</c:v>
                </c:pt>
                <c:pt idx="790">
                  <c:v>-12.566646992904493</c:v>
                </c:pt>
                <c:pt idx="791">
                  <c:v>-12.577101885864741</c:v>
                </c:pt>
                <c:pt idx="792">
                  <c:v>-12.587556784874176</c:v>
                </c:pt>
                <c:pt idx="793">
                  <c:v>-12.5980116899326</c:v>
                </c:pt>
                <c:pt idx="794">
                  <c:v>-12.608466601039813</c:v>
                </c:pt>
                <c:pt idx="795">
                  <c:v>-12.618921518195618</c:v>
                </c:pt>
                <c:pt idx="796">
                  <c:v>-12.629376441399815</c:v>
                </c:pt>
                <c:pt idx="797">
                  <c:v>-12.639831370652207</c:v>
                </c:pt>
                <c:pt idx="798">
                  <c:v>-12.650286305952594</c:v>
                </c:pt>
                <c:pt idx="799">
                  <c:v>-12.660741247300781</c:v>
                </c:pt>
                <c:pt idx="800">
                  <c:v>-12.671196194696565</c:v>
                </c:pt>
                <c:pt idx="801">
                  <c:v>-12.68165114813975</c:v>
                </c:pt>
                <c:pt idx="802">
                  <c:v>-12.692106107630137</c:v>
                </c:pt>
                <c:pt idx="803">
                  <c:v>-12.702561073167528</c:v>
                </c:pt>
                <c:pt idx="804">
                  <c:v>-12.713016044751726</c:v>
                </c:pt>
                <c:pt idx="805">
                  <c:v>-12.72347102238253</c:v>
                </c:pt>
                <c:pt idx="806">
                  <c:v>-12.733926006059741</c:v>
                </c:pt>
                <c:pt idx="807">
                  <c:v>-12.744380995783162</c:v>
                </c:pt>
                <c:pt idx="808">
                  <c:v>-12.754835991552595</c:v>
                </c:pt>
                <c:pt idx="809">
                  <c:v>-12.76529099336784</c:v>
                </c:pt>
                <c:pt idx="810">
                  <c:v>-12.775746001228701</c:v>
                </c:pt>
                <c:pt idx="811">
                  <c:v>-12.786201015134978</c:v>
                </c:pt>
                <c:pt idx="812">
                  <c:v>-12.796656035086473</c:v>
                </c:pt>
                <c:pt idx="813">
                  <c:v>-12.807111061082987</c:v>
                </c:pt>
                <c:pt idx="814">
                  <c:v>-12.817566093124322</c:v>
                </c:pt>
                <c:pt idx="815">
                  <c:v>-12.82802113121028</c:v>
                </c:pt>
                <c:pt idx="816">
                  <c:v>-12.838476175340661</c:v>
                </c:pt>
                <c:pt idx="817">
                  <c:v>-12.848931225515267</c:v>
                </c:pt>
                <c:pt idx="818">
                  <c:v>-12.859386281733901</c:v>
                </c:pt>
                <c:pt idx="819">
                  <c:v>-12.869841343996365</c:v>
                </c:pt>
                <c:pt idx="820">
                  <c:v>-12.880296412302458</c:v>
                </c:pt>
                <c:pt idx="821">
                  <c:v>-12.890751486651984</c:v>
                </c:pt>
                <c:pt idx="822">
                  <c:v>-12.901206567044744</c:v>
                </c:pt>
                <c:pt idx="823">
                  <c:v>-12.911661653480538</c:v>
                </c:pt>
                <c:pt idx="824">
                  <c:v>-12.922116745959169</c:v>
                </c:pt>
                <c:pt idx="825">
                  <c:v>-12.932571844480439</c:v>
                </c:pt>
                <c:pt idx="826">
                  <c:v>-12.943026949044148</c:v>
                </c:pt>
                <c:pt idx="827">
                  <c:v>-12.953482059650099</c:v>
                </c:pt>
                <c:pt idx="828">
                  <c:v>-12.963937176298094</c:v>
                </c:pt>
                <c:pt idx="829">
                  <c:v>-12.974392298987933</c:v>
                </c:pt>
                <c:pt idx="830">
                  <c:v>-12.984847427719419</c:v>
                </c:pt>
                <c:pt idx="831">
                  <c:v>-12.995302562492354</c:v>
                </c:pt>
                <c:pt idx="832">
                  <c:v>-13.005757703306537</c:v>
                </c:pt>
                <c:pt idx="833">
                  <c:v>-13.016212850161773</c:v>
                </c:pt>
                <c:pt idx="834">
                  <c:v>-13.026668003057862</c:v>
                </c:pt>
                <c:pt idx="835">
                  <c:v>-13.037123161994606</c:v>
                </c:pt>
                <c:pt idx="836">
                  <c:v>-13.047578326971806</c:v>
                </c:pt>
                <c:pt idx="837">
                  <c:v>-13.058033497989264</c:v>
                </c:pt>
                <c:pt idx="838">
                  <c:v>-13.068488675046781</c:v>
                </c:pt>
                <c:pt idx="839">
                  <c:v>-13.078943858144161</c:v>
                </c:pt>
                <c:pt idx="840">
                  <c:v>-13.089399047281203</c:v>
                </c:pt>
                <c:pt idx="841">
                  <c:v>-13.09985424245771</c:v>
                </c:pt>
                <c:pt idx="842">
                  <c:v>-13.110309443673483</c:v>
                </c:pt>
                <c:pt idx="843">
                  <c:v>-13.120764650928324</c:v>
                </c:pt>
                <c:pt idx="844">
                  <c:v>-13.131219864222034</c:v>
                </c:pt>
                <c:pt idx="845">
                  <c:v>-13.141675083554416</c:v>
                </c:pt>
                <c:pt idx="846">
                  <c:v>-13.152130308925271</c:v>
                </c:pt>
                <c:pt idx="847">
                  <c:v>-13.162585540334401</c:v>
                </c:pt>
                <c:pt idx="848">
                  <c:v>-13.173040777781607</c:v>
                </c:pt>
                <c:pt idx="849">
                  <c:v>-13.183496021266691</c:v>
                </c:pt>
                <c:pt idx="850">
                  <c:v>-13.193951270789455</c:v>
                </c:pt>
                <c:pt idx="851">
                  <c:v>-13.2044065263497</c:v>
                </c:pt>
                <c:pt idx="852">
                  <c:v>-13.214861787947228</c:v>
                </c:pt>
                <c:pt idx="853">
                  <c:v>-13.225317055581842</c:v>
                </c:pt>
                <c:pt idx="854">
                  <c:v>-13.235772329253342</c:v>
                </c:pt>
                <c:pt idx="855">
                  <c:v>-13.246227608961529</c:v>
                </c:pt>
                <c:pt idx="856">
                  <c:v>-13.256682894706207</c:v>
                </c:pt>
                <c:pt idx="857">
                  <c:v>-13.267138186487177</c:v>
                </c:pt>
                <c:pt idx="858">
                  <c:v>-13.277593484304239</c:v>
                </c:pt>
                <c:pt idx="859">
                  <c:v>-13.288048788157196</c:v>
                </c:pt>
                <c:pt idx="860">
                  <c:v>-13.29850409804585</c:v>
                </c:pt>
                <c:pt idx="861">
                  <c:v>-13.308959413970003</c:v>
                </c:pt>
                <c:pt idx="862">
                  <c:v>-13.319414735929456</c:v>
                </c:pt>
                <c:pt idx="863">
                  <c:v>-13.329870063924011</c:v>
                </c:pt>
                <c:pt idx="864">
                  <c:v>-13.340325397953469</c:v>
                </c:pt>
                <c:pt idx="865">
                  <c:v>-13.350780738017633</c:v>
                </c:pt>
                <c:pt idx="866">
                  <c:v>-13.361236084116305</c:v>
                </c:pt>
                <c:pt idx="867">
                  <c:v>-13.371691436249286</c:v>
                </c:pt>
                <c:pt idx="868">
                  <c:v>-13.382146794416377</c:v>
                </c:pt>
                <c:pt idx="869">
                  <c:v>-13.392602158617379</c:v>
                </c:pt>
                <c:pt idx="870">
                  <c:v>-13.403057528852097</c:v>
                </c:pt>
                <c:pt idx="871">
                  <c:v>-13.41351290512033</c:v>
                </c:pt>
                <c:pt idx="872">
                  <c:v>-13.42396828742188</c:v>
                </c:pt>
                <c:pt idx="873">
                  <c:v>-13.43442367575655</c:v>
                </c:pt>
                <c:pt idx="874">
                  <c:v>-13.444879070124141</c:v>
                </c:pt>
                <c:pt idx="875">
                  <c:v>-13.455334470524456</c:v>
                </c:pt>
                <c:pt idx="876">
                  <c:v>-13.465789876957293</c:v>
                </c:pt>
                <c:pt idx="877">
                  <c:v>-13.476245289422458</c:v>
                </c:pt>
                <c:pt idx="878">
                  <c:v>-13.48670070791975</c:v>
                </c:pt>
                <c:pt idx="879">
                  <c:v>-13.497156132448973</c:v>
                </c:pt>
                <c:pt idx="880">
                  <c:v>-13.507611563009927</c:v>
                </c:pt>
                <c:pt idx="881">
                  <c:v>-13.518066999602416</c:v>
                </c:pt>
                <c:pt idx="882">
                  <c:v>-13.528522442226238</c:v>
                </c:pt>
                <c:pt idx="883">
                  <c:v>-13.538977890881199</c:v>
                </c:pt>
                <c:pt idx="884">
                  <c:v>-13.549433345567097</c:v>
                </c:pt>
                <c:pt idx="885">
                  <c:v>-13.559888806283737</c:v>
                </c:pt>
                <c:pt idx="886">
                  <c:v>-13.570344273030919</c:v>
                </c:pt>
                <c:pt idx="887">
                  <c:v>-13.580799745808445</c:v>
                </c:pt>
                <c:pt idx="888">
                  <c:v>-13.591255224616118</c:v>
                </c:pt>
                <c:pt idx="889">
                  <c:v>-13.601710709453737</c:v>
                </c:pt>
                <c:pt idx="890">
                  <c:v>-13.612166200321107</c:v>
                </c:pt>
                <c:pt idx="891">
                  <c:v>-13.622621697218028</c:v>
                </c:pt>
                <c:pt idx="892">
                  <c:v>-13.633077200144303</c:v>
                </c:pt>
                <c:pt idx="893">
                  <c:v>-13.643532709099732</c:v>
                </c:pt>
                <c:pt idx="894">
                  <c:v>-13.653988224084118</c:v>
                </c:pt>
                <c:pt idx="895">
                  <c:v>-13.664443745097264</c:v>
                </c:pt>
                <c:pt idx="896">
                  <c:v>-13.674899272138969</c:v>
                </c:pt>
                <c:pt idx="897">
                  <c:v>-13.685354805209037</c:v>
                </c:pt>
                <c:pt idx="898">
                  <c:v>-13.695810344307269</c:v>
                </c:pt>
                <c:pt idx="899">
                  <c:v>-13.706265889433467</c:v>
                </c:pt>
                <c:pt idx="900">
                  <c:v>-13.716721440587433</c:v>
                </c:pt>
                <c:pt idx="901">
                  <c:v>-13.727176997768968</c:v>
                </c:pt>
                <c:pt idx="902">
                  <c:v>-13.737632560977875</c:v>
                </c:pt>
                <c:pt idx="903">
                  <c:v>-13.748088130213956</c:v>
                </c:pt>
                <c:pt idx="904">
                  <c:v>-13.758543705477011</c:v>
                </c:pt>
                <c:pt idx="905">
                  <c:v>-13.768999286766844</c:v>
                </c:pt>
                <c:pt idx="906">
                  <c:v>-13.779454874083255</c:v>
                </c:pt>
                <c:pt idx="907">
                  <c:v>-13.789910467426047</c:v>
                </c:pt>
                <c:pt idx="908">
                  <c:v>-13.800366066795021</c:v>
                </c:pt>
                <c:pt idx="909">
                  <c:v>-13.810821672189981</c:v>
                </c:pt>
                <c:pt idx="910">
                  <c:v>-13.821277283610726</c:v>
                </c:pt>
                <c:pt idx="911">
                  <c:v>-13.831732901057061</c:v>
                </c:pt>
                <c:pt idx="912">
                  <c:v>-13.842188524528785</c:v>
                </c:pt>
                <c:pt idx="913">
                  <c:v>-13.8526441540257</c:v>
                </c:pt>
                <c:pt idx="914">
                  <c:v>-13.86309978954761</c:v>
                </c:pt>
                <c:pt idx="915">
                  <c:v>-13.873555431094315</c:v>
                </c:pt>
                <c:pt idx="916">
                  <c:v>-13.884011078665619</c:v>
                </c:pt>
                <c:pt idx="917">
                  <c:v>-13.894466732261321</c:v>
                </c:pt>
                <c:pt idx="918">
                  <c:v>-13.904922391881225</c:v>
                </c:pt>
                <c:pt idx="919">
                  <c:v>-13.915378057525134</c:v>
                </c:pt>
                <c:pt idx="920">
                  <c:v>-13.925833729192846</c:v>
                </c:pt>
                <c:pt idx="921">
                  <c:v>-13.936289406884166</c:v>
                </c:pt>
                <c:pt idx="922">
                  <c:v>-13.946745090598894</c:v>
                </c:pt>
                <c:pt idx="923">
                  <c:v>-13.957200780336834</c:v>
                </c:pt>
                <c:pt idx="924">
                  <c:v>-13.967656476097787</c:v>
                </c:pt>
                <c:pt idx="925">
                  <c:v>-13.978112177881554</c:v>
                </c:pt>
                <c:pt idx="926">
                  <c:v>-13.988567885687939</c:v>
                </c:pt>
                <c:pt idx="927">
                  <c:v>-13.999023599516741</c:v>
                </c:pt>
                <c:pt idx="928">
                  <c:v>-14.009479319367763</c:v>
                </c:pt>
                <c:pt idx="929">
                  <c:v>-14.019935045240809</c:v>
                </c:pt>
                <c:pt idx="930">
                  <c:v>-14.030390777135677</c:v>
                </c:pt>
                <c:pt idx="931">
                  <c:v>-14.040846515052174</c:v>
                </c:pt>
                <c:pt idx="932">
                  <c:v>-14.051302258990097</c:v>
                </c:pt>
                <c:pt idx="933">
                  <c:v>-14.06175800894925</c:v>
                </c:pt>
                <c:pt idx="934">
                  <c:v>-14.072213764929435</c:v>
                </c:pt>
                <c:pt idx="935">
                  <c:v>-14.082669526930454</c:v>
                </c:pt>
                <c:pt idx="936">
                  <c:v>-14.09312529495211</c:v>
                </c:pt>
                <c:pt idx="937">
                  <c:v>-14.103581068994202</c:v>
                </c:pt>
                <c:pt idx="938">
                  <c:v>-14.114036849056536</c:v>
                </c:pt>
                <c:pt idx="939">
                  <c:v>-14.12449263513891</c:v>
                </c:pt>
                <c:pt idx="940">
                  <c:v>-14.134948427241129</c:v>
                </c:pt>
                <c:pt idx="941">
                  <c:v>-14.145404225362993</c:v>
                </c:pt>
                <c:pt idx="942">
                  <c:v>-14.155860029504305</c:v>
                </c:pt>
                <c:pt idx="943">
                  <c:v>-14.166315839664867</c:v>
                </c:pt>
                <c:pt idx="944">
                  <c:v>-14.17677165584448</c:v>
                </c:pt>
                <c:pt idx="945">
                  <c:v>-14.187227478042946</c:v>
                </c:pt>
                <c:pt idx="946">
                  <c:v>-14.197683306260068</c:v>
                </c:pt>
                <c:pt idx="947">
                  <c:v>-14.208139140495648</c:v>
                </c:pt>
                <c:pt idx="948">
                  <c:v>-14.218594980749486</c:v>
                </c:pt>
                <c:pt idx="949">
                  <c:v>-14.229050827021387</c:v>
                </c:pt>
                <c:pt idx="950">
                  <c:v>-14.239506679311152</c:v>
                </c:pt>
                <c:pt idx="951">
                  <c:v>-14.249962537618581</c:v>
                </c:pt>
                <c:pt idx="952">
                  <c:v>-14.260418401943477</c:v>
                </c:pt>
                <c:pt idx="953">
                  <c:v>-14.270874272285644</c:v>
                </c:pt>
                <c:pt idx="954">
                  <c:v>-14.281330148644882</c:v>
                </c:pt>
                <c:pt idx="955">
                  <c:v>-14.291786031020992</c:v>
                </c:pt>
                <c:pt idx="956">
                  <c:v>-14.302241919413779</c:v>
                </c:pt>
                <c:pt idx="957">
                  <c:v>-14.312697813823043</c:v>
                </c:pt>
                <c:pt idx="958">
                  <c:v>-14.323153714248585</c:v>
                </c:pt>
                <c:pt idx="959">
                  <c:v>-14.333609620690209</c:v>
                </c:pt>
                <c:pt idx="960">
                  <c:v>-14.344065533147717</c:v>
                </c:pt>
                <c:pt idx="961">
                  <c:v>-14.35452145162091</c:v>
                </c:pt>
                <c:pt idx="962">
                  <c:v>-14.364977376109591</c:v>
                </c:pt>
                <c:pt idx="963">
                  <c:v>-14.375433306613562</c:v>
                </c:pt>
                <c:pt idx="964">
                  <c:v>-14.385889243132624</c:v>
                </c:pt>
                <c:pt idx="965">
                  <c:v>-14.396345185666579</c:v>
                </c:pt>
                <c:pt idx="966">
                  <c:v>-14.406801134215231</c:v>
                </c:pt>
                <c:pt idx="967">
                  <c:v>-14.41725708877838</c:v>
                </c:pt>
                <c:pt idx="968">
                  <c:v>-14.427713049355829</c:v>
                </c:pt>
                <c:pt idx="969">
                  <c:v>-14.438169015947379</c:v>
                </c:pt>
                <c:pt idx="970">
                  <c:v>-14.448624988552833</c:v>
                </c:pt>
                <c:pt idx="971">
                  <c:v>-14.459080967171992</c:v>
                </c:pt>
                <c:pt idx="972">
                  <c:v>-14.46953695180466</c:v>
                </c:pt>
                <c:pt idx="973">
                  <c:v>-14.479992942450638</c:v>
                </c:pt>
                <c:pt idx="974">
                  <c:v>-14.490448939109728</c:v>
                </c:pt>
                <c:pt idx="975">
                  <c:v>-14.50090494178173</c:v>
                </c:pt>
                <c:pt idx="976">
                  <c:v>-14.51136095046645</c:v>
                </c:pt>
                <c:pt idx="977">
                  <c:v>-14.521816965163687</c:v>
                </c:pt>
                <c:pt idx="978">
                  <c:v>-14.532272985873245</c:v>
                </c:pt>
                <c:pt idx="979">
                  <c:v>-14.542729012594926</c:v>
                </c:pt>
                <c:pt idx="980">
                  <c:v>-14.553185045328529</c:v>
                </c:pt>
                <c:pt idx="981">
                  <c:v>-14.563641084073859</c:v>
                </c:pt>
                <c:pt idx="982">
                  <c:v>-14.574097128830719</c:v>
                </c:pt>
                <c:pt idx="983">
                  <c:v>-14.584553179598908</c:v>
                </c:pt>
                <c:pt idx="984">
                  <c:v>-14.59500923637823</c:v>
                </c:pt>
                <c:pt idx="985">
                  <c:v>-14.605465299168488</c:v>
                </c:pt>
                <c:pt idx="986">
                  <c:v>-14.615921367969483</c:v>
                </c:pt>
                <c:pt idx="987">
                  <c:v>-14.626377442781015</c:v>
                </c:pt>
                <c:pt idx="988">
                  <c:v>-14.63683352360289</c:v>
                </c:pt>
                <c:pt idx="989">
                  <c:v>-14.647289610434907</c:v>
                </c:pt>
                <c:pt idx="990">
                  <c:v>-14.65774570327687</c:v>
                </c:pt>
                <c:pt idx="991">
                  <c:v>-14.66820180212858</c:v>
                </c:pt>
                <c:pt idx="992">
                  <c:v>-14.678657906989839</c:v>
                </c:pt>
                <c:pt idx="993">
                  <c:v>-14.689114017860451</c:v>
                </c:pt>
                <c:pt idx="994">
                  <c:v>-14.699570134740215</c:v>
                </c:pt>
                <c:pt idx="995">
                  <c:v>-14.710026257628936</c:v>
                </c:pt>
                <c:pt idx="996">
                  <c:v>-14.720482386526415</c:v>
                </c:pt>
                <c:pt idx="997">
                  <c:v>-14.730938521432453</c:v>
                </c:pt>
                <c:pt idx="998">
                  <c:v>-14.741394662346854</c:v>
                </c:pt>
                <c:pt idx="999">
                  <c:v>-14.751850809269419</c:v>
                </c:pt>
                <c:pt idx="1000">
                  <c:v>-14.762306962199951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131.1551130355156</c:v>
                </c:pt>
                <c:pt idx="1">
                  <c:v>131.54043587681633</c:v>
                </c:pt>
                <c:pt idx="2">
                  <c:v>131.92633285514299</c:v>
                </c:pt>
                <c:pt idx="3">
                  <c:v>132.31353581005862</c:v>
                </c:pt>
                <c:pt idx="4">
                  <c:v>132.70217763834867</c:v>
                </c:pt>
                <c:pt idx="5">
                  <c:v>133.09213122375783</c:v>
                </c:pt>
                <c:pt idx="6">
                  <c:v>133.48334865487973</c:v>
                </c:pt>
                <c:pt idx="7">
                  <c:v>133.87582163840145</c:v>
                </c:pt>
                <c:pt idx="8">
                  <c:v>134.26954187617932</c:v>
                </c:pt>
                <c:pt idx="9">
                  <c:v>134.66450106550536</c:v>
                </c:pt>
                <c:pt idx="10">
                  <c:v>135.060690899371</c:v>
                </c:pt>
                <c:pt idx="11">
                  <c:v>135.45810306672797</c:v>
                </c:pt>
                <c:pt idx="12">
                  <c:v>135.85672925274667</c:v>
                </c:pt>
                <c:pt idx="13">
                  <c:v>136.25656113907172</c:v>
                </c:pt>
                <c:pt idx="14">
                  <c:v>136.65759040407485</c:v>
                </c:pt>
                <c:pt idx="15">
                  <c:v>137.05980872310522</c:v>
                </c:pt>
                <c:pt idx="16">
                  <c:v>137.46320776873694</c:v>
                </c:pt>
                <c:pt idx="17">
                  <c:v>137.86777921101401</c:v>
                </c:pt>
                <c:pt idx="18">
                  <c:v>138.27351471769256</c:v>
                </c:pt>
                <c:pt idx="19">
                  <c:v>138.68040595448056</c:v>
                </c:pt>
                <c:pt idx="20">
                  <c:v>139.08844458527471</c:v>
                </c:pt>
                <c:pt idx="21">
                  <c:v>139.49762227239492</c:v>
                </c:pt>
                <c:pt idx="22">
                  <c:v>139.90793067681597</c:v>
                </c:pt>
                <c:pt idx="23">
                  <c:v>140.31936145839671</c:v>
                </c:pt>
                <c:pt idx="24">
                  <c:v>140.73190627610666</c:v>
                </c:pt>
                <c:pt idx="25">
                  <c:v>141.14555678824979</c:v>
                </c:pt>
                <c:pt idx="26">
                  <c:v>141.56030465268611</c:v>
                </c:pt>
                <c:pt idx="27">
                  <c:v>141.97614152705032</c:v>
                </c:pt>
                <c:pt idx="28">
                  <c:v>142.39305906896806</c:v>
                </c:pt>
                <c:pt idx="29">
                  <c:v>142.81104893626963</c:v>
                </c:pt>
                <c:pt idx="30">
                  <c:v>143.23010278720105</c:v>
                </c:pt>
                <c:pt idx="31">
                  <c:v>143.65021228063267</c:v>
                </c:pt>
                <c:pt idx="32">
                  <c:v>144.07136907626523</c:v>
                </c:pt>
                <c:pt idx="33">
                  <c:v>144.49356483483334</c:v>
                </c:pt>
                <c:pt idx="34">
                  <c:v>144.91679121830651</c:v>
                </c:pt>
                <c:pt idx="35">
                  <c:v>145.34103989008767</c:v>
                </c:pt>
                <c:pt idx="36">
                  <c:v>145.76630251520911</c:v>
                </c:pt>
                <c:pt idx="37">
                  <c:v>146.19257076052605</c:v>
                </c:pt>
                <c:pt idx="38">
                  <c:v>146.61983629490769</c:v>
                </c:pt>
                <c:pt idx="39">
                  <c:v>147.04809078942569</c:v>
                </c:pt>
                <c:pt idx="40">
                  <c:v>147.47732591754033</c:v>
                </c:pt>
                <c:pt idx="41">
                  <c:v>147.90753335528422</c:v>
                </c:pt>
                <c:pt idx="42">
                  <c:v>148.33870478144337</c:v>
                </c:pt>
                <c:pt idx="43">
                  <c:v>148.77083187773613</c:v>
                </c:pt>
                <c:pt idx="44">
                  <c:v>149.2039063289894</c:v>
                </c:pt>
                <c:pt idx="45">
                  <c:v>149.63791982331267</c:v>
                </c:pt>
                <c:pt idx="46">
                  <c:v>150.07286405226949</c:v>
                </c:pt>
                <c:pt idx="47">
                  <c:v>150.50873071104672</c:v>
                </c:pt>
                <c:pt idx="48">
                  <c:v>150.94551149862116</c:v>
                </c:pt>
                <c:pt idx="49">
                  <c:v>151.38319811792402</c:v>
                </c:pt>
                <c:pt idx="50">
                  <c:v>151.82178227600295</c:v>
                </c:pt>
                <c:pt idx="51">
                  <c:v>152.26125568418163</c:v>
                </c:pt>
                <c:pt idx="52">
                  <c:v>152.70161005821723</c:v>
                </c:pt>
                <c:pt idx="53">
                  <c:v>153.14283711845525</c:v>
                </c:pt>
                <c:pt idx="54">
                  <c:v>153.5849285899823</c:v>
                </c:pt>
                <c:pt idx="55">
                  <c:v>154.02787620277644</c:v>
                </c:pt>
                <c:pt idx="56">
                  <c:v>154.47167169185519</c:v>
                </c:pt>
                <c:pt idx="57">
                  <c:v>154.91630679742133</c:v>
                </c:pt>
                <c:pt idx="58">
                  <c:v>155.36177326500641</c:v>
                </c:pt>
                <c:pt idx="59">
                  <c:v>155.80806284561189</c:v>
                </c:pt>
                <c:pt idx="60">
                  <c:v>156.25516729584817</c:v>
                </c:pt>
                <c:pt idx="61">
                  <c:v>156.70307837807124</c:v>
                </c:pt>
                <c:pt idx="62">
                  <c:v>157.15178786051717</c:v>
                </c:pt>
                <c:pt idx="63">
                  <c:v>157.60128394886689</c:v>
                </c:pt>
                <c:pt idx="64">
                  <c:v>158.05154771803782</c:v>
                </c:pt>
                <c:pt idx="65">
                  <c:v>158.50255668738055</c:v>
                </c:pt>
                <c:pt idx="66">
                  <c:v>158.95428839583835</c:v>
                </c:pt>
                <c:pt idx="67">
                  <c:v>159.40671712374564</c:v>
                </c:pt>
                <c:pt idx="68">
                  <c:v>159.8598106152013</c:v>
                </c:pt>
                <c:pt idx="69">
                  <c:v>160.31352752585303</c:v>
                </c:pt>
                <c:pt idx="70">
                  <c:v>160.76781487196294</c:v>
                </c:pt>
                <c:pt idx="71">
                  <c:v>161.22261388222839</c:v>
                </c:pt>
                <c:pt idx="72">
                  <c:v>161.67786584864402</c:v>
                </c:pt>
                <c:pt idx="73">
                  <c:v>162.13351212876515</c:v>
                </c:pt>
                <c:pt idx="74">
                  <c:v>162.58949414788302</c:v>
                </c:pt>
                <c:pt idx="75">
                  <c:v>163.04575340111171</c:v>
                </c:pt>
                <c:pt idx="76">
                  <c:v>163.50223145538769</c:v>
                </c:pt>
                <c:pt idx="77">
                  <c:v>163.95886995138204</c:v>
                </c:pt>
                <c:pt idx="78">
                  <c:v>164.41561060532587</c:v>
                </c:pt>
                <c:pt idx="79">
                  <c:v>164.87239521074943</c:v>
                </c:pt>
                <c:pt idx="80">
                  <c:v>165.32916564013527</c:v>
                </c:pt>
                <c:pt idx="81">
                  <c:v>165.78587083785183</c:v>
                </c:pt>
                <c:pt idx="82">
                  <c:v>166.24247380715462</c:v>
                </c:pt>
                <c:pt idx="83">
                  <c:v>166.69894459920363</c:v>
                </c:pt>
                <c:pt idx="84">
                  <c:v>167.15525330730148</c:v>
                </c:pt>
                <c:pt idx="85">
                  <c:v>167.61137006706991</c:v>
                </c:pt>
                <c:pt idx="86">
                  <c:v>168.0672650566045</c:v>
                </c:pt>
                <c:pt idx="87">
                  <c:v>168.52290849660776</c:v>
                </c:pt>
                <c:pt idx="88">
                  <c:v>168.978270650501</c:v>
                </c:pt>
                <c:pt idx="89">
                  <c:v>169.4333240433175</c:v>
                </c:pt>
                <c:pt idx="90">
                  <c:v>169.88804567843937</c:v>
                </c:pt>
                <c:pt idx="91">
                  <c:v>170.34241481186578</c:v>
                </c:pt>
                <c:pt idx="92">
                  <c:v>170.79641072854193</c:v>
                </c:pt>
                <c:pt idx="93">
                  <c:v>171.25001329828669</c:v>
                </c:pt>
                <c:pt idx="94">
                  <c:v>171.70320353115625</c:v>
                </c:pt>
                <c:pt idx="95">
                  <c:v>172.1559630195417</c:v>
                </c:pt>
                <c:pt idx="96">
                  <c:v>172.60827338080725</c:v>
                </c:pt>
                <c:pt idx="97">
                  <c:v>173.06011848642035</c:v>
                </c:pt>
                <c:pt idx="98">
                  <c:v>173.51148668879739</c:v>
                </c:pt>
                <c:pt idx="99">
                  <c:v>173.96236858475686</c:v>
                </c:pt>
                <c:pt idx="100">
                  <c:v>174.41275478126178</c:v>
                </c:pt>
                <c:pt idx="101">
                  <c:v>174.8626358952917</c:v>
                </c:pt>
                <c:pt idx="102">
                  <c:v>175.312002553713</c:v>
                </c:pt>
                <c:pt idx="103">
                  <c:v>175.76084539314769</c:v>
                </c:pt>
                <c:pt idx="104">
                  <c:v>176.20915505984038</c:v>
                </c:pt>
                <c:pt idx="105">
                  <c:v>176.6569222095238</c:v>
                </c:pt>
                <c:pt idx="106">
                  <c:v>177.10413750728256</c:v>
                </c:pt>
                <c:pt idx="107">
                  <c:v>177.55079162741541</c:v>
                </c:pt>
                <c:pt idx="108">
                  <c:v>177.9968752532958</c:v>
                </c:pt>
                <c:pt idx="109">
                  <c:v>178.44238188298513</c:v>
                </c:pt>
                <c:pt idx="110">
                  <c:v>178.88731063200945</c:v>
                </c:pt>
                <c:pt idx="111">
                  <c:v>179.3316634186753</c:v>
                </c:pt>
                <c:pt idx="112">
                  <c:v>179.77544215232123</c:v>
                </c:pt>
                <c:pt idx="113">
                  <c:v>180.21864873337464</c:v>
                </c:pt>
                <c:pt idx="114">
                  <c:v>180.66128505340828</c:v>
                </c:pt>
                <c:pt idx="115">
                  <c:v>181.10335299519622</c:v>
                </c:pt>
                <c:pt idx="116">
                  <c:v>181.54485443276937</c:v>
                </c:pt>
                <c:pt idx="117">
                  <c:v>181.98579123147064</c:v>
                </c:pt>
                <c:pt idx="118">
                  <c:v>182.42616524800965</c:v>
                </c:pt>
                <c:pt idx="119">
                  <c:v>182.86597833051687</c:v>
                </c:pt>
                <c:pt idx="120">
                  <c:v>183.30523231859752</c:v>
                </c:pt>
                <c:pt idx="121">
                  <c:v>183.74392904338498</c:v>
                </c:pt>
                <c:pt idx="122">
                  <c:v>184.18207032759375</c:v>
                </c:pt>
                <c:pt idx="123">
                  <c:v>184.61965798557199</c:v>
                </c:pt>
                <c:pt idx="124">
                  <c:v>185.05669382335373</c:v>
                </c:pt>
                <c:pt idx="125">
                  <c:v>185.49317963871056</c:v>
                </c:pt>
                <c:pt idx="126">
                  <c:v>185.92911722120303</c:v>
                </c:pt>
                <c:pt idx="127">
                  <c:v>186.36450835223158</c:v>
                </c:pt>
                <c:pt idx="128">
                  <c:v>186.79935480508706</c:v>
                </c:pt>
                <c:pt idx="129">
                  <c:v>187.23365834500098</c:v>
                </c:pt>
                <c:pt idx="130">
                  <c:v>187.66742072919513</c:v>
                </c:pt>
                <c:pt idx="131">
                  <c:v>188.10064370693115</c:v>
                </c:pt>
                <c:pt idx="132">
                  <c:v>188.5333290195594</c:v>
                </c:pt>
                <c:pt idx="133">
                  <c:v>188.96547840056766</c:v>
                </c:pt>
                <c:pt idx="134">
                  <c:v>189.39709357562933</c:v>
                </c:pt>
                <c:pt idx="135">
                  <c:v>189.82817626265134</c:v>
                </c:pt>
                <c:pt idx="136">
                  <c:v>190.2587281718217</c:v>
                </c:pt>
                <c:pt idx="137">
                  <c:v>190.68875100565666</c:v>
                </c:pt>
                <c:pt idx="138">
                  <c:v>191.11824645904741</c:v>
                </c:pt>
                <c:pt idx="139">
                  <c:v>191.54721621930662</c:v>
                </c:pt>
                <c:pt idx="140">
                  <c:v>191.97566196621446</c:v>
                </c:pt>
                <c:pt idx="141">
                  <c:v>192.40358537206436</c:v>
                </c:pt>
                <c:pt idx="142">
                  <c:v>192.83098810170841</c:v>
                </c:pt>
                <c:pt idx="143">
                  <c:v>193.25787181260239</c:v>
                </c:pt>
                <c:pt idx="144">
                  <c:v>193.68423815485045</c:v>
                </c:pt>
                <c:pt idx="145">
                  <c:v>194.11008877124948</c:v>
                </c:pt>
                <c:pt idx="146">
                  <c:v>194.53542529733315</c:v>
                </c:pt>
                <c:pt idx="147">
                  <c:v>194.96024936141561</c:v>
                </c:pt>
                <c:pt idx="148">
                  <c:v>195.38456258463481</c:v>
                </c:pt>
                <c:pt idx="149">
                  <c:v>195.80836658099565</c:v>
                </c:pt>
                <c:pt idx="150">
                  <c:v>196.2316629574126</c:v>
                </c:pt>
                <c:pt idx="151">
                  <c:v>196.6544533137521</c:v>
                </c:pt>
                <c:pt idx="152">
                  <c:v>197.07673924287471</c:v>
                </c:pt>
                <c:pt idx="153">
                  <c:v>197.49852233067682</c:v>
                </c:pt>
                <c:pt idx="154">
                  <c:v>197.91980415613213</c:v>
                </c:pt>
                <c:pt idx="155">
                  <c:v>198.34058629133278</c:v>
                </c:pt>
                <c:pt idx="156">
                  <c:v>198.76087030153022</c:v>
                </c:pt>
                <c:pt idx="157">
                  <c:v>199.18065774517569</c:v>
                </c:pt>
                <c:pt idx="158">
                  <c:v>199.59995017396056</c:v>
                </c:pt>
                <c:pt idx="159">
                  <c:v>200.01874913285619</c:v>
                </c:pt>
                <c:pt idx="160">
                  <c:v>200.43705616015359</c:v>
                </c:pt>
                <c:pt idx="161">
                  <c:v>200.85487278750279</c:v>
                </c:pt>
                <c:pt idx="162">
                  <c:v>201.27220053995185</c:v>
                </c:pt>
                <c:pt idx="163">
                  <c:v>201.68904093598576</c:v>
                </c:pt>
                <c:pt idx="164">
                  <c:v>202.10539548756478</c:v>
                </c:pt>
                <c:pt idx="165">
                  <c:v>202.52126570016276</c:v>
                </c:pt>
                <c:pt idx="166">
                  <c:v>202.936653072805</c:v>
                </c:pt>
                <c:pt idx="167">
                  <c:v>203.35155909810598</c:v>
                </c:pt>
                <c:pt idx="168">
                  <c:v>203.76598526230663</c:v>
                </c:pt>
                <c:pt idx="169">
                  <c:v>204.17993304531151</c:v>
                </c:pt>
                <c:pt idx="170">
                  <c:v>204.59340392072565</c:v>
                </c:pt>
                <c:pt idx="171">
                  <c:v>205.00639935589103</c:v>
                </c:pt>
                <c:pt idx="172">
                  <c:v>205.41892081192304</c:v>
                </c:pt>
                <c:pt idx="173">
                  <c:v>205.83096974374638</c:v>
                </c:pt>
                <c:pt idx="174">
                  <c:v>206.24254760013085</c:v>
                </c:pt>
                <c:pt idx="175">
                  <c:v>206.65365582372695</c:v>
                </c:pt>
                <c:pt idx="176">
                  <c:v>207.06429585110106</c:v>
                </c:pt>
                <c:pt idx="177">
                  <c:v>207.47446911277049</c:v>
                </c:pt>
                <c:pt idx="178">
                  <c:v>207.88417703323825</c:v>
                </c:pt>
                <c:pt idx="179">
                  <c:v>208.29342103102752</c:v>
                </c:pt>
                <c:pt idx="180">
                  <c:v>208.70220251871592</c:v>
                </c:pt>
                <c:pt idx="181">
                  <c:v>209.11052290296956</c:v>
                </c:pt>
                <c:pt idx="182">
                  <c:v>209.51838358457678</c:v>
                </c:pt>
                <c:pt idx="183">
                  <c:v>209.92578595848164</c:v>
                </c:pt>
                <c:pt idx="184">
                  <c:v>210.33273141381733</c:v>
                </c:pt>
                <c:pt idx="185">
                  <c:v>210.73922133393907</c:v>
                </c:pt>
                <c:pt idx="186">
                  <c:v>211.14525709645707</c:v>
                </c:pt>
                <c:pt idx="187">
                  <c:v>211.55084007326906</c:v>
                </c:pt>
                <c:pt idx="188">
                  <c:v>211.95597163059259</c:v>
                </c:pt>
                <c:pt idx="189">
                  <c:v>212.36065312899723</c:v>
                </c:pt>
                <c:pt idx="190">
                  <c:v>212.76488592343645</c:v>
                </c:pt>
                <c:pt idx="191">
                  <c:v>213.16867136327929</c:v>
                </c:pt>
                <c:pt idx="192">
                  <c:v>213.57201079234181</c:v>
                </c:pt>
                <c:pt idx="193">
                  <c:v>213.97490554891834</c:v>
                </c:pt>
                <c:pt idx="194">
                  <c:v>214.37735696581245</c:v>
                </c:pt>
                <c:pt idx="195">
                  <c:v>214.77936637036774</c:v>
                </c:pt>
                <c:pt idx="196">
                  <c:v>215.18093508449849</c:v>
                </c:pt>
                <c:pt idx="197">
                  <c:v>215.58206442471993</c:v>
                </c:pt>
                <c:pt idx="198">
                  <c:v>215.98275570217845</c:v>
                </c:pt>
                <c:pt idx="199">
                  <c:v>216.38301022268155</c:v>
                </c:pt>
                <c:pt idx="200">
                  <c:v>216.78282928672746</c:v>
                </c:pt>
                <c:pt idx="201">
                  <c:v>220.75717014225523</c:v>
                </c:pt>
                <c:pt idx="202">
                  <c:v>224.68879844045051</c:v>
                </c:pt>
                <c:pt idx="203">
                  <c:v>228.57896664815868</c:v>
                </c:pt>
                <c:pt idx="204">
                  <c:v>232.42887778648745</c:v>
                </c:pt>
                <c:pt idx="205">
                  <c:v>236.23968807837667</c:v>
                </c:pt>
                <c:pt idx="206">
                  <c:v>240.01250942082837</c:v>
                </c:pt>
                <c:pt idx="207">
                  <c:v>243.74841169560457</c:v>
                </c:pt>
                <c:pt idx="208">
                  <c:v>247.44842493094259</c:v>
                </c:pt>
                <c:pt idx="209">
                  <c:v>251.11354132570892</c:v>
                </c:pt>
                <c:pt idx="210">
                  <c:v>254.74471714639898</c:v>
                </c:pt>
                <c:pt idx="211">
                  <c:v>258.34287450647804</c:v>
                </c:pt>
                <c:pt idx="212">
                  <c:v>261.90890303673677</c:v>
                </c:pt>
                <c:pt idx="213">
                  <c:v>265.44366145459321</c:v>
                </c:pt>
                <c:pt idx="214">
                  <c:v>268.94797903960392</c:v>
                </c:pt>
                <c:pt idx="215">
                  <c:v>272.42265702184</c:v>
                </c:pt>
                <c:pt idx="216">
                  <c:v>275.8684698892356</c:v>
                </c:pt>
                <c:pt idx="217">
                  <c:v>279.28616661951889</c:v>
                </c:pt>
                <c:pt idx="218">
                  <c:v>282.67647184188274</c:v>
                </c:pt>
                <c:pt idx="219">
                  <c:v>286.04008693314154</c:v>
                </c:pt>
                <c:pt idx="220">
                  <c:v>289.37769105274714</c:v>
                </c:pt>
                <c:pt idx="221">
                  <c:v>292.68994212069526</c:v>
                </c:pt>
                <c:pt idx="222">
                  <c:v>295.97747774204259</c:v>
                </c:pt>
                <c:pt idx="223">
                  <c:v>299.24091608147154</c:v>
                </c:pt>
                <c:pt idx="224">
                  <c:v>302.48085669107866</c:v>
                </c:pt>
                <c:pt idx="225">
                  <c:v>305.69788129432561</c:v>
                </c:pt>
                <c:pt idx="226">
                  <c:v>308.89255452887329</c:v>
                </c:pt>
                <c:pt idx="227">
                  <c:v>312.06542465081992</c:v>
                </c:pt>
                <c:pt idx="228">
                  <c:v>315.2170242026798</c:v>
                </c:pt>
                <c:pt idx="229">
                  <c:v>318.34787064727078</c:v>
                </c:pt>
                <c:pt idx="230">
                  <c:v>321.45846696952316</c:v>
                </c:pt>
                <c:pt idx="231">
                  <c:v>324.54930224807896</c:v>
                </c:pt>
                <c:pt idx="232">
                  <c:v>327.62085219841839</c:v>
                </c:pt>
                <c:pt idx="233">
                  <c:v>330.67357968912893</c:v>
                </c:pt>
                <c:pt idx="234">
                  <c:v>333.70793523281804</c:v>
                </c:pt>
                <c:pt idx="235">
                  <c:v>336.72435745306746</c:v>
                </c:pt>
                <c:pt idx="236">
                  <c:v>339.72327352872901</c:v>
                </c:pt>
                <c:pt idx="237">
                  <c:v>342.70509961677226</c:v>
                </c:pt>
                <c:pt idx="238">
                  <c:v>345.67024125481078</c:v>
                </c:pt>
                <c:pt idx="239">
                  <c:v>348.61909374435515</c:v>
                </c:pt>
                <c:pt idx="240">
                  <c:v>351.55204251576941</c:v>
                </c:pt>
                <c:pt idx="241">
                  <c:v>354.46946347583832</c:v>
                </c:pt>
                <c:pt idx="242">
                  <c:v>357.37172333879022</c:v>
                </c:pt>
                <c:pt idx="243">
                  <c:v>360.25917994156077</c:v>
                </c:pt>
                <c:pt idx="244">
                  <c:v>363.13218254402608</c:v>
                </c:pt>
                <c:pt idx="245">
                  <c:v>365.99107211488194</c:v>
                </c:pt>
                <c:pt idx="246">
                  <c:v>368.8361816037953</c:v>
                </c:pt>
                <c:pt idx="247">
                  <c:v>371.66783620040781</c:v>
                </c:pt>
                <c:pt idx="248">
                  <c:v>374.48635358072619</c:v>
                </c:pt>
                <c:pt idx="249">
                  <c:v>377.29204414139122</c:v>
                </c:pt>
                <c:pt idx="250">
                  <c:v>380.08521122227751</c:v>
                </c:pt>
                <c:pt idx="251">
                  <c:v>382.86615131783657</c:v>
                </c:pt>
                <c:pt idx="252">
                  <c:v>385.63515427755794</c:v>
                </c:pt>
                <c:pt idx="253">
                  <c:v>388.39250349588832</c:v>
                </c:pt>
                <c:pt idx="254">
                  <c:v>391.1384760919122</c:v>
                </c:pt>
                <c:pt idx="255">
                  <c:v>393.87334307906428</c:v>
                </c:pt>
                <c:pt idx="256">
                  <c:v>396.59736952511059</c:v>
                </c:pt>
                <c:pt idx="257">
                  <c:v>399.3108147026025</c:v>
                </c:pt>
                <c:pt idx="258">
                  <c:v>402.01393222997598</c:v>
                </c:pt>
                <c:pt idx="259">
                  <c:v>404.70697020343698</c:v>
                </c:pt>
                <c:pt idx="260">
                  <c:v>407.39017131974265</c:v>
                </c:pt>
                <c:pt idx="261">
                  <c:v>410.06377298995636</c:v>
                </c:pt>
                <c:pt idx="262">
                  <c:v>412.72800744422591</c:v>
                </c:pt>
                <c:pt idx="263">
                  <c:v>415.38310182760125</c:v>
                </c:pt>
                <c:pt idx="264">
                  <c:v>418.02927828688058</c:v>
                </c:pt>
                <c:pt idx="265">
                  <c:v>420.66675404844199</c:v>
                </c:pt>
                <c:pt idx="266">
                  <c:v>423.2957414869901</c:v>
                </c:pt>
                <c:pt idx="267">
                  <c:v>425.91644818511804</c:v>
                </c:pt>
                <c:pt idx="268">
                  <c:v>428.52907698355813</c:v>
                </c:pt>
                <c:pt idx="269">
                  <c:v>431.1338260219689</c:v>
                </c:pt>
                <c:pt idx="270">
                  <c:v>433.73088877008217</c:v>
                </c:pt>
                <c:pt idx="271">
                  <c:v>436.32045404901385</c:v>
                </c:pt>
                <c:pt idx="272">
                  <c:v>438.90270604252333</c:v>
                </c:pt>
                <c:pt idx="273">
                  <c:v>441.47782429799599</c:v>
                </c:pt>
                <c:pt idx="274">
                  <c:v>444.04598371691492</c:v>
                </c:pt>
                <c:pt idx="275">
                  <c:v>446.6073545345912</c:v>
                </c:pt>
                <c:pt idx="276">
                  <c:v>449.16210228893141</c:v>
                </c:pt>
                <c:pt idx="277">
                  <c:v>451.71038777804546</c:v>
                </c:pt>
                <c:pt idx="278">
                  <c:v>454.25236700653346</c:v>
                </c:pt>
                <c:pt idx="279">
                  <c:v>456.78819112034557</c:v>
                </c:pt>
                <c:pt idx="280">
                  <c:v>459.3180063301831</c:v>
                </c:pt>
                <c:pt idx="281">
                  <c:v>461.84195382350595</c:v>
                </c:pt>
                <c:pt idx="282">
                  <c:v>464.36016966533731</c:v>
                </c:pt>
                <c:pt idx="283">
                  <c:v>466.87278468820926</c:v>
                </c:pt>
                <c:pt idx="284">
                  <c:v>469.37992437177923</c:v>
                </c:pt>
                <c:pt idx="285">
                  <c:v>471.88170871286781</c:v>
                </c:pt>
                <c:pt idx="286">
                  <c:v>474.37825208692198</c:v>
                </c:pt>
                <c:pt idx="287">
                  <c:v>476.8696631021952</c:v>
                </c:pt>
                <c:pt idx="288">
                  <c:v>479.35604444825179</c:v>
                </c:pt>
                <c:pt idx="289">
                  <c:v>481.83749274074097</c:v>
                </c:pt>
                <c:pt idx="290">
                  <c:v>484.31409836473608</c:v>
                </c:pt>
                <c:pt idx="291">
                  <c:v>486.78594531928263</c:v>
                </c:pt>
                <c:pt idx="292">
                  <c:v>489.2531110661248</c:v>
                </c:pt>
                <c:pt idx="293">
                  <c:v>491.71566638586739</c:v>
                </c:pt>
                <c:pt idx="294">
                  <c:v>494.17367524504959</c:v>
                </c:pt>
                <c:pt idx="295">
                  <c:v>496.62719467773826</c:v>
                </c:pt>
                <c:pt idx="296">
                  <c:v>499.07627468526636</c:v>
                </c:pt>
                <c:pt idx="297">
                  <c:v>501.52095815762823</c:v>
                </c:pt>
                <c:pt idx="298">
                  <c:v>503.96128081978554</c:v>
                </c:pt>
                <c:pt idx="299">
                  <c:v>506.39727120573218</c:v>
                </c:pt>
                <c:pt idx="300">
                  <c:v>508.8289506626212</c:v>
                </c:pt>
                <c:pt idx="301">
                  <c:v>511.25633338659264</c:v>
                </c:pt>
                <c:pt idx="302">
                  <c:v>513.67942649118527</c:v>
                </c:pt>
                <c:pt idx="303">
                  <c:v>516.09823010840989</c:v>
                </c:pt>
                <c:pt idx="304">
                  <c:v>518.51273752174984</c:v>
                </c:pt>
                <c:pt idx="305">
                  <c:v>520.92293532958035</c:v>
                </c:pt>
                <c:pt idx="306">
                  <c:v>523.32880363680329</c:v>
                </c:pt>
                <c:pt idx="307">
                  <c:v>525.73031627191335</c:v>
                </c:pt>
                <c:pt idx="308">
                  <c:v>528.12744102626982</c:v>
                </c:pt>
                <c:pt idx="309">
                  <c:v>530.52013991205081</c:v>
                </c:pt>
                <c:pt idx="310">
                  <c:v>532.90836943522561</c:v>
                </c:pt>
                <c:pt idx="311">
                  <c:v>535.29208087987342</c:v>
                </c:pt>
                <c:pt idx="312">
                  <c:v>537.67122060029556</c:v>
                </c:pt>
                <c:pt idx="313">
                  <c:v>540.04573031758366</c:v>
                </c:pt>
                <c:pt idx="314">
                  <c:v>542.41554741759865</c:v>
                </c:pt>
                <c:pt idx="315">
                  <c:v>544.78060524765215</c:v>
                </c:pt>
                <c:pt idx="316">
                  <c:v>547.14083340955153</c:v>
                </c:pt>
                <c:pt idx="317">
                  <c:v>549.49615804703706</c:v>
                </c:pt>
                <c:pt idx="318">
                  <c:v>551.84650212600582</c:v>
                </c:pt>
                <c:pt idx="319">
                  <c:v>554.19178570625456</c:v>
                </c:pt>
                <c:pt idx="320">
                  <c:v>556.53192620378547</c:v>
                </c:pt>
                <c:pt idx="321">
                  <c:v>558.86683864299528</c:v>
                </c:pt>
                <c:pt idx="322">
                  <c:v>561.19643589830775</c:v>
                </c:pt>
                <c:pt idx="323">
                  <c:v>563.5206289250134</c:v>
                </c:pt>
                <c:pt idx="324">
                  <c:v>565.83932697924968</c:v>
                </c:pt>
                <c:pt idx="325">
                  <c:v>568.1524378271921</c:v>
                </c:pt>
                <c:pt idx="326">
                  <c:v>570.45986794363569</c:v>
                </c:pt>
                <c:pt idx="327">
                  <c:v>572.76152270022976</c:v>
                </c:pt>
                <c:pt idx="328">
                  <c:v>575.05730654369177</c:v>
                </c:pt>
                <c:pt idx="329">
                  <c:v>577.3471231643681</c:v>
                </c:pt>
                <c:pt idx="330">
                  <c:v>579.63087565554201</c:v>
                </c:pt>
                <c:pt idx="331">
                  <c:v>581.90846666390178</c:v>
                </c:pt>
                <c:pt idx="332">
                  <c:v>584.17979853159216</c:v>
                </c:pt>
                <c:pt idx="333">
                  <c:v>586.4447734302687</c:v>
                </c:pt>
                <c:pt idx="334">
                  <c:v>588.70329348757048</c:v>
                </c:pt>
                <c:pt idx="335">
                  <c:v>590.95526090641295</c:v>
                </c:pt>
                <c:pt idx="336">
                  <c:v>593.20057807749015</c:v>
                </c:pt>
                <c:pt idx="337">
                  <c:v>595.43914768535831</c:v>
                </c:pt>
                <c:pt idx="338">
                  <c:v>597.67087280845453</c:v>
                </c:pt>
                <c:pt idx="339">
                  <c:v>599.89565701338654</c:v>
                </c:pt>
                <c:pt idx="340">
                  <c:v>602.11340444380926</c:v>
                </c:pt>
                <c:pt idx="341">
                  <c:v>604.32401990418634</c:v>
                </c:pt>
                <c:pt idx="342">
                  <c:v>606.52740893871589</c:v>
                </c:pt>
                <c:pt idx="343">
                  <c:v>608.72347790568142</c:v>
                </c:pt>
                <c:pt idx="344">
                  <c:v>610.91213404747293</c:v>
                </c:pt>
                <c:pt idx="345">
                  <c:v>613.09328555650575</c:v>
                </c:pt>
                <c:pt idx="346">
                  <c:v>615.26684163724985</c:v>
                </c:pt>
                <c:pt idx="347">
                  <c:v>617.4327125645691</c:v>
                </c:pt>
                <c:pt idx="348">
                  <c:v>619.59080973855373</c:v>
                </c:pt>
                <c:pt idx="349">
                  <c:v>621.74104573601994</c:v>
                </c:pt>
                <c:pt idx="350">
                  <c:v>623.88333435883669</c:v>
                </c:pt>
                <c:pt idx="351">
                  <c:v>626.01759067922956</c:v>
                </c:pt>
                <c:pt idx="352">
                  <c:v>628.14373108220207</c:v>
                </c:pt>
                <c:pt idx="353">
                  <c:v>630.26167330520479</c:v>
                </c:pt>
                <c:pt idx="354">
                  <c:v>632.37133647517464</c:v>
                </c:pt>
                <c:pt idx="355">
                  <c:v>634.47264114305926</c:v>
                </c:pt>
                <c:pt idx="356">
                  <c:v>636.56550931593313</c:v>
                </c:pt>
                <c:pt idx="357">
                  <c:v>638.64986448680634</c:v>
                </c:pt>
                <c:pt idx="358">
                  <c:v>640.7256316622213</c:v>
                </c:pt>
                <c:pt idx="359">
                  <c:v>642.7927373877252</c:v>
                </c:pt>
                <c:pt idx="360">
                  <c:v>644.85110977130375</c:v>
                </c:pt>
                <c:pt idx="361">
                  <c:v>646.90067850485468</c:v>
                </c:pt>
                <c:pt idx="362">
                  <c:v>648.94137488377658</c:v>
                </c:pt>
                <c:pt idx="363">
                  <c:v>650.97313182474386</c:v>
                </c:pt>
                <c:pt idx="364">
                  <c:v>652.99588388173606</c:v>
                </c:pt>
                <c:pt idx="365">
                  <c:v>655.00956726038578</c:v>
                </c:pt>
                <c:pt idx="366">
                  <c:v>657.01411983070614</c:v>
                </c:pt>
                <c:pt idx="367">
                  <c:v>659.00948113825723</c:v>
                </c:pt>
                <c:pt idx="368">
                  <c:v>660.99559241380689</c:v>
                </c:pt>
                <c:pt idx="369">
                  <c:v>662.97239658154001</c:v>
                </c:pt>
                <c:pt idx="370">
                  <c:v>664.93983826586839</c:v>
                </c:pt>
                <c:pt idx="371">
                  <c:v>666.8978637968894</c:v>
                </c:pt>
                <c:pt idx="372">
                  <c:v>668.84642121454328</c:v>
                </c:pt>
                <c:pt idx="373">
                  <c:v>670.78546027151356</c:v>
                </c:pt>
                <c:pt idx="374">
                  <c:v>672.71493243491636</c:v>
                </c:pt>
                <c:pt idx="375">
                  <c:v>674.63479088682118</c:v>
                </c:pt>
                <c:pt idx="376">
                  <c:v>676.54499052364474</c:v>
                </c:pt>
                <c:pt idx="377">
                  <c:v>678.44548795445974</c:v>
                </c:pt>
                <c:pt idx="378">
                  <c:v>680.33624149825619</c:v>
                </c:pt>
                <c:pt idx="379">
                  <c:v>682.21721118019536</c:v>
                </c:pt>
                <c:pt idx="380">
                  <c:v>684.08835872689235</c:v>
                </c:pt>
                <c:pt idx="381">
                  <c:v>685.94964756076445</c:v>
                </c:pt>
                <c:pt idx="382">
                  <c:v>687.80104279348018</c:v>
                </c:pt>
                <c:pt idx="383">
                  <c:v>689.64251121854431</c:v>
                </c:pt>
                <c:pt idx="384">
                  <c:v>691.47402130305159</c:v>
                </c:pt>
                <c:pt idx="385">
                  <c:v>693.29554317864324</c:v>
                </c:pt>
                <c:pt idx="386">
                  <c:v>695.10704863169735</c:v>
                </c:pt>
                <c:pt idx="387">
                  <c:v>696.90851109278583</c:v>
                </c:pt>
                <c:pt idx="388">
                  <c:v>698.69990562542773</c:v>
                </c:pt>
                <c:pt idx="389">
                  <c:v>700.48120891416977</c:v>
                </c:pt>
                <c:pt idx="390">
                  <c:v>702.252399252023</c:v>
                </c:pt>
                <c:pt idx="391">
                  <c:v>704.01345652728469</c:v>
                </c:pt>
                <c:pt idx="392">
                  <c:v>705.76436220977428</c:v>
                </c:pt>
                <c:pt idx="393">
                  <c:v>707.50509933650983</c:v>
                </c:pt>
                <c:pt idx="394">
                  <c:v>709.23565249685294</c:v>
                </c:pt>
                <c:pt idx="395">
                  <c:v>710.95600781714836</c:v>
                </c:pt>
                <c:pt idx="396">
                  <c:v>712.66615294488452</c:v>
                </c:pt>
                <c:pt idx="397">
                  <c:v>714.36607703239952</c:v>
                </c:pt>
                <c:pt idx="398">
                  <c:v>716.05577072015808</c:v>
                </c:pt>
                <c:pt idx="399">
                  <c:v>717.73522611962369</c:v>
                </c:pt>
                <c:pt idx="400">
                  <c:v>719.40443679574958</c:v>
                </c:pt>
                <c:pt idx="401">
                  <c:v>721.06339774911112</c:v>
                </c:pt>
                <c:pt idx="402">
                  <c:v>722.71210539770368</c:v>
                </c:pt>
                <c:pt idx="403">
                  <c:v>724.35055755842677</c:v>
                </c:pt>
                <c:pt idx="404">
                  <c:v>725.97875342827638</c:v>
                </c:pt>
                <c:pt idx="405">
                  <c:v>727.59669356526751</c:v>
                </c:pt>
                <c:pt idx="406">
                  <c:v>729.20437986910645</c:v>
                </c:pt>
                <c:pt idx="407">
                  <c:v>730.80181556163291</c:v>
                </c:pt>
                <c:pt idx="408">
                  <c:v>732.38900516705303</c:v>
                </c:pt>
                <c:pt idx="409">
                  <c:v>733.96595449198003</c:v>
                </c:pt>
                <c:pt idx="410">
                  <c:v>735.53267060530322</c:v>
                </c:pt>
                <c:pt idx="411">
                  <c:v>737.08916181790255</c:v>
                </c:pt>
                <c:pt idx="412">
                  <c:v>738.63543766222585</c:v>
                </c:pt>
                <c:pt idx="413">
                  <c:v>740.17150887174694</c:v>
                </c:pt>
                <c:pt idx="414">
                  <c:v>741.69738736032036</c:v>
                </c:pt>
                <c:pt idx="415">
                  <c:v>743.21308620144941</c:v>
                </c:pt>
                <c:pt idx="416">
                  <c:v>744.71861960748311</c:v>
                </c:pt>
                <c:pt idx="417">
                  <c:v>746.2140029087567</c:v>
                </c:pt>
                <c:pt idx="418">
                  <c:v>747.69925253269139</c:v>
                </c:pt>
                <c:pt idx="419">
                  <c:v>749.17438598286685</c:v>
                </c:pt>
                <c:pt idx="420">
                  <c:v>750.6394218180809</c:v>
                </c:pt>
                <c:pt idx="421">
                  <c:v>752.09437963140886</c:v>
                </c:pt>
                <c:pt idx="422">
                  <c:v>753.53928002927648</c:v>
                </c:pt>
                <c:pt idx="423">
                  <c:v>754.97414461055826</c:v>
                </c:pt>
                <c:pt idx="424">
                  <c:v>756.39899594571364</c:v>
                </c:pt>
                <c:pt idx="425">
                  <c:v>757.81385755597205</c:v>
                </c:pt>
                <c:pt idx="426">
                  <c:v>759.21875389257877</c:v>
                </c:pt>
                <c:pt idx="427">
                  <c:v>760.61371031611156</c:v>
                </c:pt>
                <c:pt idx="428">
                  <c:v>761.99875307587911</c:v>
                </c:pt>
                <c:pt idx="429">
                  <c:v>763.37390928941056</c:v>
                </c:pt>
                <c:pt idx="430">
                  <c:v>764.73920692204626</c:v>
                </c:pt>
                <c:pt idx="431">
                  <c:v>766.09467476663838</c:v>
                </c:pt>
                <c:pt idx="432">
                  <c:v>767.44034242337045</c:v>
                </c:pt>
                <c:pt idx="433">
                  <c:v>768.77624027970387</c:v>
                </c:pt>
                <c:pt idx="434">
                  <c:v>770.10239949045945</c:v>
                </c:pt>
                <c:pt idx="435">
                  <c:v>771.41885195804184</c:v>
                </c:pt>
                <c:pt idx="436">
                  <c:v>772.72563031281379</c:v>
                </c:pt>
                <c:pt idx="437">
                  <c:v>774.02276789362725</c:v>
                </c:pt>
                <c:pt idx="438">
                  <c:v>775.31029872851775</c:v>
                </c:pt>
                <c:pt idx="439">
                  <c:v>776.58825751556833</c:v>
                </c:pt>
                <c:pt idx="440">
                  <c:v>777.85667960394881</c:v>
                </c:pt>
                <c:pt idx="441">
                  <c:v>779.11560097513586</c:v>
                </c:pt>
                <c:pt idx="442">
                  <c:v>780.36505822431945</c:v>
                </c:pt>
                <c:pt idx="443">
                  <c:v>781.60508854200009</c:v>
                </c:pt>
                <c:pt idx="444">
                  <c:v>782.83572969578177</c:v>
                </c:pt>
                <c:pt idx="445">
                  <c:v>784.05702001236477</c:v>
                </c:pt>
                <c:pt idx="446">
                  <c:v>785.26899835974189</c:v>
                </c:pt>
                <c:pt idx="447">
                  <c:v>786.47170412960327</c:v>
                </c:pt>
                <c:pt idx="448">
                  <c:v>787.66517721995137</c:v>
                </c:pt>
                <c:pt idx="449">
                  <c:v>788.84945801793049</c:v>
                </c:pt>
                <c:pt idx="450">
                  <c:v>790.02458738287328</c:v>
                </c:pt>
                <c:pt idx="451">
                  <c:v>791.19060662956758</c:v>
                </c:pt>
                <c:pt idx="452">
                  <c:v>792.34755751174475</c:v>
                </c:pt>
                <c:pt idx="453">
                  <c:v>793.49548220579277</c:v>
                </c:pt>
                <c:pt idx="454">
                  <c:v>794.63442329469592</c:v>
                </c:pt>
                <c:pt idx="455">
                  <c:v>795.76442375220188</c:v>
                </c:pt>
                <c:pt idx="456">
                  <c:v>796.88552692721908</c:v>
                </c:pt>
                <c:pt idx="457">
                  <c:v>797.99777652844477</c:v>
                </c:pt>
                <c:pt idx="458">
                  <c:v>799.10121660922459</c:v>
                </c:pt>
                <c:pt idx="459">
                  <c:v>800.19589155264578</c:v>
                </c:pt>
                <c:pt idx="460">
                  <c:v>801.2818460568634</c:v>
                </c:pt>
                <c:pt idx="461">
                  <c:v>802.35912512066102</c:v>
                </c:pt>
                <c:pt idx="462">
                  <c:v>803.4277740292456</c:v>
                </c:pt>
                <c:pt idx="463">
                  <c:v>804.48783834027734</c:v>
                </c:pt>
                <c:pt idx="464">
                  <c:v>805.53936387013425</c:v>
                </c:pt>
                <c:pt idx="465">
                  <c:v>806.58239668041085</c:v>
                </c:pt>
                <c:pt idx="466">
                  <c:v>807.61698306465144</c:v>
                </c:pt>
                <c:pt idx="467">
                  <c:v>808.6431695353175</c:v>
                </c:pt>
                <c:pt idx="468">
                  <c:v>809.66100281098795</c:v>
                </c:pt>
                <c:pt idx="469">
                  <c:v>810.67052980379196</c:v>
                </c:pt>
                <c:pt idx="470">
                  <c:v>811.67179760707393</c:v>
                </c:pt>
                <c:pt idx="471">
                  <c:v>812.66485348328911</c:v>
                </c:pt>
                <c:pt idx="472">
                  <c:v>813.64974485212883</c:v>
                </c:pt>
                <c:pt idx="473">
                  <c:v>814.62651927887464</c:v>
                </c:pt>
                <c:pt idx="474">
                  <c:v>815.59522446297933</c:v>
                </c:pt>
                <c:pt idx="475">
                  <c:v>816.55590822687441</c:v>
                </c:pt>
                <c:pt idx="476">
                  <c:v>817.50861850500178</c:v>
                </c:pt>
                <c:pt idx="477">
                  <c:v>818.45340333306831</c:v>
                </c:pt>
                <c:pt idx="478">
                  <c:v>819.39031083752184</c:v>
                </c:pt>
                <c:pt idx="479">
                  <c:v>820.3193892252466</c:v>
                </c:pt>
                <c:pt idx="480">
                  <c:v>821.24068677347668</c:v>
                </c:pt>
                <c:pt idx="481">
                  <c:v>822.15425181992509</c:v>
                </c:pt>
                <c:pt idx="482">
                  <c:v>823.06013275312671</c:v>
                </c:pt>
                <c:pt idx="483">
                  <c:v>823.95837800299364</c:v>
                </c:pt>
                <c:pt idx="484">
                  <c:v>824.84903603158</c:v>
                </c:pt>
                <c:pt idx="485">
                  <c:v>825.73215532405482</c:v>
                </c:pt>
                <c:pt idx="486">
                  <c:v>826.60778437988051</c:v>
                </c:pt>
                <c:pt idx="487">
                  <c:v>827.47597170419442</c:v>
                </c:pt>
                <c:pt idx="488">
                  <c:v>828.33676579939231</c:v>
                </c:pt>
                <c:pt idx="489">
                  <c:v>829.19021515690963</c:v>
                </c:pt>
                <c:pt idx="490">
                  <c:v>830.03636824920045</c:v>
                </c:pt>
                <c:pt idx="491">
                  <c:v>830.87527352190978</c:v>
                </c:pt>
                <c:pt idx="492">
                  <c:v>831.70697938623778</c:v>
                </c:pt>
                <c:pt idx="493">
                  <c:v>832.53153421149375</c:v>
                </c:pt>
                <c:pt idx="494">
                  <c:v>833.34898631783665</c:v>
                </c:pt>
                <c:pt idx="495">
                  <c:v>834.15938396920001</c:v>
                </c:pt>
                <c:pt idx="496">
                  <c:v>834.962775366399</c:v>
                </c:pt>
                <c:pt idx="497">
                  <c:v>835.759208640417</c:v>
                </c:pt>
                <c:pt idx="498">
                  <c:v>836.54873184586847</c:v>
                </c:pt>
                <c:pt idx="499">
                  <c:v>837.33139295463718</c:v>
                </c:pt>
                <c:pt idx="500">
                  <c:v>838.10723984968547</c:v>
                </c:pt>
                <c:pt idx="501">
                  <c:v>838.87632031903308</c:v>
                </c:pt>
                <c:pt idx="502">
                  <c:v>839.63868204990308</c:v>
                </c:pt>
                <c:pt idx="503">
                  <c:v>840.39437262303113</c:v>
                </c:pt>
                <c:pt idx="504">
                  <c:v>841.14343950713726</c:v>
                </c:pt>
                <c:pt idx="505">
                  <c:v>841.88593005355631</c:v>
                </c:pt>
                <c:pt idx="506">
                  <c:v>841.88593005355631</c:v>
                </c:pt>
                <c:pt idx="507">
                  <c:v>841.88593005355631</c:v>
                </c:pt>
                <c:pt idx="508">
                  <c:v>841.88593005355631</c:v>
                </c:pt>
                <c:pt idx="509">
                  <c:v>841.88593005355631</c:v>
                </c:pt>
                <c:pt idx="510">
                  <c:v>841.88593005355631</c:v>
                </c:pt>
                <c:pt idx="511">
                  <c:v>841.88593005355631</c:v>
                </c:pt>
                <c:pt idx="512">
                  <c:v>841.88593005355631</c:v>
                </c:pt>
                <c:pt idx="513">
                  <c:v>841.88593005355631</c:v>
                </c:pt>
                <c:pt idx="514">
                  <c:v>841.88593005355631</c:v>
                </c:pt>
                <c:pt idx="515">
                  <c:v>841.88593005355631</c:v>
                </c:pt>
                <c:pt idx="516">
                  <c:v>841.88593005355631</c:v>
                </c:pt>
                <c:pt idx="517">
                  <c:v>841.88593005355631</c:v>
                </c:pt>
                <c:pt idx="518">
                  <c:v>841.88593005355631</c:v>
                </c:pt>
                <c:pt idx="519">
                  <c:v>841.88593005355631</c:v>
                </c:pt>
                <c:pt idx="520">
                  <c:v>841.88593005355631</c:v>
                </c:pt>
                <c:pt idx="521">
                  <c:v>841.88593005355631</c:v>
                </c:pt>
                <c:pt idx="522">
                  <c:v>841.88593005355631</c:v>
                </c:pt>
                <c:pt idx="523">
                  <c:v>841.88593005355631</c:v>
                </c:pt>
                <c:pt idx="524">
                  <c:v>841.88593005355631</c:v>
                </c:pt>
                <c:pt idx="525">
                  <c:v>841.88593005355631</c:v>
                </c:pt>
                <c:pt idx="526">
                  <c:v>841.88593005355631</c:v>
                </c:pt>
                <c:pt idx="527">
                  <c:v>841.88593005355631</c:v>
                </c:pt>
                <c:pt idx="528">
                  <c:v>841.88593005355631</c:v>
                </c:pt>
                <c:pt idx="529">
                  <c:v>841.88593005355631</c:v>
                </c:pt>
                <c:pt idx="530">
                  <c:v>841.88593005355631</c:v>
                </c:pt>
                <c:pt idx="531">
                  <c:v>841.88593005355631</c:v>
                </c:pt>
                <c:pt idx="532">
                  <c:v>841.88593005355631</c:v>
                </c:pt>
                <c:pt idx="533">
                  <c:v>841.88593005355631</c:v>
                </c:pt>
                <c:pt idx="534">
                  <c:v>841.88593005355631</c:v>
                </c:pt>
                <c:pt idx="535">
                  <c:v>841.88593005355631</c:v>
                </c:pt>
                <c:pt idx="536">
                  <c:v>841.88593005355631</c:v>
                </c:pt>
                <c:pt idx="537">
                  <c:v>841.88593005355631</c:v>
                </c:pt>
                <c:pt idx="538">
                  <c:v>841.88593005355631</c:v>
                </c:pt>
                <c:pt idx="539">
                  <c:v>841.88593005355631</c:v>
                </c:pt>
                <c:pt idx="540">
                  <c:v>841.88593005355631</c:v>
                </c:pt>
                <c:pt idx="541">
                  <c:v>841.88593005355631</c:v>
                </c:pt>
                <c:pt idx="542">
                  <c:v>841.88593005355631</c:v>
                </c:pt>
                <c:pt idx="543">
                  <c:v>841.88593005355631</c:v>
                </c:pt>
                <c:pt idx="544">
                  <c:v>841.88593005355631</c:v>
                </c:pt>
                <c:pt idx="545">
                  <c:v>841.88593005355631</c:v>
                </c:pt>
                <c:pt idx="546">
                  <c:v>841.88593005355631</c:v>
                </c:pt>
                <c:pt idx="547">
                  <c:v>841.88593005355631</c:v>
                </c:pt>
                <c:pt idx="548">
                  <c:v>841.88593005355631</c:v>
                </c:pt>
                <c:pt idx="549">
                  <c:v>841.88593005355631</c:v>
                </c:pt>
                <c:pt idx="550">
                  <c:v>841.88593005355631</c:v>
                </c:pt>
                <c:pt idx="551">
                  <c:v>841.88593005355631</c:v>
                </c:pt>
                <c:pt idx="552">
                  <c:v>841.88593005355631</c:v>
                </c:pt>
                <c:pt idx="553">
                  <c:v>841.88593005355631</c:v>
                </c:pt>
                <c:pt idx="554">
                  <c:v>841.88593005355631</c:v>
                </c:pt>
                <c:pt idx="555">
                  <c:v>841.88593005355631</c:v>
                </c:pt>
                <c:pt idx="556">
                  <c:v>841.88593005355631</c:v>
                </c:pt>
                <c:pt idx="557">
                  <c:v>841.88593005355631</c:v>
                </c:pt>
                <c:pt idx="558">
                  <c:v>841.88593005355631</c:v>
                </c:pt>
                <c:pt idx="559">
                  <c:v>841.88593005355631</c:v>
                </c:pt>
                <c:pt idx="560">
                  <c:v>841.88593005355631</c:v>
                </c:pt>
                <c:pt idx="561">
                  <c:v>841.88593005355631</c:v>
                </c:pt>
                <c:pt idx="562">
                  <c:v>841.88593005355631</c:v>
                </c:pt>
                <c:pt idx="563">
                  <c:v>841.88593005355631</c:v>
                </c:pt>
                <c:pt idx="564">
                  <c:v>841.88593005355631</c:v>
                </c:pt>
                <c:pt idx="565">
                  <c:v>841.88593005355631</c:v>
                </c:pt>
                <c:pt idx="566">
                  <c:v>841.88593005355631</c:v>
                </c:pt>
                <c:pt idx="567">
                  <c:v>841.88593005355631</c:v>
                </c:pt>
                <c:pt idx="568">
                  <c:v>841.88593005355631</c:v>
                </c:pt>
                <c:pt idx="569">
                  <c:v>841.88593005355631</c:v>
                </c:pt>
                <c:pt idx="570">
                  <c:v>841.88593005355631</c:v>
                </c:pt>
                <c:pt idx="571">
                  <c:v>841.88593005355631</c:v>
                </c:pt>
                <c:pt idx="572">
                  <c:v>841.88593005355631</c:v>
                </c:pt>
                <c:pt idx="573">
                  <c:v>841.88593005355631</c:v>
                </c:pt>
                <c:pt idx="574">
                  <c:v>841.88593005355631</c:v>
                </c:pt>
                <c:pt idx="575">
                  <c:v>841.88593005355631</c:v>
                </c:pt>
                <c:pt idx="576">
                  <c:v>841.88593005355631</c:v>
                </c:pt>
                <c:pt idx="577">
                  <c:v>841.88593005355631</c:v>
                </c:pt>
                <c:pt idx="578">
                  <c:v>841.88593005355631</c:v>
                </c:pt>
                <c:pt idx="579">
                  <c:v>841.88593005355631</c:v>
                </c:pt>
                <c:pt idx="580">
                  <c:v>841.88593005355631</c:v>
                </c:pt>
                <c:pt idx="581">
                  <c:v>841.88593005355631</c:v>
                </c:pt>
                <c:pt idx="582">
                  <c:v>841.88593005355631</c:v>
                </c:pt>
                <c:pt idx="583">
                  <c:v>841.88593005355631</c:v>
                </c:pt>
                <c:pt idx="584">
                  <c:v>841.88593005355631</c:v>
                </c:pt>
                <c:pt idx="585">
                  <c:v>841.88593005355631</c:v>
                </c:pt>
                <c:pt idx="586">
                  <c:v>841.88593005355631</c:v>
                </c:pt>
                <c:pt idx="587">
                  <c:v>841.88593005355631</c:v>
                </c:pt>
                <c:pt idx="588">
                  <c:v>841.88593005355631</c:v>
                </c:pt>
                <c:pt idx="589">
                  <c:v>841.88593005355631</c:v>
                </c:pt>
                <c:pt idx="590">
                  <c:v>841.88593005355631</c:v>
                </c:pt>
                <c:pt idx="591">
                  <c:v>841.88593005355631</c:v>
                </c:pt>
                <c:pt idx="592">
                  <c:v>841.88593005355631</c:v>
                </c:pt>
                <c:pt idx="593">
                  <c:v>841.88593005355631</c:v>
                </c:pt>
                <c:pt idx="594">
                  <c:v>841.88593005355631</c:v>
                </c:pt>
                <c:pt idx="595">
                  <c:v>841.88593005355631</c:v>
                </c:pt>
                <c:pt idx="596">
                  <c:v>841.88593005355631</c:v>
                </c:pt>
                <c:pt idx="597">
                  <c:v>841.88593005355631</c:v>
                </c:pt>
                <c:pt idx="598">
                  <c:v>841.88593005355631</c:v>
                </c:pt>
                <c:pt idx="599">
                  <c:v>841.88593005355631</c:v>
                </c:pt>
                <c:pt idx="600">
                  <c:v>841.88593005355631</c:v>
                </c:pt>
                <c:pt idx="601">
                  <c:v>841.88593005355631</c:v>
                </c:pt>
                <c:pt idx="602">
                  <c:v>841.88593005355631</c:v>
                </c:pt>
                <c:pt idx="603">
                  <c:v>841.88593005355631</c:v>
                </c:pt>
                <c:pt idx="604">
                  <c:v>841.88593005355631</c:v>
                </c:pt>
                <c:pt idx="605">
                  <c:v>841.88593005355631</c:v>
                </c:pt>
                <c:pt idx="606">
                  <c:v>841.88593005355631</c:v>
                </c:pt>
                <c:pt idx="607">
                  <c:v>841.88593005355631</c:v>
                </c:pt>
                <c:pt idx="608">
                  <c:v>841.88593005355631</c:v>
                </c:pt>
                <c:pt idx="609">
                  <c:v>841.88593005355631</c:v>
                </c:pt>
                <c:pt idx="610">
                  <c:v>841.88593005355631</c:v>
                </c:pt>
                <c:pt idx="611">
                  <c:v>841.88593005355631</c:v>
                </c:pt>
                <c:pt idx="612">
                  <c:v>841.88593005355631</c:v>
                </c:pt>
                <c:pt idx="613">
                  <c:v>841.88593005355631</c:v>
                </c:pt>
                <c:pt idx="614">
                  <c:v>841.88593005355631</c:v>
                </c:pt>
                <c:pt idx="615">
                  <c:v>841.88593005355631</c:v>
                </c:pt>
                <c:pt idx="616">
                  <c:v>841.88593005355631</c:v>
                </c:pt>
                <c:pt idx="617">
                  <c:v>841.88593005355631</c:v>
                </c:pt>
                <c:pt idx="618">
                  <c:v>841.88593005355631</c:v>
                </c:pt>
                <c:pt idx="619">
                  <c:v>841.88593005355631</c:v>
                </c:pt>
                <c:pt idx="620">
                  <c:v>841.88593005355631</c:v>
                </c:pt>
                <c:pt idx="621">
                  <c:v>841.88593005355631</c:v>
                </c:pt>
                <c:pt idx="622">
                  <c:v>841.88593005355631</c:v>
                </c:pt>
                <c:pt idx="623">
                  <c:v>841.88593005355631</c:v>
                </c:pt>
                <c:pt idx="624">
                  <c:v>841.88593005355631</c:v>
                </c:pt>
                <c:pt idx="625">
                  <c:v>841.88593005355631</c:v>
                </c:pt>
                <c:pt idx="626">
                  <c:v>841.88593005355631</c:v>
                </c:pt>
                <c:pt idx="627">
                  <c:v>841.88593005355631</c:v>
                </c:pt>
                <c:pt idx="628">
                  <c:v>841.88593005355631</c:v>
                </c:pt>
                <c:pt idx="629">
                  <c:v>841.88593005355631</c:v>
                </c:pt>
                <c:pt idx="630">
                  <c:v>841.88593005355631</c:v>
                </c:pt>
                <c:pt idx="631">
                  <c:v>841.88593005355631</c:v>
                </c:pt>
                <c:pt idx="632">
                  <c:v>841.88593005355631</c:v>
                </c:pt>
                <c:pt idx="633">
                  <c:v>841.88593005355631</c:v>
                </c:pt>
                <c:pt idx="634">
                  <c:v>841.88593005355631</c:v>
                </c:pt>
                <c:pt idx="635">
                  <c:v>841.88593005355631</c:v>
                </c:pt>
                <c:pt idx="636">
                  <c:v>841.88593005355631</c:v>
                </c:pt>
                <c:pt idx="637">
                  <c:v>841.88593005355631</c:v>
                </c:pt>
                <c:pt idx="638">
                  <c:v>841.88593005355631</c:v>
                </c:pt>
                <c:pt idx="639">
                  <c:v>841.88593005355631</c:v>
                </c:pt>
                <c:pt idx="640">
                  <c:v>841.88593005355631</c:v>
                </c:pt>
                <c:pt idx="641">
                  <c:v>841.88593005355631</c:v>
                </c:pt>
                <c:pt idx="642">
                  <c:v>841.88593005355631</c:v>
                </c:pt>
                <c:pt idx="643">
                  <c:v>841.88593005355631</c:v>
                </c:pt>
                <c:pt idx="644">
                  <c:v>841.88593005355631</c:v>
                </c:pt>
                <c:pt idx="645">
                  <c:v>841.88593005355631</c:v>
                </c:pt>
                <c:pt idx="646">
                  <c:v>841.88593005355631</c:v>
                </c:pt>
                <c:pt idx="647">
                  <c:v>841.88593005355631</c:v>
                </c:pt>
                <c:pt idx="648">
                  <c:v>841.88593005355631</c:v>
                </c:pt>
                <c:pt idx="649">
                  <c:v>841.88593005355631</c:v>
                </c:pt>
                <c:pt idx="650">
                  <c:v>841.88593005355631</c:v>
                </c:pt>
                <c:pt idx="651">
                  <c:v>841.88593005355631</c:v>
                </c:pt>
                <c:pt idx="652">
                  <c:v>841.88593005355631</c:v>
                </c:pt>
                <c:pt idx="653">
                  <c:v>841.88593005355631</c:v>
                </c:pt>
                <c:pt idx="654">
                  <c:v>841.88593005355631</c:v>
                </c:pt>
                <c:pt idx="655">
                  <c:v>841.88593005355631</c:v>
                </c:pt>
                <c:pt idx="656">
                  <c:v>841.88593005355631</c:v>
                </c:pt>
                <c:pt idx="657">
                  <c:v>841.88593005355631</c:v>
                </c:pt>
                <c:pt idx="658">
                  <c:v>841.88593005355631</c:v>
                </c:pt>
                <c:pt idx="659">
                  <c:v>841.88593005355631</c:v>
                </c:pt>
                <c:pt idx="660">
                  <c:v>841.88593005355631</c:v>
                </c:pt>
                <c:pt idx="661">
                  <c:v>841.88593005355631</c:v>
                </c:pt>
                <c:pt idx="662">
                  <c:v>841.88593005355631</c:v>
                </c:pt>
                <c:pt idx="663">
                  <c:v>841.88593005355631</c:v>
                </c:pt>
                <c:pt idx="664">
                  <c:v>841.88593005355631</c:v>
                </c:pt>
                <c:pt idx="665">
                  <c:v>841.88593005355631</c:v>
                </c:pt>
                <c:pt idx="666">
                  <c:v>841.88593005355631</c:v>
                </c:pt>
                <c:pt idx="667">
                  <c:v>841.88593005355631</c:v>
                </c:pt>
                <c:pt idx="668">
                  <c:v>841.88593005355631</c:v>
                </c:pt>
                <c:pt idx="669">
                  <c:v>841.88593005355631</c:v>
                </c:pt>
                <c:pt idx="670">
                  <c:v>841.88593005355631</c:v>
                </c:pt>
                <c:pt idx="671">
                  <c:v>841.88593005355631</c:v>
                </c:pt>
                <c:pt idx="672">
                  <c:v>841.88593005355631</c:v>
                </c:pt>
                <c:pt idx="673">
                  <c:v>841.88593005355631</c:v>
                </c:pt>
                <c:pt idx="674">
                  <c:v>841.88593005355631</c:v>
                </c:pt>
                <c:pt idx="675">
                  <c:v>841.88593005355631</c:v>
                </c:pt>
                <c:pt idx="676">
                  <c:v>841.88593005355631</c:v>
                </c:pt>
                <c:pt idx="677">
                  <c:v>841.88593005355631</c:v>
                </c:pt>
                <c:pt idx="678">
                  <c:v>841.88593005355631</c:v>
                </c:pt>
                <c:pt idx="679">
                  <c:v>841.88593005355631</c:v>
                </c:pt>
                <c:pt idx="680">
                  <c:v>841.88593005355631</c:v>
                </c:pt>
                <c:pt idx="681">
                  <c:v>841.88593005355631</c:v>
                </c:pt>
                <c:pt idx="682">
                  <c:v>841.88593005355631</c:v>
                </c:pt>
                <c:pt idx="683">
                  <c:v>841.88593005355631</c:v>
                </c:pt>
                <c:pt idx="684">
                  <c:v>841.88593005355631</c:v>
                </c:pt>
                <c:pt idx="685">
                  <c:v>841.88593005355631</c:v>
                </c:pt>
                <c:pt idx="686">
                  <c:v>841.88593005355631</c:v>
                </c:pt>
                <c:pt idx="687">
                  <c:v>841.88593005355631</c:v>
                </c:pt>
                <c:pt idx="688">
                  <c:v>841.88593005355631</c:v>
                </c:pt>
                <c:pt idx="689">
                  <c:v>841.88593005355631</c:v>
                </c:pt>
                <c:pt idx="690">
                  <c:v>841.88593005355631</c:v>
                </c:pt>
                <c:pt idx="691">
                  <c:v>841.88593005355631</c:v>
                </c:pt>
                <c:pt idx="692">
                  <c:v>841.88593005355631</c:v>
                </c:pt>
                <c:pt idx="693">
                  <c:v>841.88593005355631</c:v>
                </c:pt>
                <c:pt idx="694">
                  <c:v>841.88593005355631</c:v>
                </c:pt>
                <c:pt idx="695">
                  <c:v>841.88593005355631</c:v>
                </c:pt>
                <c:pt idx="696">
                  <c:v>841.88593005355631</c:v>
                </c:pt>
                <c:pt idx="697">
                  <c:v>841.88593005355631</c:v>
                </c:pt>
                <c:pt idx="698">
                  <c:v>841.88593005355631</c:v>
                </c:pt>
                <c:pt idx="699">
                  <c:v>841.88593005355631</c:v>
                </c:pt>
                <c:pt idx="700">
                  <c:v>841.88593005355631</c:v>
                </c:pt>
                <c:pt idx="701">
                  <c:v>841.88593005355631</c:v>
                </c:pt>
                <c:pt idx="702">
                  <c:v>841.88593005355631</c:v>
                </c:pt>
                <c:pt idx="703">
                  <c:v>841.88593005355631</c:v>
                </c:pt>
                <c:pt idx="704">
                  <c:v>841.88593005355631</c:v>
                </c:pt>
                <c:pt idx="705">
                  <c:v>841.88593005355631</c:v>
                </c:pt>
                <c:pt idx="706">
                  <c:v>841.88593005355631</c:v>
                </c:pt>
                <c:pt idx="707">
                  <c:v>841.88593005355631</c:v>
                </c:pt>
                <c:pt idx="708">
                  <c:v>841.88593005355631</c:v>
                </c:pt>
                <c:pt idx="709">
                  <c:v>841.88593005355631</c:v>
                </c:pt>
                <c:pt idx="710">
                  <c:v>841.88593005355631</c:v>
                </c:pt>
                <c:pt idx="711">
                  <c:v>841.88593005355631</c:v>
                </c:pt>
                <c:pt idx="712">
                  <c:v>841.88593005355631</c:v>
                </c:pt>
                <c:pt idx="713">
                  <c:v>841.88593005355631</c:v>
                </c:pt>
                <c:pt idx="714">
                  <c:v>841.88593005355631</c:v>
                </c:pt>
                <c:pt idx="715">
                  <c:v>841.88593005355631</c:v>
                </c:pt>
                <c:pt idx="716">
                  <c:v>841.88593005355631</c:v>
                </c:pt>
                <c:pt idx="717">
                  <c:v>841.88593005355631</c:v>
                </c:pt>
                <c:pt idx="718">
                  <c:v>841.88593005355631</c:v>
                </c:pt>
                <c:pt idx="719">
                  <c:v>841.88593005355631</c:v>
                </c:pt>
                <c:pt idx="720">
                  <c:v>841.88593005355631</c:v>
                </c:pt>
                <c:pt idx="721">
                  <c:v>841.88593005355631</c:v>
                </c:pt>
                <c:pt idx="722">
                  <c:v>841.88593005355631</c:v>
                </c:pt>
                <c:pt idx="723">
                  <c:v>841.88593005355631</c:v>
                </c:pt>
                <c:pt idx="724">
                  <c:v>841.88593005355631</c:v>
                </c:pt>
                <c:pt idx="725">
                  <c:v>841.88593005355631</c:v>
                </c:pt>
                <c:pt idx="726">
                  <c:v>841.88593005355631</c:v>
                </c:pt>
                <c:pt idx="727">
                  <c:v>841.88593005355631</c:v>
                </c:pt>
                <c:pt idx="728">
                  <c:v>841.88593005355631</c:v>
                </c:pt>
                <c:pt idx="729">
                  <c:v>841.88593005355631</c:v>
                </c:pt>
                <c:pt idx="730">
                  <c:v>841.88593005355631</c:v>
                </c:pt>
                <c:pt idx="731">
                  <c:v>841.88593005355631</c:v>
                </c:pt>
                <c:pt idx="732">
                  <c:v>841.88593005355631</c:v>
                </c:pt>
                <c:pt idx="733">
                  <c:v>841.88593005355631</c:v>
                </c:pt>
                <c:pt idx="734">
                  <c:v>841.88593005355631</c:v>
                </c:pt>
                <c:pt idx="735">
                  <c:v>841.88593005355631</c:v>
                </c:pt>
                <c:pt idx="736">
                  <c:v>841.88593005355631</c:v>
                </c:pt>
                <c:pt idx="737">
                  <c:v>841.88593005355631</c:v>
                </c:pt>
                <c:pt idx="738">
                  <c:v>841.88593005355631</c:v>
                </c:pt>
                <c:pt idx="739">
                  <c:v>841.88593005355631</c:v>
                </c:pt>
                <c:pt idx="740">
                  <c:v>841.88593005355631</c:v>
                </c:pt>
                <c:pt idx="741">
                  <c:v>841.88593005355631</c:v>
                </c:pt>
                <c:pt idx="742">
                  <c:v>841.88593005355631</c:v>
                </c:pt>
                <c:pt idx="743">
                  <c:v>841.88593005355631</c:v>
                </c:pt>
                <c:pt idx="744">
                  <c:v>841.88593005355631</c:v>
                </c:pt>
                <c:pt idx="745">
                  <c:v>841.88593005355631</c:v>
                </c:pt>
                <c:pt idx="746">
                  <c:v>841.88593005355631</c:v>
                </c:pt>
                <c:pt idx="747">
                  <c:v>841.88593005355631</c:v>
                </c:pt>
                <c:pt idx="748">
                  <c:v>841.88593005355631</c:v>
                </c:pt>
                <c:pt idx="749">
                  <c:v>841.88593005355631</c:v>
                </c:pt>
                <c:pt idx="750">
                  <c:v>841.88593005355631</c:v>
                </c:pt>
                <c:pt idx="751">
                  <c:v>841.88593005355631</c:v>
                </c:pt>
                <c:pt idx="752">
                  <c:v>841.88593005355631</c:v>
                </c:pt>
                <c:pt idx="753">
                  <c:v>841.88593005355631</c:v>
                </c:pt>
                <c:pt idx="754">
                  <c:v>841.88593005355631</c:v>
                </c:pt>
                <c:pt idx="755">
                  <c:v>841.88593005355631</c:v>
                </c:pt>
                <c:pt idx="756">
                  <c:v>841.88593005355631</c:v>
                </c:pt>
                <c:pt idx="757">
                  <c:v>841.88593005355631</c:v>
                </c:pt>
                <c:pt idx="758">
                  <c:v>841.88593005355631</c:v>
                </c:pt>
                <c:pt idx="759">
                  <c:v>841.88593005355631</c:v>
                </c:pt>
                <c:pt idx="760">
                  <c:v>841.88593005355631</c:v>
                </c:pt>
                <c:pt idx="761">
                  <c:v>841.88593005355631</c:v>
                </c:pt>
                <c:pt idx="762">
                  <c:v>841.88593005355631</c:v>
                </c:pt>
                <c:pt idx="763">
                  <c:v>841.88593005355631</c:v>
                </c:pt>
                <c:pt idx="764">
                  <c:v>841.88593005355631</c:v>
                </c:pt>
                <c:pt idx="765">
                  <c:v>841.88593005355631</c:v>
                </c:pt>
                <c:pt idx="766">
                  <c:v>841.88593005355631</c:v>
                </c:pt>
                <c:pt idx="767">
                  <c:v>841.88593005355631</c:v>
                </c:pt>
                <c:pt idx="768">
                  <c:v>841.88593005355631</c:v>
                </c:pt>
                <c:pt idx="769">
                  <c:v>841.88593005355631</c:v>
                </c:pt>
                <c:pt idx="770">
                  <c:v>841.88593005355631</c:v>
                </c:pt>
                <c:pt idx="771">
                  <c:v>841.88593005355631</c:v>
                </c:pt>
                <c:pt idx="772">
                  <c:v>841.88593005355631</c:v>
                </c:pt>
                <c:pt idx="773">
                  <c:v>841.88593005355631</c:v>
                </c:pt>
                <c:pt idx="774">
                  <c:v>841.88593005355631</c:v>
                </c:pt>
                <c:pt idx="775">
                  <c:v>841.88593005355631</c:v>
                </c:pt>
                <c:pt idx="776">
                  <c:v>841.88593005355631</c:v>
                </c:pt>
                <c:pt idx="777">
                  <c:v>841.88593005355631</c:v>
                </c:pt>
                <c:pt idx="778">
                  <c:v>841.88593005355631</c:v>
                </c:pt>
                <c:pt idx="779">
                  <c:v>841.88593005355631</c:v>
                </c:pt>
                <c:pt idx="780">
                  <c:v>841.88593005355631</c:v>
                </c:pt>
                <c:pt idx="781">
                  <c:v>841.88593005355631</c:v>
                </c:pt>
                <c:pt idx="782">
                  <c:v>841.88593005355631</c:v>
                </c:pt>
                <c:pt idx="783">
                  <c:v>841.88593005355631</c:v>
                </c:pt>
                <c:pt idx="784">
                  <c:v>841.88593005355631</c:v>
                </c:pt>
                <c:pt idx="785">
                  <c:v>841.88593005355631</c:v>
                </c:pt>
                <c:pt idx="786">
                  <c:v>841.88593005355631</c:v>
                </c:pt>
                <c:pt idx="787">
                  <c:v>841.88593005355631</c:v>
                </c:pt>
                <c:pt idx="788">
                  <c:v>841.88593005355631</c:v>
                </c:pt>
                <c:pt idx="789">
                  <c:v>841.88593005355631</c:v>
                </c:pt>
                <c:pt idx="790">
                  <c:v>841.88593005355631</c:v>
                </c:pt>
                <c:pt idx="791">
                  <c:v>841.88593005355631</c:v>
                </c:pt>
                <c:pt idx="792">
                  <c:v>841.88593005355631</c:v>
                </c:pt>
                <c:pt idx="793">
                  <c:v>841.88593005355631</c:v>
                </c:pt>
                <c:pt idx="794">
                  <c:v>841.88593005355631</c:v>
                </c:pt>
                <c:pt idx="795">
                  <c:v>841.88593005355631</c:v>
                </c:pt>
                <c:pt idx="796">
                  <c:v>841.88593005355631</c:v>
                </c:pt>
                <c:pt idx="797">
                  <c:v>841.88593005355631</c:v>
                </c:pt>
                <c:pt idx="798">
                  <c:v>841.88593005355631</c:v>
                </c:pt>
                <c:pt idx="799">
                  <c:v>841.88593005355631</c:v>
                </c:pt>
                <c:pt idx="800">
                  <c:v>841.88593005355631</c:v>
                </c:pt>
                <c:pt idx="801">
                  <c:v>841.88593005355631</c:v>
                </c:pt>
                <c:pt idx="802">
                  <c:v>841.88593005355631</c:v>
                </c:pt>
                <c:pt idx="803">
                  <c:v>841.88593005355631</c:v>
                </c:pt>
                <c:pt idx="804">
                  <c:v>841.88593005355631</c:v>
                </c:pt>
                <c:pt idx="805">
                  <c:v>841.88593005355631</c:v>
                </c:pt>
                <c:pt idx="806">
                  <c:v>841.88593005355631</c:v>
                </c:pt>
                <c:pt idx="807">
                  <c:v>841.88593005355631</c:v>
                </c:pt>
                <c:pt idx="808">
                  <c:v>841.88593005355631</c:v>
                </c:pt>
                <c:pt idx="809">
                  <c:v>841.88593005355631</c:v>
                </c:pt>
                <c:pt idx="810">
                  <c:v>841.88593005355631</c:v>
                </c:pt>
                <c:pt idx="811">
                  <c:v>841.88593005355631</c:v>
                </c:pt>
                <c:pt idx="812">
                  <c:v>841.88593005355631</c:v>
                </c:pt>
                <c:pt idx="813">
                  <c:v>841.88593005355631</c:v>
                </c:pt>
                <c:pt idx="814">
                  <c:v>841.88593005355631</c:v>
                </c:pt>
                <c:pt idx="815">
                  <c:v>841.88593005355631</c:v>
                </c:pt>
                <c:pt idx="816">
                  <c:v>841.88593005355631</c:v>
                </c:pt>
                <c:pt idx="817">
                  <c:v>841.88593005355631</c:v>
                </c:pt>
                <c:pt idx="818">
                  <c:v>841.88593005355631</c:v>
                </c:pt>
                <c:pt idx="819">
                  <c:v>841.88593005355631</c:v>
                </c:pt>
                <c:pt idx="820">
                  <c:v>841.88593005355631</c:v>
                </c:pt>
                <c:pt idx="821">
                  <c:v>841.88593005355631</c:v>
                </c:pt>
                <c:pt idx="822">
                  <c:v>841.88593005355631</c:v>
                </c:pt>
                <c:pt idx="823">
                  <c:v>841.88593005355631</c:v>
                </c:pt>
                <c:pt idx="824">
                  <c:v>841.88593005355631</c:v>
                </c:pt>
                <c:pt idx="825">
                  <c:v>841.88593005355631</c:v>
                </c:pt>
                <c:pt idx="826">
                  <c:v>841.88593005355631</c:v>
                </c:pt>
                <c:pt idx="827">
                  <c:v>841.88593005355631</c:v>
                </c:pt>
                <c:pt idx="828">
                  <c:v>841.88593005355631</c:v>
                </c:pt>
                <c:pt idx="829">
                  <c:v>841.88593005355631</c:v>
                </c:pt>
                <c:pt idx="830">
                  <c:v>841.88593005355631</c:v>
                </c:pt>
                <c:pt idx="831">
                  <c:v>841.88593005355631</c:v>
                </c:pt>
                <c:pt idx="832">
                  <c:v>841.88593005355631</c:v>
                </c:pt>
                <c:pt idx="833">
                  <c:v>841.88593005355631</c:v>
                </c:pt>
                <c:pt idx="834">
                  <c:v>841.88593005355631</c:v>
                </c:pt>
                <c:pt idx="835">
                  <c:v>841.88593005355631</c:v>
                </c:pt>
                <c:pt idx="836">
                  <c:v>841.88593005355631</c:v>
                </c:pt>
                <c:pt idx="837">
                  <c:v>841.88593005355631</c:v>
                </c:pt>
                <c:pt idx="838">
                  <c:v>841.88593005355631</c:v>
                </c:pt>
                <c:pt idx="839">
                  <c:v>841.88593005355631</c:v>
                </c:pt>
                <c:pt idx="840">
                  <c:v>841.88593005355631</c:v>
                </c:pt>
                <c:pt idx="841">
                  <c:v>841.88593005355631</c:v>
                </c:pt>
                <c:pt idx="842">
                  <c:v>841.88593005355631</c:v>
                </c:pt>
                <c:pt idx="843">
                  <c:v>841.88593005355631</c:v>
                </c:pt>
                <c:pt idx="844">
                  <c:v>841.88593005355631</c:v>
                </c:pt>
                <c:pt idx="845">
                  <c:v>841.88593005355631</c:v>
                </c:pt>
                <c:pt idx="846">
                  <c:v>841.88593005355631</c:v>
                </c:pt>
                <c:pt idx="847">
                  <c:v>841.88593005355631</c:v>
                </c:pt>
                <c:pt idx="848">
                  <c:v>841.88593005355631</c:v>
                </c:pt>
                <c:pt idx="849">
                  <c:v>841.88593005355631</c:v>
                </c:pt>
                <c:pt idx="850">
                  <c:v>841.88593005355631</c:v>
                </c:pt>
                <c:pt idx="851">
                  <c:v>841.88593005355631</c:v>
                </c:pt>
                <c:pt idx="852">
                  <c:v>841.88593005355631</c:v>
                </c:pt>
                <c:pt idx="853">
                  <c:v>841.88593005355631</c:v>
                </c:pt>
                <c:pt idx="854">
                  <c:v>841.88593005355631</c:v>
                </c:pt>
                <c:pt idx="855">
                  <c:v>841.88593005355631</c:v>
                </c:pt>
                <c:pt idx="856">
                  <c:v>841.88593005355631</c:v>
                </c:pt>
                <c:pt idx="857">
                  <c:v>841.88593005355631</c:v>
                </c:pt>
                <c:pt idx="858">
                  <c:v>841.88593005355631</c:v>
                </c:pt>
                <c:pt idx="859">
                  <c:v>841.88593005355631</c:v>
                </c:pt>
                <c:pt idx="860">
                  <c:v>841.88593005355631</c:v>
                </c:pt>
                <c:pt idx="861">
                  <c:v>841.88593005355631</c:v>
                </c:pt>
                <c:pt idx="862">
                  <c:v>841.88593005355631</c:v>
                </c:pt>
                <c:pt idx="863">
                  <c:v>841.88593005355631</c:v>
                </c:pt>
                <c:pt idx="864">
                  <c:v>841.88593005355631</c:v>
                </c:pt>
                <c:pt idx="865">
                  <c:v>841.88593005355631</c:v>
                </c:pt>
                <c:pt idx="866">
                  <c:v>841.88593005355631</c:v>
                </c:pt>
                <c:pt idx="867">
                  <c:v>841.88593005355631</c:v>
                </c:pt>
                <c:pt idx="868">
                  <c:v>841.88593005355631</c:v>
                </c:pt>
                <c:pt idx="869">
                  <c:v>841.88593005355631</c:v>
                </c:pt>
                <c:pt idx="870">
                  <c:v>841.88593005355631</c:v>
                </c:pt>
                <c:pt idx="871">
                  <c:v>841.88593005355631</c:v>
                </c:pt>
                <c:pt idx="872">
                  <c:v>841.88593005355631</c:v>
                </c:pt>
                <c:pt idx="873">
                  <c:v>841.88593005355631</c:v>
                </c:pt>
                <c:pt idx="874">
                  <c:v>841.88593005355631</c:v>
                </c:pt>
                <c:pt idx="875">
                  <c:v>841.88593005355631</c:v>
                </c:pt>
                <c:pt idx="876">
                  <c:v>841.88593005355631</c:v>
                </c:pt>
                <c:pt idx="877">
                  <c:v>841.88593005355631</c:v>
                </c:pt>
                <c:pt idx="878">
                  <c:v>841.88593005355631</c:v>
                </c:pt>
                <c:pt idx="879">
                  <c:v>841.88593005355631</c:v>
                </c:pt>
                <c:pt idx="880">
                  <c:v>841.88593005355631</c:v>
                </c:pt>
                <c:pt idx="881">
                  <c:v>841.88593005355631</c:v>
                </c:pt>
                <c:pt idx="882">
                  <c:v>841.88593005355631</c:v>
                </c:pt>
                <c:pt idx="883">
                  <c:v>841.88593005355631</c:v>
                </c:pt>
                <c:pt idx="884">
                  <c:v>841.88593005355631</c:v>
                </c:pt>
                <c:pt idx="885">
                  <c:v>841.88593005355631</c:v>
                </c:pt>
                <c:pt idx="886">
                  <c:v>841.88593005355631</c:v>
                </c:pt>
                <c:pt idx="887">
                  <c:v>841.88593005355631</c:v>
                </c:pt>
                <c:pt idx="888">
                  <c:v>841.88593005355631</c:v>
                </c:pt>
                <c:pt idx="889">
                  <c:v>841.88593005355631</c:v>
                </c:pt>
                <c:pt idx="890">
                  <c:v>841.88593005355631</c:v>
                </c:pt>
                <c:pt idx="891">
                  <c:v>841.88593005355631</c:v>
                </c:pt>
                <c:pt idx="892">
                  <c:v>841.88593005355631</c:v>
                </c:pt>
                <c:pt idx="893">
                  <c:v>841.88593005355631</c:v>
                </c:pt>
                <c:pt idx="894">
                  <c:v>841.88593005355631</c:v>
                </c:pt>
                <c:pt idx="895">
                  <c:v>841.88593005355631</c:v>
                </c:pt>
                <c:pt idx="896">
                  <c:v>841.88593005355631</c:v>
                </c:pt>
                <c:pt idx="897">
                  <c:v>841.88593005355631</c:v>
                </c:pt>
                <c:pt idx="898">
                  <c:v>841.88593005355631</c:v>
                </c:pt>
                <c:pt idx="899">
                  <c:v>841.88593005355631</c:v>
                </c:pt>
                <c:pt idx="900">
                  <c:v>841.88593005355631</c:v>
                </c:pt>
                <c:pt idx="901">
                  <c:v>841.88593005355631</c:v>
                </c:pt>
                <c:pt idx="902">
                  <c:v>841.88593005355631</c:v>
                </c:pt>
                <c:pt idx="903">
                  <c:v>841.88593005355631</c:v>
                </c:pt>
                <c:pt idx="904">
                  <c:v>841.88593005355631</c:v>
                </c:pt>
                <c:pt idx="905">
                  <c:v>841.88593005355631</c:v>
                </c:pt>
                <c:pt idx="906">
                  <c:v>841.88593005355631</c:v>
                </c:pt>
                <c:pt idx="907">
                  <c:v>841.88593005355631</c:v>
                </c:pt>
                <c:pt idx="908">
                  <c:v>841.88593005355631</c:v>
                </c:pt>
                <c:pt idx="909">
                  <c:v>841.88593005355631</c:v>
                </c:pt>
                <c:pt idx="910">
                  <c:v>841.88593005355631</c:v>
                </c:pt>
                <c:pt idx="911">
                  <c:v>841.88593005355631</c:v>
                </c:pt>
                <c:pt idx="912">
                  <c:v>841.88593005355631</c:v>
                </c:pt>
                <c:pt idx="913">
                  <c:v>841.88593005355631</c:v>
                </c:pt>
                <c:pt idx="914">
                  <c:v>841.88593005355631</c:v>
                </c:pt>
                <c:pt idx="915">
                  <c:v>841.88593005355631</c:v>
                </c:pt>
                <c:pt idx="916">
                  <c:v>841.88593005355631</c:v>
                </c:pt>
                <c:pt idx="917">
                  <c:v>841.88593005355631</c:v>
                </c:pt>
                <c:pt idx="918">
                  <c:v>841.88593005355631</c:v>
                </c:pt>
                <c:pt idx="919">
                  <c:v>841.88593005355631</c:v>
                </c:pt>
                <c:pt idx="920">
                  <c:v>841.88593005355631</c:v>
                </c:pt>
                <c:pt idx="921">
                  <c:v>841.88593005355631</c:v>
                </c:pt>
                <c:pt idx="922">
                  <c:v>841.88593005355631</c:v>
                </c:pt>
                <c:pt idx="923">
                  <c:v>841.88593005355631</c:v>
                </c:pt>
                <c:pt idx="924">
                  <c:v>841.88593005355631</c:v>
                </c:pt>
                <c:pt idx="925">
                  <c:v>841.88593005355631</c:v>
                </c:pt>
                <c:pt idx="926">
                  <c:v>841.88593005355631</c:v>
                </c:pt>
                <c:pt idx="927">
                  <c:v>841.88593005355631</c:v>
                </c:pt>
                <c:pt idx="928">
                  <c:v>841.88593005355631</c:v>
                </c:pt>
                <c:pt idx="929">
                  <c:v>841.88593005355631</c:v>
                </c:pt>
                <c:pt idx="930">
                  <c:v>841.88593005355631</c:v>
                </c:pt>
                <c:pt idx="931">
                  <c:v>841.88593005355631</c:v>
                </c:pt>
                <c:pt idx="932">
                  <c:v>841.88593005355631</c:v>
                </c:pt>
                <c:pt idx="933">
                  <c:v>841.88593005355631</c:v>
                </c:pt>
                <c:pt idx="934">
                  <c:v>841.88593005355631</c:v>
                </c:pt>
                <c:pt idx="935">
                  <c:v>841.88593005355631</c:v>
                </c:pt>
                <c:pt idx="936">
                  <c:v>841.88593005355631</c:v>
                </c:pt>
                <c:pt idx="937">
                  <c:v>841.88593005355631</c:v>
                </c:pt>
                <c:pt idx="938">
                  <c:v>841.88593005355631</c:v>
                </c:pt>
                <c:pt idx="939">
                  <c:v>841.88593005355631</c:v>
                </c:pt>
                <c:pt idx="940">
                  <c:v>841.88593005355631</c:v>
                </c:pt>
                <c:pt idx="941">
                  <c:v>841.88593005355631</c:v>
                </c:pt>
                <c:pt idx="942">
                  <c:v>841.88593005355631</c:v>
                </c:pt>
                <c:pt idx="943">
                  <c:v>841.88593005355631</c:v>
                </c:pt>
                <c:pt idx="944">
                  <c:v>841.88593005355631</c:v>
                </c:pt>
                <c:pt idx="945">
                  <c:v>841.88593005355631</c:v>
                </c:pt>
                <c:pt idx="946">
                  <c:v>841.88593005355631</c:v>
                </c:pt>
                <c:pt idx="947">
                  <c:v>841.88593005355631</c:v>
                </c:pt>
                <c:pt idx="948">
                  <c:v>841.88593005355631</c:v>
                </c:pt>
                <c:pt idx="949">
                  <c:v>841.88593005355631</c:v>
                </c:pt>
                <c:pt idx="950">
                  <c:v>841.88593005355631</c:v>
                </c:pt>
                <c:pt idx="951">
                  <c:v>841.88593005355631</c:v>
                </c:pt>
                <c:pt idx="952">
                  <c:v>841.88593005355631</c:v>
                </c:pt>
                <c:pt idx="953">
                  <c:v>841.88593005355631</c:v>
                </c:pt>
                <c:pt idx="954">
                  <c:v>841.88593005355631</c:v>
                </c:pt>
                <c:pt idx="955">
                  <c:v>841.88593005355631</c:v>
                </c:pt>
                <c:pt idx="956">
                  <c:v>841.88593005355631</c:v>
                </c:pt>
                <c:pt idx="957">
                  <c:v>841.88593005355631</c:v>
                </c:pt>
                <c:pt idx="958">
                  <c:v>841.88593005355631</c:v>
                </c:pt>
                <c:pt idx="959">
                  <c:v>841.88593005355631</c:v>
                </c:pt>
                <c:pt idx="960">
                  <c:v>841.88593005355631</c:v>
                </c:pt>
                <c:pt idx="961">
                  <c:v>841.88593005355631</c:v>
                </c:pt>
                <c:pt idx="962">
                  <c:v>841.88593005355631</c:v>
                </c:pt>
                <c:pt idx="963">
                  <c:v>841.88593005355631</c:v>
                </c:pt>
                <c:pt idx="964">
                  <c:v>841.88593005355631</c:v>
                </c:pt>
                <c:pt idx="965">
                  <c:v>841.88593005355631</c:v>
                </c:pt>
                <c:pt idx="966">
                  <c:v>841.88593005355631</c:v>
                </c:pt>
                <c:pt idx="967">
                  <c:v>841.88593005355631</c:v>
                </c:pt>
                <c:pt idx="968">
                  <c:v>841.88593005355631</c:v>
                </c:pt>
                <c:pt idx="969">
                  <c:v>841.88593005355631</c:v>
                </c:pt>
                <c:pt idx="970">
                  <c:v>841.88593005355631</c:v>
                </c:pt>
                <c:pt idx="971">
                  <c:v>841.88593005355631</c:v>
                </c:pt>
                <c:pt idx="972">
                  <c:v>841.88593005355631</c:v>
                </c:pt>
                <c:pt idx="973">
                  <c:v>841.88593005355631</c:v>
                </c:pt>
                <c:pt idx="974">
                  <c:v>841.88593005355631</c:v>
                </c:pt>
                <c:pt idx="975">
                  <c:v>841.88593005355631</c:v>
                </c:pt>
                <c:pt idx="976">
                  <c:v>841.88593005355631</c:v>
                </c:pt>
                <c:pt idx="977">
                  <c:v>841.88593005355631</c:v>
                </c:pt>
                <c:pt idx="978">
                  <c:v>841.88593005355631</c:v>
                </c:pt>
                <c:pt idx="979">
                  <c:v>841.88593005355631</c:v>
                </c:pt>
                <c:pt idx="980">
                  <c:v>841.88593005355631</c:v>
                </c:pt>
                <c:pt idx="981">
                  <c:v>841.88593005355631</c:v>
                </c:pt>
                <c:pt idx="982">
                  <c:v>841.88593005355631</c:v>
                </c:pt>
                <c:pt idx="983">
                  <c:v>841.88593005355631</c:v>
                </c:pt>
                <c:pt idx="984">
                  <c:v>841.88593005355631</c:v>
                </c:pt>
                <c:pt idx="985">
                  <c:v>841.88593005355631</c:v>
                </c:pt>
                <c:pt idx="986">
                  <c:v>841.88593005355631</c:v>
                </c:pt>
                <c:pt idx="987">
                  <c:v>841.88593005355631</c:v>
                </c:pt>
                <c:pt idx="988">
                  <c:v>841.88593005355631</c:v>
                </c:pt>
                <c:pt idx="989">
                  <c:v>841.88593005355631</c:v>
                </c:pt>
                <c:pt idx="990">
                  <c:v>841.88593005355631</c:v>
                </c:pt>
                <c:pt idx="991">
                  <c:v>841.88593005355631</c:v>
                </c:pt>
                <c:pt idx="992">
                  <c:v>841.88593005355631</c:v>
                </c:pt>
                <c:pt idx="993">
                  <c:v>841.88593005355631</c:v>
                </c:pt>
                <c:pt idx="994">
                  <c:v>841.88593005355631</c:v>
                </c:pt>
                <c:pt idx="995">
                  <c:v>841.88593005355631</c:v>
                </c:pt>
                <c:pt idx="996">
                  <c:v>841.88593005355631</c:v>
                </c:pt>
                <c:pt idx="997">
                  <c:v>841.88593005355631</c:v>
                </c:pt>
                <c:pt idx="998">
                  <c:v>841.88593005355631</c:v>
                </c:pt>
                <c:pt idx="999">
                  <c:v>841.88593005355631</c:v>
                </c:pt>
                <c:pt idx="1000">
                  <c:v>841.88593005355631</c:v>
                </c:pt>
              </c:numCache>
            </c:numRef>
          </c:xVal>
          <c:yVal>
            <c:numRef>
              <c:f>Calculs!$K$4:$K$1004</c:f>
              <c:numCache>
                <c:formatCode>0.00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1440.7169382585623</c:v>
                </c:pt>
                <c:pt idx="300">
                  <c:v>1440.6532498114532</c:v>
                </c:pt>
                <c:pt idx="301">
                  <c:v>1440.4915738700531</c:v>
                </c:pt>
                <c:pt idx="302">
                  <c:v>1440.2320836793062</c:v>
                </c:pt>
                <c:pt idx="303">
                  <c:v>1439.8749529624204</c:v>
                </c:pt>
                <c:pt idx="304">
                  <c:v>1439.4203567499085</c:v>
                </c:pt>
                <c:pt idx="305">
                  <c:v>1438.8684721848188</c:v>
                </c:pt>
                <c:pt idx="306">
                  <c:v>1438.219479298401</c:v>
                </c:pt>
                <c:pt idx="307">
                  <c:v>1437.4735617511292</c:v>
                </c:pt>
                <c:pt idx="308">
                  <c:v>1436.6309075347922</c:v>
                </c:pt>
                <c:pt idx="309">
                  <c:v>1435.6917096322359</c:v>
                </c:pt>
                <c:pt idx="310">
                  <c:v>1434.6561666322445</c:v>
                </c:pt>
                <c:pt idx="311">
                  <c:v>1433.5244832979301</c:v>
                </c:pt>
                <c:pt idx="312">
                  <c:v>1432.2968710878367</c:v>
                </c:pt>
                <c:pt idx="313">
                  <c:v>1430.9735486297166</c:v>
                </c:pt>
                <c:pt idx="314">
                  <c:v>1429.5547421475924</c:v>
                </c:pt>
                <c:pt idx="315">
                  <c:v>1428.0406858432607</c:v>
                </c:pt>
                <c:pt idx="316">
                  <c:v>1426.4316222338305</c:v>
                </c:pt>
                <c:pt idx="317">
                  <c:v>1424.7278024472114</c:v>
                </c:pt>
                <c:pt idx="318">
                  <c:v>1422.929486477705</c:v>
                </c:pt>
                <c:pt idx="319">
                  <c:v>1421.0369434039844</c:v>
                </c:pt>
                <c:pt idx="320">
                  <c:v>1419.0504515718276</c:v>
                </c:pt>
                <c:pt idx="321">
                  <c:v>1416.9702987439746</c:v>
                </c:pt>
                <c:pt idx="322">
                  <c:v>1414.7967822194421</c:v>
                </c:pt>
                <c:pt idx="323">
                  <c:v>1412.5302089245592</c:v>
                </c:pt>
                <c:pt idx="324">
                  <c:v>1410.1708954778876</c:v>
                </c:pt>
                <c:pt idx="325">
                  <c:v>1407.7191682310749</c:v>
                </c:pt>
                <c:pt idx="326">
                  <c:v>1405.1753632875655</c:v>
                </c:pt>
                <c:pt idx="327">
                  <c:v>1402.5398265009637</c:v>
                </c:pt>
                <c:pt idx="328">
                  <c:v>1399.8129134547128</c:v>
                </c:pt>
                <c:pt idx="329">
                  <c:v>1396.9949894246274</c:v>
                </c:pt>
                <c:pt idx="330">
                  <c:v>1394.0864293256961</c:v>
                </c:pt>
                <c:pt idx="331">
                  <c:v>1391.0876176444519</c:v>
                </c:pt>
                <c:pt idx="332">
                  <c:v>1387.9989483581053</c:v>
                </c:pt>
                <c:pt idx="333">
                  <c:v>1384.820824841531</c:v>
                </c:pt>
                <c:pt idx="334">
                  <c:v>1381.553659763108</c:v>
                </c:pt>
                <c:pt idx="335">
                  <c:v>1378.1978749703314</c:v>
                </c:pt>
                <c:pt idx="336">
                  <c:v>1374.7539013660335</c:v>
                </c:pt>
                <c:pt idx="337">
                  <c:v>1371.222178775987</c:v>
                </c:pt>
                <c:pt idx="338">
                  <c:v>1367.6031558085974</c:v>
                </c:pt>
                <c:pt idx="339">
                  <c:v>1363.8972897073372</c:v>
                </c:pt>
                <c:pt idx="340">
                  <c:v>1360.1050461965233</c:v>
                </c:pt>
                <c:pt idx="341">
                  <c:v>1356.226899320993</c:v>
                </c:pt>
                <c:pt idx="342">
                  <c:v>1352.2633312801956</c:v>
                </c:pt>
                <c:pt idx="343">
                  <c:v>1348.2148322571763</c:v>
                </c:pt>
                <c:pt idx="344">
                  <c:v>1344.0819002428984</c:v>
                </c:pt>
                <c:pt idx="345">
                  <c:v>1339.8650408563228</c:v>
                </c:pt>
                <c:pt idx="346">
                  <c:v>1335.5647671606312</c:v>
                </c:pt>
                <c:pt idx="347">
                  <c:v>1331.1815994759615</c:v>
                </c:pt>
                <c:pt idx="348">
                  <c:v>1326.716065188999</c:v>
                </c:pt>
                <c:pt idx="349">
                  <c:v>1322.1686985597478</c:v>
                </c:pt>
                <c:pt idx="350">
                  <c:v>1317.5400405257922</c:v>
                </c:pt>
                <c:pt idx="351">
                  <c:v>1312.8306385043361</c:v>
                </c:pt>
                <c:pt idx="352">
                  <c:v>1308.0410461923004</c:v>
                </c:pt>
                <c:pt idx="353">
                  <c:v>1303.17182336474</c:v>
                </c:pt>
                <c:pt idx="354">
                  <c:v>1298.2235356718318</c:v>
                </c:pt>
                <c:pt idx="355">
                  <c:v>1293.1967544346733</c:v>
                </c:pt>
                <c:pt idx="356">
                  <c:v>1288.0920564401222</c:v>
                </c:pt>
                <c:pt idx="357">
                  <c:v>1282.9100237348955</c:v>
                </c:pt>
                <c:pt idx="358">
                  <c:v>1277.6512434191375</c:v>
                </c:pt>
                <c:pt idx="359">
                  <c:v>1272.3163074396609</c:v>
                </c:pt>
                <c:pt idx="360">
                  <c:v>1266.905812383053</c:v>
                </c:pt>
                <c:pt idx="361">
                  <c:v>1261.4203592688327</c:v>
                </c:pt>
                <c:pt idx="362">
                  <c:v>1255.8605533428381</c:v>
                </c:pt>
                <c:pt idx="363">
                  <c:v>1250.2270038710164</c:v>
                </c:pt>
                <c:pt idx="364">
                  <c:v>1244.5203239337802</c:v>
                </c:pt>
                <c:pt idx="365">
                  <c:v>1238.7411302210903</c:v>
                </c:pt>
                <c:pt idx="366">
                  <c:v>1232.8900428284155</c:v>
                </c:pt>
                <c:pt idx="367">
                  <c:v>1226.9676850537187</c:v>
                </c:pt>
                <c:pt idx="368">
                  <c:v>1220.9746831956072</c:v>
                </c:pt>
                <c:pt idx="369">
                  <c:v>1214.9116663527841</c:v>
                </c:pt>
                <c:pt idx="370">
                  <c:v>1208.7792662249299</c:v>
                </c:pt>
                <c:pt idx="371">
                  <c:v>1202.5781169151373</c:v>
                </c:pt>
                <c:pt idx="372">
                  <c:v>1196.3088547340203</c:v>
                </c:pt>
                <c:pt idx="373">
                  <c:v>1189.9721180056088</c:v>
                </c:pt>
                <c:pt idx="374">
                  <c:v>1183.568546875139</c:v>
                </c:pt>
                <c:pt idx="375">
                  <c:v>1177.0987831188431</c:v>
                </c:pt>
                <c:pt idx="376">
                  <c:v>1170.5634699558361</c:v>
                </c:pt>
                <c:pt idx="377">
                  <c:v>1163.9632518621945</c:v>
                </c:pt>
                <c:pt idx="378">
                  <c:v>1157.2987743873155</c:v>
                </c:pt>
                <c:pt idx="379">
                  <c:v>1150.570683972642</c:v>
                </c:pt>
                <c:pt idx="380">
                  <c:v>1143.7796277728328</c:v>
                </c:pt>
                <c:pt idx="381">
                  <c:v>1136.9262534794534</c:v>
                </c:pt>
                <c:pt idx="382">
                  <c:v>1130.0112091472586</c:v>
                </c:pt>
                <c:pt idx="383">
                  <c:v>1123.0351430231333</c:v>
                </c:pt>
                <c:pt idx="384">
                  <c:v>1115.9987033777556</c:v>
                </c:pt>
                <c:pt idx="385">
                  <c:v>1108.9025383400367</c:v>
                </c:pt>
                <c:pt idx="386">
                  <c:v>1101.7472957343955</c:v>
                </c:pt>
                <c:pt idx="387">
                  <c:v>1094.5336229209154</c:v>
                </c:pt>
                <c:pt idx="388">
                  <c:v>1087.2621666384307</c:v>
                </c:pt>
                <c:pt idx="389">
                  <c:v>1079.9335728505835</c:v>
                </c:pt>
                <c:pt idx="390">
                  <c:v>1072.5484865948897</c:v>
                </c:pt>
                <c:pt idx="391">
                  <c:v>1065.10755183485</c:v>
                </c:pt>
                <c:pt idx="392">
                  <c:v>1057.6114113151341</c:v>
                </c:pt>
                <c:pt idx="393">
                  <c:v>1050.0607064198671</c:v>
                </c:pt>
                <c:pt idx="394">
                  <c:v>1042.4560770340427</c:v>
                </c:pt>
                <c:pt idx="395">
                  <c:v>1034.7981614080802</c:v>
                </c:pt>
                <c:pt idx="396">
                  <c:v>1027.0875960255464</c:v>
                </c:pt>
                <c:pt idx="397">
                  <c:v>1019.3250154740527</c:v>
                </c:pt>
                <c:pt idx="398">
                  <c:v>1011.5110523193401</c:v>
                </c:pt>
                <c:pt idx="399">
                  <c:v>1003.6463369825588</c:v>
                </c:pt>
                <c:pt idx="400">
                  <c:v>995.7314976207465</c:v>
                </c:pt>
                <c:pt idx="401">
                  <c:v>987.76716001050909</c:v>
                </c:pt>
                <c:pt idx="402">
                  <c:v>979.75394743489937</c:v>
                </c:pt>
                <c:pt idx="403">
                  <c:v>971.6924805734925</c:v>
                </c:pt>
                <c:pt idx="404">
                  <c:v>963.58337739565059</c:v>
                </c:pt>
                <c:pt idx="405">
                  <c:v>955.4272530569682</c:v>
                </c:pt>
                <c:pt idx="406">
                  <c:v>947.22471979888587</c:v>
                </c:pt>
                <c:pt idx="407">
                  <c:v>938.97638685145944</c:v>
                </c:pt>
                <c:pt idx="408">
                  <c:v>930.68286033926836</c:v>
                </c:pt>
                <c:pt idx="409">
                  <c:v>922.34474319044466</c:v>
                </c:pt>
                <c:pt idx="410">
                  <c:v>913.96263504880255</c:v>
                </c:pt>
                <c:pt idx="411">
                  <c:v>905.53713218904636</c:v>
                </c:pt>
                <c:pt idx="412">
                  <c:v>897.06882743503252</c:v>
                </c:pt>
                <c:pt idx="413">
                  <c:v>888.55831008105986</c:v>
                </c:pt>
                <c:pt idx="414">
                  <c:v>880.00616581615998</c:v>
                </c:pt>
                <c:pt idx="415">
                  <c:v>871.41297665135903</c:v>
                </c:pt>
                <c:pt idx="416">
                  <c:v>862.77932084987935</c:v>
                </c:pt>
                <c:pt idx="417">
                  <c:v>854.1057728602492</c:v>
                </c:pt>
                <c:pt idx="418">
                  <c:v>845.39290325228626</c:v>
                </c:pt>
                <c:pt idx="419">
                  <c:v>836.64127865592002</c:v>
                </c:pt>
                <c:pt idx="420">
                  <c:v>827.85146170281746</c:v>
                </c:pt>
                <c:pt idx="421">
                  <c:v>819.02401097077325</c:v>
                </c:pt>
                <c:pt idx="422">
                  <c:v>810.15948093082716</c:v>
                </c:pt>
                <c:pt idx="423">
                  <c:v>801.2584218970685</c:v>
                </c:pt>
                <c:pt idx="424">
                  <c:v>792.32137997908762</c:v>
                </c:pt>
                <c:pt idx="425">
                  <c:v>783.34889703703288</c:v>
                </c:pt>
                <c:pt idx="426">
                  <c:v>774.34151063923105</c:v>
                </c:pt>
                <c:pt idx="427">
                  <c:v>765.29975402232856</c:v>
                </c:pt>
                <c:pt idx="428">
                  <c:v>756.22415605391052</c:v>
                </c:pt>
                <c:pt idx="429">
                  <c:v>747.11524119755234</c:v>
                </c:pt>
                <c:pt idx="430">
                  <c:v>737.97352948026139</c:v>
                </c:pt>
                <c:pt idx="431">
                  <c:v>728.79953646226181</c:v>
                </c:pt>
                <c:pt idx="432">
                  <c:v>719.59377320907834</c:v>
                </c:pt>
                <c:pt idx="433">
                  <c:v>710.35674626587354</c:v>
                </c:pt>
                <c:pt idx="434">
                  <c:v>701.08895763399141</c:v>
                </c:pt>
                <c:pt idx="435">
                  <c:v>691.7909047496629</c:v>
                </c:pt>
                <c:pt idx="436">
                  <c:v>682.46308046482534</c:v>
                </c:pt>
                <c:pt idx="437">
                  <c:v>673.10597303001055</c:v>
                </c:pt>
                <c:pt idx="438">
                  <c:v>663.72006607925437</c:v>
                </c:pt>
                <c:pt idx="439">
                  <c:v>654.30583861698165</c:v>
                </c:pt>
                <c:pt idx="440">
                  <c:v>644.86376500682013</c:v>
                </c:pt>
                <c:pt idx="441">
                  <c:v>635.39431496229577</c:v>
                </c:pt>
                <c:pt idx="442">
                  <c:v>625.89795353936495</c:v>
                </c:pt>
                <c:pt idx="443">
                  <c:v>616.37514113073587</c:v>
                </c:pt>
                <c:pt idx="444">
                  <c:v>606.8263334619337</c:v>
                </c:pt>
                <c:pt idx="445">
                  <c:v>597.25198158906403</c:v>
                </c:pt>
                <c:pt idx="446">
                  <c:v>587.65253189822818</c:v>
                </c:pt>
                <c:pt idx="447">
                  <c:v>578.02842610654636</c:v>
                </c:pt>
                <c:pt idx="448">
                  <c:v>568.38010126474251</c:v>
                </c:pt>
                <c:pt idx="449">
                  <c:v>558.7079897612474</c:v>
                </c:pt>
                <c:pt idx="450">
                  <c:v>549.01251932777473</c:v>
                </c:pt>
                <c:pt idx="451">
                  <c:v>539.2941130463272</c:v>
                </c:pt>
                <c:pt idx="452">
                  <c:v>529.55318935758919</c:v>
                </c:pt>
                <c:pt idx="453">
                  <c:v>519.7901620706624</c:v>
                </c:pt>
                <c:pt idx="454">
                  <c:v>510.00544037410276</c:v>
                </c:pt>
                <c:pt idx="455">
                  <c:v>500.19942884821671</c:v>
                </c:pt>
                <c:pt idx="456">
                  <c:v>490.37252747857451</c:v>
                </c:pt>
                <c:pt idx="457">
                  <c:v>480.525131670701</c:v>
                </c:pt>
                <c:pt idx="458">
                  <c:v>470.65763226590212</c:v>
                </c:pt>
                <c:pt idx="459">
                  <c:v>460.77041555818863</c:v>
                </c:pt>
                <c:pt idx="460">
                  <c:v>450.86386331225674</c:v>
                </c:pt>
                <c:pt idx="461">
                  <c:v>440.93835278248787</c:v>
                </c:pt>
                <c:pt idx="462">
                  <c:v>430.99425673292899</c:v>
                </c:pt>
                <c:pt idx="463">
                  <c:v>421.03194345821635</c:v>
                </c:pt>
                <c:pt idx="464">
                  <c:v>411.05177680540572</c:v>
                </c:pt>
                <c:pt idx="465">
                  <c:v>401.05411619667314</c:v>
                </c:pt>
                <c:pt idx="466">
                  <c:v>391.03931665285018</c:v>
                </c:pt>
                <c:pt idx="467">
                  <c:v>381.00772881775953</c:v>
                </c:pt>
                <c:pt idx="468">
                  <c:v>370.959698983316</c:v>
                </c:pt>
                <c:pt idx="469">
                  <c:v>360.89556911535988</c:v>
                </c:pt>
                <c:pt idx="470">
                  <c:v>350.81567688018907</c:v>
                </c:pt>
                <c:pt idx="471">
                  <c:v>340.72035567175863</c:v>
                </c:pt>
                <c:pt idx="472">
                  <c:v>330.60993463951485</c:v>
                </c:pt>
                <c:pt idx="473">
                  <c:v>320.48473871683433</c:v>
                </c:pt>
                <c:pt idx="474">
                  <c:v>310.34508865003647</c:v>
                </c:pt>
                <c:pt idx="475">
                  <c:v>300.19130102794048</c:v>
                </c:pt>
                <c:pt idx="476">
                  <c:v>290.02368831193786</c:v>
                </c:pt>
                <c:pt idx="477">
                  <c:v>279.84255886655137</c:v>
                </c:pt>
                <c:pt idx="478">
                  <c:v>269.64821699045393</c:v>
                </c:pt>
                <c:pt idx="479">
                  <c:v>259.44096294791916</c:v>
                </c:pt>
                <c:pt idx="480">
                  <c:v>249.22109300067828</c:v>
                </c:pt>
                <c:pt idx="481">
                  <c:v>238.98889944015687</c:v>
                </c:pt>
                <c:pt idx="482">
                  <c:v>228.74467062006678</c:v>
                </c:pt>
                <c:pt idx="483">
                  <c:v>218.4886909893286</c:v>
                </c:pt>
                <c:pt idx="484">
                  <c:v>208.22124112530082</c:v>
                </c:pt>
                <c:pt idx="485">
                  <c:v>197.9425977672926</c:v>
                </c:pt>
                <c:pt idx="486">
                  <c:v>187.65303385033738</c:v>
                </c:pt>
                <c:pt idx="487">
                  <c:v>177.35281853920563</c:v>
                </c:pt>
                <c:pt idx="488">
                  <c:v>167.04221726263492</c:v>
                </c:pt>
                <c:pt idx="489">
                  <c:v>156.721491747757</c:v>
                </c:pt>
                <c:pt idx="490">
                  <c:v>146.39090005470149</c:v>
                </c:pt>
                <c:pt idx="491">
                  <c:v>136.05069661135644</c:v>
                </c:pt>
                <c:pt idx="492">
                  <c:v>125.70113224826709</c:v>
                </c:pt>
                <c:pt idx="493">
                  <c:v>115.34245423365394</c:v>
                </c:pt>
                <c:pt idx="494">
                  <c:v>104.9749063085327</c:v>
                </c:pt>
                <c:pt idx="495">
                  <c:v>94.59872872191832</c:v>
                </c:pt>
                <c:pt idx="496">
                  <c:v>84.214158266096618</c:v>
                </c:pt>
                <c:pt idx="497">
                  <c:v>73.821428311947074</c:v>
                </c:pt>
                <c:pt idx="498">
                  <c:v>63.420768844301136</c:v>
                </c:pt>
                <c:pt idx="499">
                  <c:v>53.012406497320711</c:v>
                </c:pt>
                <c:pt idx="500">
                  <c:v>42.596564589882234</c:v>
                </c:pt>
                <c:pt idx="501">
                  <c:v>32.173463160951982</c:v>
                </c:pt>
                <c:pt idx="502">
                  <c:v>21.743319004938996</c:v>
                </c:pt>
                <c:pt idx="503">
                  <c:v>11.306345707012312</c:v>
                </c:pt>
                <c:pt idx="504">
                  <c:v>0.86275367836969963</c:v>
                </c:pt>
                <c:pt idx="505">
                  <c:v>-9.587249808554354</c:v>
                </c:pt>
                <c:pt idx="506">
                  <c:v>-9.5977029693954456</c:v>
                </c:pt>
                <c:pt idx="507">
                  <c:v>-9.6081561363424139</c:v>
                </c:pt>
                <c:pt idx="508">
                  <c:v>-9.61860930939506</c:v>
                </c:pt>
                <c:pt idx="509">
                  <c:v>-9.6290624885531848</c:v>
                </c:pt>
                <c:pt idx="510">
                  <c:v>-9.6395156738165877</c:v>
                </c:pt>
                <c:pt idx="511">
                  <c:v>-9.6499688651850697</c:v>
                </c:pt>
                <c:pt idx="512">
                  <c:v>-9.6604220626584318</c:v>
                </c:pt>
                <c:pt idx="513">
                  <c:v>-9.6708752662364752</c:v>
                </c:pt>
                <c:pt idx="514">
                  <c:v>-9.6813284759190008</c:v>
                </c:pt>
                <c:pt idx="515">
                  <c:v>-9.6917816917058079</c:v>
                </c:pt>
                <c:pt idx="516">
                  <c:v>-9.7022349135966994</c:v>
                </c:pt>
                <c:pt idx="517">
                  <c:v>-9.7126881415914745</c:v>
                </c:pt>
                <c:pt idx="518">
                  <c:v>-9.7231413756899325</c:v>
                </c:pt>
                <c:pt idx="519">
                  <c:v>-9.7335946158918762</c:v>
                </c:pt>
                <c:pt idx="520">
                  <c:v>-9.7440478621971067</c:v>
                </c:pt>
                <c:pt idx="521">
                  <c:v>-9.7545011146054232</c:v>
                </c:pt>
                <c:pt idx="522">
                  <c:v>-9.7649543731166268</c:v>
                </c:pt>
                <c:pt idx="523">
                  <c:v>-9.7754076377305186</c:v>
                </c:pt>
                <c:pt idx="524">
                  <c:v>-9.7858609084468977</c:v>
                </c:pt>
                <c:pt idx="525">
                  <c:v>-9.7963141852655671</c:v>
                </c:pt>
                <c:pt idx="526">
                  <c:v>-9.8067674681863259</c:v>
                </c:pt>
                <c:pt idx="527">
                  <c:v>-9.8172207572089754</c:v>
                </c:pt>
                <c:pt idx="528">
                  <c:v>-9.8276740523333164</c:v>
                </c:pt>
                <c:pt idx="529">
                  <c:v>-9.83812735355915</c:v>
                </c:pt>
                <c:pt idx="530">
                  <c:v>-9.8485806608862756</c:v>
                </c:pt>
                <c:pt idx="531">
                  <c:v>-9.8590339743144959</c:v>
                </c:pt>
                <c:pt idx="532">
                  <c:v>-9.8694872938436102</c:v>
                </c:pt>
                <c:pt idx="533">
                  <c:v>-9.8799406194734196</c:v>
                </c:pt>
                <c:pt idx="534">
                  <c:v>-9.8903939512037251</c:v>
                </c:pt>
                <c:pt idx="535">
                  <c:v>-9.9008472890343278</c:v>
                </c:pt>
                <c:pt idx="536">
                  <c:v>-9.9113006329650268</c:v>
                </c:pt>
                <c:pt idx="537">
                  <c:v>-9.9217539829956234</c:v>
                </c:pt>
                <c:pt idx="538">
                  <c:v>-9.9322073391259202</c:v>
                </c:pt>
                <c:pt idx="539">
                  <c:v>-9.9426607013557167</c:v>
                </c:pt>
                <c:pt idx="540">
                  <c:v>-9.9531140696848119</c:v>
                </c:pt>
                <c:pt idx="541">
                  <c:v>-9.9635674441130089</c:v>
                </c:pt>
                <c:pt idx="542">
                  <c:v>-9.9740208246401085</c:v>
                </c:pt>
                <c:pt idx="543">
                  <c:v>-9.9844742112659102</c:v>
                </c:pt>
                <c:pt idx="544">
                  <c:v>-9.9949276039902148</c:v>
                </c:pt>
                <c:pt idx="545">
                  <c:v>-10.005381002812824</c:v>
                </c:pt>
                <c:pt idx="546">
                  <c:v>-10.015834407733538</c:v>
                </c:pt>
                <c:pt idx="547">
                  <c:v>-10.026287818752158</c:v>
                </c:pt>
                <c:pt idx="548">
                  <c:v>-10.036741235868485</c:v>
                </c:pt>
                <c:pt idx="549">
                  <c:v>-10.047194659082319</c:v>
                </c:pt>
                <c:pt idx="550">
                  <c:v>-10.05764808839346</c:v>
                </c:pt>
                <c:pt idx="551">
                  <c:v>-10.06810152380171</c:v>
                </c:pt>
                <c:pt idx="552">
                  <c:v>-10.078554965306871</c:v>
                </c:pt>
                <c:pt idx="553">
                  <c:v>-10.089008412908742</c:v>
                </c:pt>
                <c:pt idx="554">
                  <c:v>-10.099461866607124</c:v>
                </c:pt>
                <c:pt idx="555">
                  <c:v>-10.109915326401818</c:v>
                </c:pt>
                <c:pt idx="556">
                  <c:v>-10.120368792292625</c:v>
                </c:pt>
                <c:pt idx="557">
                  <c:v>-10.130822264279347</c:v>
                </c:pt>
                <c:pt idx="558">
                  <c:v>-10.141275742361783</c:v>
                </c:pt>
                <c:pt idx="559">
                  <c:v>-10.151729226539734</c:v>
                </c:pt>
                <c:pt idx="560">
                  <c:v>-10.162182716813001</c:v>
                </c:pt>
                <c:pt idx="561">
                  <c:v>-10.172636213181386</c:v>
                </c:pt>
                <c:pt idx="562">
                  <c:v>-10.183089715644687</c:v>
                </c:pt>
                <c:pt idx="563">
                  <c:v>-10.193543224202708</c:v>
                </c:pt>
                <c:pt idx="564">
                  <c:v>-10.203996738855247</c:v>
                </c:pt>
                <c:pt idx="565">
                  <c:v>-10.214450259602108</c:v>
                </c:pt>
                <c:pt idx="566">
                  <c:v>-10.22490378644309</c:v>
                </c:pt>
                <c:pt idx="567">
                  <c:v>-10.235357319377993</c:v>
                </c:pt>
                <c:pt idx="568">
                  <c:v>-10.245810858406619</c:v>
                </c:pt>
                <c:pt idx="569">
                  <c:v>-10.256264403528769</c:v>
                </c:pt>
                <c:pt idx="570">
                  <c:v>-10.266717954744243</c:v>
                </c:pt>
                <c:pt idx="571">
                  <c:v>-10.277171512052842</c:v>
                </c:pt>
                <c:pt idx="572">
                  <c:v>-10.287625075454367</c:v>
                </c:pt>
                <c:pt idx="573">
                  <c:v>-10.298078644948619</c:v>
                </c:pt>
                <c:pt idx="574">
                  <c:v>-10.308532220535399</c:v>
                </c:pt>
                <c:pt idx="575">
                  <c:v>-10.318985802214508</c:v>
                </c:pt>
                <c:pt idx="576">
                  <c:v>-10.329439389985746</c:v>
                </c:pt>
                <c:pt idx="577">
                  <c:v>-10.339892983848914</c:v>
                </c:pt>
                <c:pt idx="578">
                  <c:v>-10.350346583803814</c:v>
                </c:pt>
                <c:pt idx="579">
                  <c:v>-10.360800189850247</c:v>
                </c:pt>
                <c:pt idx="580">
                  <c:v>-10.371253801988013</c:v>
                </c:pt>
                <c:pt idx="581">
                  <c:v>-10.381707420216912</c:v>
                </c:pt>
                <c:pt idx="582">
                  <c:v>-10.392161044536747</c:v>
                </c:pt>
                <c:pt idx="583">
                  <c:v>-10.402614674947317</c:v>
                </c:pt>
                <c:pt idx="584">
                  <c:v>-10.413068311448425</c:v>
                </c:pt>
                <c:pt idx="585">
                  <c:v>-10.42352195403987</c:v>
                </c:pt>
                <c:pt idx="586">
                  <c:v>-10.433975602721453</c:v>
                </c:pt>
                <c:pt idx="587">
                  <c:v>-10.444429257492976</c:v>
                </c:pt>
                <c:pt idx="588">
                  <c:v>-10.454882918354238</c:v>
                </c:pt>
                <c:pt idx="589">
                  <c:v>-10.465336585305042</c:v>
                </c:pt>
                <c:pt idx="590">
                  <c:v>-10.475790258345189</c:v>
                </c:pt>
                <c:pt idx="591">
                  <c:v>-10.486243937474478</c:v>
                </c:pt>
                <c:pt idx="592">
                  <c:v>-10.496697622692711</c:v>
                </c:pt>
                <c:pt idx="593">
                  <c:v>-10.507151313999689</c:v>
                </c:pt>
                <c:pt idx="594">
                  <c:v>-10.517605011395213</c:v>
                </c:pt>
                <c:pt idx="595">
                  <c:v>-10.528058714879084</c:v>
                </c:pt>
                <c:pt idx="596">
                  <c:v>-10.538512424451101</c:v>
                </c:pt>
                <c:pt idx="597">
                  <c:v>-10.548966140111068</c:v>
                </c:pt>
                <c:pt idx="598">
                  <c:v>-10.559419861858784</c:v>
                </c:pt>
                <c:pt idx="599">
                  <c:v>-10.569873589694049</c:v>
                </c:pt>
                <c:pt idx="600">
                  <c:v>-10.580327323616666</c:v>
                </c:pt>
                <c:pt idx="601">
                  <c:v>-10.590781063626435</c:v>
                </c:pt>
                <c:pt idx="602">
                  <c:v>-10.601234809723158</c:v>
                </c:pt>
                <c:pt idx="603">
                  <c:v>-10.611688561906634</c:v>
                </c:pt>
                <c:pt idx="604">
                  <c:v>-10.622142320176666</c:v>
                </c:pt>
                <c:pt idx="605">
                  <c:v>-10.632596084533054</c:v>
                </c:pt>
                <c:pt idx="606">
                  <c:v>-10.643049854975599</c:v>
                </c:pt>
                <c:pt idx="607">
                  <c:v>-10.653503631504103</c:v>
                </c:pt>
                <c:pt idx="608">
                  <c:v>-10.663957414118364</c:v>
                </c:pt>
                <c:pt idx="609">
                  <c:v>-10.674411202818186</c:v>
                </c:pt>
                <c:pt idx="610">
                  <c:v>-10.68486499760337</c:v>
                </c:pt>
                <c:pt idx="611">
                  <c:v>-10.695318798473714</c:v>
                </c:pt>
                <c:pt idx="612">
                  <c:v>-10.705772605429022</c:v>
                </c:pt>
                <c:pt idx="613">
                  <c:v>-10.716226418469093</c:v>
                </c:pt>
                <c:pt idx="614">
                  <c:v>-10.72668023759373</c:v>
                </c:pt>
                <c:pt idx="615">
                  <c:v>-10.737134062802731</c:v>
                </c:pt>
                <c:pt idx="616">
                  <c:v>-10.747587894095899</c:v>
                </c:pt>
                <c:pt idx="617">
                  <c:v>-10.758041731473035</c:v>
                </c:pt>
                <c:pt idx="618">
                  <c:v>-10.76849557493394</c:v>
                </c:pt>
                <c:pt idx="619">
                  <c:v>-10.778949424478414</c:v>
                </c:pt>
                <c:pt idx="620">
                  <c:v>-10.78940328010626</c:v>
                </c:pt>
                <c:pt idx="621">
                  <c:v>-10.799857141817277</c:v>
                </c:pt>
                <c:pt idx="622">
                  <c:v>-10.810311009611267</c:v>
                </c:pt>
                <c:pt idx="623">
                  <c:v>-10.82076488348803</c:v>
                </c:pt>
                <c:pt idx="624">
                  <c:v>-10.831218763447367</c:v>
                </c:pt>
                <c:pt idx="625">
                  <c:v>-10.841672649489082</c:v>
                </c:pt>
                <c:pt idx="626">
                  <c:v>-10.852126541612973</c:v>
                </c:pt>
                <c:pt idx="627">
                  <c:v>-10.862580439818842</c:v>
                </c:pt>
                <c:pt idx="628">
                  <c:v>-10.87303434410649</c:v>
                </c:pt>
                <c:pt idx="629">
                  <c:v>-10.883488254475717</c:v>
                </c:pt>
                <c:pt idx="630">
                  <c:v>-10.893942170926325</c:v>
                </c:pt>
                <c:pt idx="631">
                  <c:v>-10.904396093458114</c:v>
                </c:pt>
                <c:pt idx="632">
                  <c:v>-10.914850022070887</c:v>
                </c:pt>
                <c:pt idx="633">
                  <c:v>-10.925303956764443</c:v>
                </c:pt>
                <c:pt idx="634">
                  <c:v>-10.935757897538585</c:v>
                </c:pt>
                <c:pt idx="635">
                  <c:v>-10.946211844393112</c:v>
                </c:pt>
                <c:pt idx="636">
                  <c:v>-10.956665797327826</c:v>
                </c:pt>
                <c:pt idx="637">
                  <c:v>-10.967119756342528</c:v>
                </c:pt>
                <c:pt idx="638">
                  <c:v>-10.97757372143702</c:v>
                </c:pt>
                <c:pt idx="639">
                  <c:v>-10.988027692611102</c:v>
                </c:pt>
                <c:pt idx="640">
                  <c:v>-10.998481669864574</c:v>
                </c:pt>
                <c:pt idx="641">
                  <c:v>-11.00893565319724</c:v>
                </c:pt>
                <c:pt idx="642">
                  <c:v>-11.019389642608898</c:v>
                </c:pt>
                <c:pt idx="643">
                  <c:v>-11.029843638099351</c:v>
                </c:pt>
                <c:pt idx="644">
                  <c:v>-11.040297639668401</c:v>
                </c:pt>
                <c:pt idx="645">
                  <c:v>-11.050751647315847</c:v>
                </c:pt>
                <c:pt idx="646">
                  <c:v>-11.061205661041491</c:v>
                </c:pt>
                <c:pt idx="647">
                  <c:v>-11.071659680845134</c:v>
                </c:pt>
                <c:pt idx="648">
                  <c:v>-11.082113706726576</c:v>
                </c:pt>
                <c:pt idx="649">
                  <c:v>-11.092567738685618</c:v>
                </c:pt>
                <c:pt idx="650">
                  <c:v>-11.103021776722063</c:v>
                </c:pt>
                <c:pt idx="651">
                  <c:v>-11.113475820835712</c:v>
                </c:pt>
                <c:pt idx="652">
                  <c:v>-11.123929871026364</c:v>
                </c:pt>
                <c:pt idx="653">
                  <c:v>-11.134383927293822</c:v>
                </c:pt>
                <c:pt idx="654">
                  <c:v>-11.144837989637885</c:v>
                </c:pt>
                <c:pt idx="655">
                  <c:v>-11.155292058058357</c:v>
                </c:pt>
                <c:pt idx="656">
                  <c:v>-11.165746132555038</c:v>
                </c:pt>
                <c:pt idx="657">
                  <c:v>-11.176200213127727</c:v>
                </c:pt>
                <c:pt idx="658">
                  <c:v>-11.186654299776228</c:v>
                </c:pt>
                <c:pt idx="659">
                  <c:v>-11.19710839250034</c:v>
                </c:pt>
                <c:pt idx="660">
                  <c:v>-11.207562491299866</c:v>
                </c:pt>
                <c:pt idx="661">
                  <c:v>-11.218016596174605</c:v>
                </c:pt>
                <c:pt idx="662">
                  <c:v>-11.228470707124361</c:v>
                </c:pt>
                <c:pt idx="663">
                  <c:v>-11.238924824148933</c:v>
                </c:pt>
                <c:pt idx="664">
                  <c:v>-11.249378947248122</c:v>
                </c:pt>
                <c:pt idx="665">
                  <c:v>-11.25983307642173</c:v>
                </c:pt>
                <c:pt idx="666">
                  <c:v>-11.270287211669558</c:v>
                </c:pt>
                <c:pt idx="667">
                  <c:v>-11.280741352991408</c:v>
                </c:pt>
                <c:pt idx="668">
                  <c:v>-11.291195500387078</c:v>
                </c:pt>
                <c:pt idx="669">
                  <c:v>-11.301649653856371</c:v>
                </c:pt>
                <c:pt idx="670">
                  <c:v>-11.312103813399089</c:v>
                </c:pt>
                <c:pt idx="671">
                  <c:v>-11.322557979015032</c:v>
                </c:pt>
                <c:pt idx="672">
                  <c:v>-11.333012150704004</c:v>
                </c:pt>
                <c:pt idx="673">
                  <c:v>-11.343466328465803</c:v>
                </c:pt>
                <c:pt idx="674">
                  <c:v>-11.353920512300231</c:v>
                </c:pt>
                <c:pt idx="675">
                  <c:v>-11.364374702207089</c:v>
                </c:pt>
                <c:pt idx="676">
                  <c:v>-11.374828898186179</c:v>
                </c:pt>
                <c:pt idx="677">
                  <c:v>-11.385283100237301</c:v>
                </c:pt>
                <c:pt idx="678">
                  <c:v>-11.395737308360257</c:v>
                </c:pt>
                <c:pt idx="679">
                  <c:v>-11.406191522554847</c:v>
                </c:pt>
                <c:pt idx="680">
                  <c:v>-11.416645742820874</c:v>
                </c:pt>
                <c:pt idx="681">
                  <c:v>-11.427099969158137</c:v>
                </c:pt>
                <c:pt idx="682">
                  <c:v>-11.437554201566439</c:v>
                </c:pt>
                <c:pt idx="683">
                  <c:v>-11.44800844004558</c:v>
                </c:pt>
                <c:pt idx="684">
                  <c:v>-11.458462684595363</c:v>
                </c:pt>
                <c:pt idx="685">
                  <c:v>-11.468916935215587</c:v>
                </c:pt>
                <c:pt idx="686">
                  <c:v>-11.479371191906054</c:v>
                </c:pt>
                <c:pt idx="687">
                  <c:v>-11.489825454666565</c:v>
                </c:pt>
                <c:pt idx="688">
                  <c:v>-11.500279723496924</c:v>
                </c:pt>
                <c:pt idx="689">
                  <c:v>-11.510733998396928</c:v>
                </c:pt>
                <c:pt idx="690">
                  <c:v>-11.521188279366379</c:v>
                </c:pt>
                <c:pt idx="691">
                  <c:v>-11.531642566405081</c:v>
                </c:pt>
                <c:pt idx="692">
                  <c:v>-11.542096859512833</c:v>
                </c:pt>
                <c:pt idx="693">
                  <c:v>-11.552551158689436</c:v>
                </c:pt>
                <c:pt idx="694">
                  <c:v>-11.563005463934692</c:v>
                </c:pt>
                <c:pt idx="695">
                  <c:v>-11.573459775248402</c:v>
                </c:pt>
                <c:pt idx="696">
                  <c:v>-11.583914092630367</c:v>
                </c:pt>
                <c:pt idx="697">
                  <c:v>-11.594368416080389</c:v>
                </c:pt>
                <c:pt idx="698">
                  <c:v>-11.60482274559827</c:v>
                </c:pt>
                <c:pt idx="699">
                  <c:v>-11.615277081183809</c:v>
                </c:pt>
                <c:pt idx="700">
                  <c:v>-11.625731422836807</c:v>
                </c:pt>
                <c:pt idx="701">
                  <c:v>-11.636185770557068</c:v>
                </c:pt>
                <c:pt idx="702">
                  <c:v>-11.646640124344392</c:v>
                </c:pt>
                <c:pt idx="703">
                  <c:v>-11.657094484198579</c:v>
                </c:pt>
                <c:pt idx="704">
                  <c:v>-11.667548850119431</c:v>
                </c:pt>
                <c:pt idx="705">
                  <c:v>-11.678003222106749</c:v>
                </c:pt>
                <c:pt idx="706">
                  <c:v>-11.688457600160335</c:v>
                </c:pt>
                <c:pt idx="707">
                  <c:v>-11.698911984279992</c:v>
                </c:pt>
                <c:pt idx="708">
                  <c:v>-11.709366374465517</c:v>
                </c:pt>
                <c:pt idx="709">
                  <c:v>-11.719820770716716</c:v>
                </c:pt>
                <c:pt idx="710">
                  <c:v>-11.730275173033386</c:v>
                </c:pt>
                <c:pt idx="711">
                  <c:v>-11.74072958141533</c:v>
                </c:pt>
                <c:pt idx="712">
                  <c:v>-11.75118399586235</c:v>
                </c:pt>
                <c:pt idx="713">
                  <c:v>-11.761638416374247</c:v>
                </c:pt>
                <c:pt idx="714">
                  <c:v>-11.772092842950821</c:v>
                </c:pt>
                <c:pt idx="715">
                  <c:v>-11.782547275591874</c:v>
                </c:pt>
                <c:pt idx="716">
                  <c:v>-11.793001714297208</c:v>
                </c:pt>
                <c:pt idx="717">
                  <c:v>-11.803456159066624</c:v>
                </c:pt>
                <c:pt idx="718">
                  <c:v>-11.813910609899922</c:v>
                </c:pt>
                <c:pt idx="719">
                  <c:v>-11.824365066796906</c:v>
                </c:pt>
                <c:pt idx="720">
                  <c:v>-11.834819529757374</c:v>
                </c:pt>
                <c:pt idx="721">
                  <c:v>-11.84527399878113</c:v>
                </c:pt>
                <c:pt idx="722">
                  <c:v>-11.855728473867973</c:v>
                </c:pt>
                <c:pt idx="723">
                  <c:v>-11.866182955017706</c:v>
                </c:pt>
                <c:pt idx="724">
                  <c:v>-11.87663744223013</c:v>
                </c:pt>
                <c:pt idx="725">
                  <c:v>-11.887091935505046</c:v>
                </c:pt>
                <c:pt idx="726">
                  <c:v>-11.897546434842255</c:v>
                </c:pt>
                <c:pt idx="727">
                  <c:v>-11.908000940241559</c:v>
                </c:pt>
                <c:pt idx="728">
                  <c:v>-11.918455451702759</c:v>
                </c:pt>
                <c:pt idx="729">
                  <c:v>-11.928909969225655</c:v>
                </c:pt>
                <c:pt idx="730">
                  <c:v>-11.939364492810052</c:v>
                </c:pt>
                <c:pt idx="731">
                  <c:v>-11.949819022455747</c:v>
                </c:pt>
                <c:pt idx="732">
                  <c:v>-11.960273558162545</c:v>
                </c:pt>
                <c:pt idx="733">
                  <c:v>-11.970728099930245</c:v>
                </c:pt>
                <c:pt idx="734">
                  <c:v>-11.981182647758649</c:v>
                </c:pt>
                <c:pt idx="735">
                  <c:v>-11.991637201647558</c:v>
                </c:pt>
                <c:pt idx="736">
                  <c:v>-12.002091761596775</c:v>
                </c:pt>
                <c:pt idx="737">
                  <c:v>-12.012546327606099</c:v>
                </c:pt>
                <c:pt idx="738">
                  <c:v>-12.023000899675333</c:v>
                </c:pt>
                <c:pt idx="739">
                  <c:v>-12.033455477804278</c:v>
                </c:pt>
                <c:pt idx="740">
                  <c:v>-12.043910061992735</c:v>
                </c:pt>
                <c:pt idx="741">
                  <c:v>-12.054364652240507</c:v>
                </c:pt>
                <c:pt idx="742">
                  <c:v>-12.064819248547392</c:v>
                </c:pt>
                <c:pt idx="743">
                  <c:v>-12.075273850913195</c:v>
                </c:pt>
                <c:pt idx="744">
                  <c:v>-12.085728459337714</c:v>
                </c:pt>
                <c:pt idx="745">
                  <c:v>-12.096183073820752</c:v>
                </c:pt>
                <c:pt idx="746">
                  <c:v>-12.106637694362112</c:v>
                </c:pt>
                <c:pt idx="747">
                  <c:v>-12.117092320961593</c:v>
                </c:pt>
                <c:pt idx="748">
                  <c:v>-12.127546953618998</c:v>
                </c:pt>
                <c:pt idx="749">
                  <c:v>-12.138001592334126</c:v>
                </c:pt>
                <c:pt idx="750">
                  <c:v>-12.14845623710678</c:v>
                </c:pt>
                <c:pt idx="751">
                  <c:v>-12.158910887936761</c:v>
                </c:pt>
                <c:pt idx="752">
                  <c:v>-12.169365544823872</c:v>
                </c:pt>
                <c:pt idx="753">
                  <c:v>-12.179820207767913</c:v>
                </c:pt>
                <c:pt idx="754">
                  <c:v>-12.190274876768685</c:v>
                </c:pt>
                <c:pt idx="755">
                  <c:v>-12.20072955182599</c:v>
                </c:pt>
                <c:pt idx="756">
                  <c:v>-12.21118423293963</c:v>
                </c:pt>
                <c:pt idx="757">
                  <c:v>-12.221638920109404</c:v>
                </c:pt>
                <c:pt idx="758">
                  <c:v>-12.232093613335117</c:v>
                </c:pt>
                <c:pt idx="759">
                  <c:v>-12.242548312616567</c:v>
                </c:pt>
                <c:pt idx="760">
                  <c:v>-12.253003017953557</c:v>
                </c:pt>
                <c:pt idx="761">
                  <c:v>-12.263457729345888</c:v>
                </c:pt>
                <c:pt idx="762">
                  <c:v>-12.273912446793362</c:v>
                </c:pt>
                <c:pt idx="763">
                  <c:v>-12.284367170295781</c:v>
                </c:pt>
                <c:pt idx="764">
                  <c:v>-12.294821899852945</c:v>
                </c:pt>
                <c:pt idx="765">
                  <c:v>-12.305276635464656</c:v>
                </c:pt>
                <c:pt idx="766">
                  <c:v>-12.315731377130716</c:v>
                </c:pt>
                <c:pt idx="767">
                  <c:v>-12.326186124850926</c:v>
                </c:pt>
                <c:pt idx="768">
                  <c:v>-12.336640878625087</c:v>
                </c:pt>
                <c:pt idx="769">
                  <c:v>-12.347095638453</c:v>
                </c:pt>
                <c:pt idx="770">
                  <c:v>-12.357550404334468</c:v>
                </c:pt>
                <c:pt idx="771">
                  <c:v>-12.368005176269293</c:v>
                </c:pt>
                <c:pt idx="772">
                  <c:v>-12.378459954257274</c:v>
                </c:pt>
                <c:pt idx="773">
                  <c:v>-12.388914738298213</c:v>
                </c:pt>
                <c:pt idx="774">
                  <c:v>-12.399369528391913</c:v>
                </c:pt>
                <c:pt idx="775">
                  <c:v>-12.409824324538175</c:v>
                </c:pt>
                <c:pt idx="776">
                  <c:v>-12.4202791267368</c:v>
                </c:pt>
                <c:pt idx="777">
                  <c:v>-12.43073393498759</c:v>
                </c:pt>
                <c:pt idx="778">
                  <c:v>-12.441188749290346</c:v>
                </c:pt>
                <c:pt idx="779">
                  <c:v>-12.451643569644869</c:v>
                </c:pt>
                <c:pt idx="780">
                  <c:v>-12.46209839605096</c:v>
                </c:pt>
                <c:pt idx="781">
                  <c:v>-12.472553228508422</c:v>
                </c:pt>
                <c:pt idx="782">
                  <c:v>-12.483008067017057</c:v>
                </c:pt>
                <c:pt idx="783">
                  <c:v>-12.493462911576664</c:v>
                </c:pt>
                <c:pt idx="784">
                  <c:v>-12.503917762187045</c:v>
                </c:pt>
                <c:pt idx="785">
                  <c:v>-12.514372618848004</c:v>
                </c:pt>
                <c:pt idx="786">
                  <c:v>-12.52482748155934</c:v>
                </c:pt>
                <c:pt idx="787">
                  <c:v>-12.535282350320855</c:v>
                </c:pt>
                <c:pt idx="788">
                  <c:v>-12.545737225132353</c:v>
                </c:pt>
                <c:pt idx="789">
                  <c:v>-12.556192105993631</c:v>
                </c:pt>
                <c:pt idx="790">
                  <c:v>-12.566646992904493</c:v>
                </c:pt>
                <c:pt idx="791">
                  <c:v>-12.577101885864741</c:v>
                </c:pt>
                <c:pt idx="792">
                  <c:v>-12.587556784874176</c:v>
                </c:pt>
                <c:pt idx="793">
                  <c:v>-12.5980116899326</c:v>
                </c:pt>
                <c:pt idx="794">
                  <c:v>-12.608466601039813</c:v>
                </c:pt>
                <c:pt idx="795">
                  <c:v>-12.618921518195618</c:v>
                </c:pt>
                <c:pt idx="796">
                  <c:v>-12.629376441399815</c:v>
                </c:pt>
                <c:pt idx="797">
                  <c:v>-12.639831370652207</c:v>
                </c:pt>
                <c:pt idx="798">
                  <c:v>-12.650286305952594</c:v>
                </c:pt>
                <c:pt idx="799">
                  <c:v>-12.660741247300781</c:v>
                </c:pt>
                <c:pt idx="800">
                  <c:v>-12.671196194696565</c:v>
                </c:pt>
                <c:pt idx="801">
                  <c:v>-12.68165114813975</c:v>
                </c:pt>
                <c:pt idx="802">
                  <c:v>-12.692106107630137</c:v>
                </c:pt>
                <c:pt idx="803">
                  <c:v>-12.702561073167528</c:v>
                </c:pt>
                <c:pt idx="804">
                  <c:v>-12.713016044751726</c:v>
                </c:pt>
                <c:pt idx="805">
                  <c:v>-12.72347102238253</c:v>
                </c:pt>
                <c:pt idx="806">
                  <c:v>-12.733926006059741</c:v>
                </c:pt>
                <c:pt idx="807">
                  <c:v>-12.744380995783162</c:v>
                </c:pt>
                <c:pt idx="808">
                  <c:v>-12.754835991552595</c:v>
                </c:pt>
                <c:pt idx="809">
                  <c:v>-12.76529099336784</c:v>
                </c:pt>
                <c:pt idx="810">
                  <c:v>-12.775746001228701</c:v>
                </c:pt>
                <c:pt idx="811">
                  <c:v>-12.786201015134978</c:v>
                </c:pt>
                <c:pt idx="812">
                  <c:v>-12.796656035086473</c:v>
                </c:pt>
                <c:pt idx="813">
                  <c:v>-12.807111061082987</c:v>
                </c:pt>
                <c:pt idx="814">
                  <c:v>-12.817566093124322</c:v>
                </c:pt>
                <c:pt idx="815">
                  <c:v>-12.82802113121028</c:v>
                </c:pt>
                <c:pt idx="816">
                  <c:v>-12.838476175340661</c:v>
                </c:pt>
                <c:pt idx="817">
                  <c:v>-12.848931225515267</c:v>
                </c:pt>
                <c:pt idx="818">
                  <c:v>-12.859386281733901</c:v>
                </c:pt>
                <c:pt idx="819">
                  <c:v>-12.869841343996365</c:v>
                </c:pt>
                <c:pt idx="820">
                  <c:v>-12.880296412302458</c:v>
                </c:pt>
                <c:pt idx="821">
                  <c:v>-12.890751486651984</c:v>
                </c:pt>
                <c:pt idx="822">
                  <c:v>-12.901206567044744</c:v>
                </c:pt>
                <c:pt idx="823">
                  <c:v>-12.911661653480538</c:v>
                </c:pt>
                <c:pt idx="824">
                  <c:v>-12.922116745959169</c:v>
                </c:pt>
                <c:pt idx="825">
                  <c:v>-12.932571844480439</c:v>
                </c:pt>
                <c:pt idx="826">
                  <c:v>-12.943026949044148</c:v>
                </c:pt>
                <c:pt idx="827">
                  <c:v>-12.953482059650099</c:v>
                </c:pt>
                <c:pt idx="828">
                  <c:v>-12.963937176298094</c:v>
                </c:pt>
                <c:pt idx="829">
                  <c:v>-12.974392298987933</c:v>
                </c:pt>
                <c:pt idx="830">
                  <c:v>-12.984847427719419</c:v>
                </c:pt>
                <c:pt idx="831">
                  <c:v>-12.995302562492354</c:v>
                </c:pt>
                <c:pt idx="832">
                  <c:v>-13.005757703306537</c:v>
                </c:pt>
                <c:pt idx="833">
                  <c:v>-13.016212850161773</c:v>
                </c:pt>
                <c:pt idx="834">
                  <c:v>-13.026668003057862</c:v>
                </c:pt>
                <c:pt idx="835">
                  <c:v>-13.037123161994606</c:v>
                </c:pt>
                <c:pt idx="836">
                  <c:v>-13.047578326971806</c:v>
                </c:pt>
                <c:pt idx="837">
                  <c:v>-13.058033497989264</c:v>
                </c:pt>
                <c:pt idx="838">
                  <c:v>-13.068488675046781</c:v>
                </c:pt>
                <c:pt idx="839">
                  <c:v>-13.078943858144161</c:v>
                </c:pt>
                <c:pt idx="840">
                  <c:v>-13.089399047281203</c:v>
                </c:pt>
                <c:pt idx="841">
                  <c:v>-13.09985424245771</c:v>
                </c:pt>
                <c:pt idx="842">
                  <c:v>-13.110309443673483</c:v>
                </c:pt>
                <c:pt idx="843">
                  <c:v>-13.120764650928324</c:v>
                </c:pt>
                <c:pt idx="844">
                  <c:v>-13.131219864222034</c:v>
                </c:pt>
                <c:pt idx="845">
                  <c:v>-13.141675083554416</c:v>
                </c:pt>
                <c:pt idx="846">
                  <c:v>-13.152130308925271</c:v>
                </c:pt>
                <c:pt idx="847">
                  <c:v>-13.162585540334401</c:v>
                </c:pt>
                <c:pt idx="848">
                  <c:v>-13.173040777781607</c:v>
                </c:pt>
                <c:pt idx="849">
                  <c:v>-13.183496021266691</c:v>
                </c:pt>
                <c:pt idx="850">
                  <c:v>-13.193951270789455</c:v>
                </c:pt>
                <c:pt idx="851">
                  <c:v>-13.2044065263497</c:v>
                </c:pt>
                <c:pt idx="852">
                  <c:v>-13.214861787947228</c:v>
                </c:pt>
                <c:pt idx="853">
                  <c:v>-13.225317055581842</c:v>
                </c:pt>
                <c:pt idx="854">
                  <c:v>-13.235772329253342</c:v>
                </c:pt>
                <c:pt idx="855">
                  <c:v>-13.246227608961529</c:v>
                </c:pt>
                <c:pt idx="856">
                  <c:v>-13.256682894706207</c:v>
                </c:pt>
                <c:pt idx="857">
                  <c:v>-13.267138186487177</c:v>
                </c:pt>
                <c:pt idx="858">
                  <c:v>-13.277593484304239</c:v>
                </c:pt>
                <c:pt idx="859">
                  <c:v>-13.288048788157196</c:v>
                </c:pt>
                <c:pt idx="860">
                  <c:v>-13.29850409804585</c:v>
                </c:pt>
                <c:pt idx="861">
                  <c:v>-13.308959413970003</c:v>
                </c:pt>
                <c:pt idx="862">
                  <c:v>-13.319414735929456</c:v>
                </c:pt>
                <c:pt idx="863">
                  <c:v>-13.329870063924011</c:v>
                </c:pt>
                <c:pt idx="864">
                  <c:v>-13.340325397953469</c:v>
                </c:pt>
                <c:pt idx="865">
                  <c:v>-13.350780738017633</c:v>
                </c:pt>
                <c:pt idx="866">
                  <c:v>-13.361236084116305</c:v>
                </c:pt>
                <c:pt idx="867">
                  <c:v>-13.371691436249286</c:v>
                </c:pt>
                <c:pt idx="868">
                  <c:v>-13.382146794416377</c:v>
                </c:pt>
                <c:pt idx="869">
                  <c:v>-13.392602158617379</c:v>
                </c:pt>
                <c:pt idx="870">
                  <c:v>-13.403057528852097</c:v>
                </c:pt>
                <c:pt idx="871">
                  <c:v>-13.41351290512033</c:v>
                </c:pt>
                <c:pt idx="872">
                  <c:v>-13.42396828742188</c:v>
                </c:pt>
                <c:pt idx="873">
                  <c:v>-13.43442367575655</c:v>
                </c:pt>
                <c:pt idx="874">
                  <c:v>-13.444879070124141</c:v>
                </c:pt>
                <c:pt idx="875">
                  <c:v>-13.455334470524456</c:v>
                </c:pt>
                <c:pt idx="876">
                  <c:v>-13.465789876957293</c:v>
                </c:pt>
                <c:pt idx="877">
                  <c:v>-13.476245289422458</c:v>
                </c:pt>
                <c:pt idx="878">
                  <c:v>-13.48670070791975</c:v>
                </c:pt>
                <c:pt idx="879">
                  <c:v>-13.497156132448973</c:v>
                </c:pt>
                <c:pt idx="880">
                  <c:v>-13.507611563009927</c:v>
                </c:pt>
                <c:pt idx="881">
                  <c:v>-13.518066999602416</c:v>
                </c:pt>
                <c:pt idx="882">
                  <c:v>-13.528522442226238</c:v>
                </c:pt>
                <c:pt idx="883">
                  <c:v>-13.538977890881199</c:v>
                </c:pt>
                <c:pt idx="884">
                  <c:v>-13.549433345567097</c:v>
                </c:pt>
                <c:pt idx="885">
                  <c:v>-13.559888806283737</c:v>
                </c:pt>
                <c:pt idx="886">
                  <c:v>-13.570344273030919</c:v>
                </c:pt>
                <c:pt idx="887">
                  <c:v>-13.580799745808445</c:v>
                </c:pt>
                <c:pt idx="888">
                  <c:v>-13.591255224616118</c:v>
                </c:pt>
                <c:pt idx="889">
                  <c:v>-13.601710709453737</c:v>
                </c:pt>
                <c:pt idx="890">
                  <c:v>-13.612166200321107</c:v>
                </c:pt>
                <c:pt idx="891">
                  <c:v>-13.622621697218028</c:v>
                </c:pt>
                <c:pt idx="892">
                  <c:v>-13.633077200144303</c:v>
                </c:pt>
                <c:pt idx="893">
                  <c:v>-13.643532709099732</c:v>
                </c:pt>
                <c:pt idx="894">
                  <c:v>-13.653988224084118</c:v>
                </c:pt>
                <c:pt idx="895">
                  <c:v>-13.664443745097264</c:v>
                </c:pt>
                <c:pt idx="896">
                  <c:v>-13.674899272138969</c:v>
                </c:pt>
                <c:pt idx="897">
                  <c:v>-13.685354805209037</c:v>
                </c:pt>
                <c:pt idx="898">
                  <c:v>-13.695810344307269</c:v>
                </c:pt>
                <c:pt idx="899">
                  <c:v>-13.706265889433467</c:v>
                </c:pt>
                <c:pt idx="900">
                  <c:v>-13.716721440587433</c:v>
                </c:pt>
                <c:pt idx="901">
                  <c:v>-13.727176997768968</c:v>
                </c:pt>
                <c:pt idx="902">
                  <c:v>-13.737632560977875</c:v>
                </c:pt>
                <c:pt idx="903">
                  <c:v>-13.748088130213956</c:v>
                </c:pt>
                <c:pt idx="904">
                  <c:v>-13.758543705477011</c:v>
                </c:pt>
                <c:pt idx="905">
                  <c:v>-13.768999286766844</c:v>
                </c:pt>
                <c:pt idx="906">
                  <c:v>-13.779454874083255</c:v>
                </c:pt>
                <c:pt idx="907">
                  <c:v>-13.789910467426047</c:v>
                </c:pt>
                <c:pt idx="908">
                  <c:v>-13.800366066795021</c:v>
                </c:pt>
                <c:pt idx="909">
                  <c:v>-13.810821672189981</c:v>
                </c:pt>
                <c:pt idx="910">
                  <c:v>-13.821277283610726</c:v>
                </c:pt>
                <c:pt idx="911">
                  <c:v>-13.831732901057061</c:v>
                </c:pt>
                <c:pt idx="912">
                  <c:v>-13.842188524528785</c:v>
                </c:pt>
                <c:pt idx="913">
                  <c:v>-13.8526441540257</c:v>
                </c:pt>
                <c:pt idx="914">
                  <c:v>-13.86309978954761</c:v>
                </c:pt>
                <c:pt idx="915">
                  <c:v>-13.873555431094315</c:v>
                </c:pt>
                <c:pt idx="916">
                  <c:v>-13.884011078665619</c:v>
                </c:pt>
                <c:pt idx="917">
                  <c:v>-13.894466732261321</c:v>
                </c:pt>
                <c:pt idx="918">
                  <c:v>-13.904922391881225</c:v>
                </c:pt>
                <c:pt idx="919">
                  <c:v>-13.915378057525134</c:v>
                </c:pt>
                <c:pt idx="920">
                  <c:v>-13.925833729192846</c:v>
                </c:pt>
                <c:pt idx="921">
                  <c:v>-13.936289406884166</c:v>
                </c:pt>
                <c:pt idx="922">
                  <c:v>-13.946745090598894</c:v>
                </c:pt>
                <c:pt idx="923">
                  <c:v>-13.957200780336834</c:v>
                </c:pt>
                <c:pt idx="924">
                  <c:v>-13.967656476097787</c:v>
                </c:pt>
                <c:pt idx="925">
                  <c:v>-13.978112177881554</c:v>
                </c:pt>
                <c:pt idx="926">
                  <c:v>-13.988567885687939</c:v>
                </c:pt>
                <c:pt idx="927">
                  <c:v>-13.999023599516741</c:v>
                </c:pt>
                <c:pt idx="928">
                  <c:v>-14.009479319367763</c:v>
                </c:pt>
                <c:pt idx="929">
                  <c:v>-14.019935045240809</c:v>
                </c:pt>
                <c:pt idx="930">
                  <c:v>-14.030390777135677</c:v>
                </c:pt>
                <c:pt idx="931">
                  <c:v>-14.040846515052174</c:v>
                </c:pt>
                <c:pt idx="932">
                  <c:v>-14.051302258990097</c:v>
                </c:pt>
                <c:pt idx="933">
                  <c:v>-14.06175800894925</c:v>
                </c:pt>
                <c:pt idx="934">
                  <c:v>-14.072213764929435</c:v>
                </c:pt>
                <c:pt idx="935">
                  <c:v>-14.082669526930454</c:v>
                </c:pt>
                <c:pt idx="936">
                  <c:v>-14.09312529495211</c:v>
                </c:pt>
                <c:pt idx="937">
                  <c:v>-14.103581068994202</c:v>
                </c:pt>
                <c:pt idx="938">
                  <c:v>-14.114036849056536</c:v>
                </c:pt>
                <c:pt idx="939">
                  <c:v>-14.12449263513891</c:v>
                </c:pt>
                <c:pt idx="940">
                  <c:v>-14.134948427241129</c:v>
                </c:pt>
                <c:pt idx="941">
                  <c:v>-14.145404225362993</c:v>
                </c:pt>
                <c:pt idx="942">
                  <c:v>-14.155860029504305</c:v>
                </c:pt>
                <c:pt idx="943">
                  <c:v>-14.166315839664867</c:v>
                </c:pt>
                <c:pt idx="944">
                  <c:v>-14.17677165584448</c:v>
                </c:pt>
                <c:pt idx="945">
                  <c:v>-14.187227478042946</c:v>
                </c:pt>
                <c:pt idx="946">
                  <c:v>-14.197683306260068</c:v>
                </c:pt>
                <c:pt idx="947">
                  <c:v>-14.208139140495648</c:v>
                </c:pt>
                <c:pt idx="948">
                  <c:v>-14.218594980749486</c:v>
                </c:pt>
                <c:pt idx="949">
                  <c:v>-14.229050827021387</c:v>
                </c:pt>
                <c:pt idx="950">
                  <c:v>-14.239506679311152</c:v>
                </c:pt>
                <c:pt idx="951">
                  <c:v>-14.249962537618581</c:v>
                </c:pt>
                <c:pt idx="952">
                  <c:v>-14.260418401943477</c:v>
                </c:pt>
                <c:pt idx="953">
                  <c:v>-14.270874272285644</c:v>
                </c:pt>
                <c:pt idx="954">
                  <c:v>-14.281330148644882</c:v>
                </c:pt>
                <c:pt idx="955">
                  <c:v>-14.291786031020992</c:v>
                </c:pt>
                <c:pt idx="956">
                  <c:v>-14.302241919413779</c:v>
                </c:pt>
                <c:pt idx="957">
                  <c:v>-14.312697813823043</c:v>
                </c:pt>
                <c:pt idx="958">
                  <c:v>-14.323153714248585</c:v>
                </c:pt>
                <c:pt idx="959">
                  <c:v>-14.333609620690209</c:v>
                </c:pt>
                <c:pt idx="960">
                  <c:v>-14.344065533147717</c:v>
                </c:pt>
                <c:pt idx="961">
                  <c:v>-14.35452145162091</c:v>
                </c:pt>
                <c:pt idx="962">
                  <c:v>-14.364977376109591</c:v>
                </c:pt>
                <c:pt idx="963">
                  <c:v>-14.375433306613562</c:v>
                </c:pt>
                <c:pt idx="964">
                  <c:v>-14.385889243132624</c:v>
                </c:pt>
                <c:pt idx="965">
                  <c:v>-14.396345185666579</c:v>
                </c:pt>
                <c:pt idx="966">
                  <c:v>-14.406801134215231</c:v>
                </c:pt>
                <c:pt idx="967">
                  <c:v>-14.41725708877838</c:v>
                </c:pt>
                <c:pt idx="968">
                  <c:v>-14.427713049355829</c:v>
                </c:pt>
                <c:pt idx="969">
                  <c:v>-14.438169015947379</c:v>
                </c:pt>
                <c:pt idx="970">
                  <c:v>-14.448624988552833</c:v>
                </c:pt>
                <c:pt idx="971">
                  <c:v>-14.459080967171992</c:v>
                </c:pt>
                <c:pt idx="972">
                  <c:v>-14.46953695180466</c:v>
                </c:pt>
                <c:pt idx="973">
                  <c:v>-14.479992942450638</c:v>
                </c:pt>
                <c:pt idx="974">
                  <c:v>-14.490448939109728</c:v>
                </c:pt>
                <c:pt idx="975">
                  <c:v>-14.50090494178173</c:v>
                </c:pt>
                <c:pt idx="976">
                  <c:v>-14.51136095046645</c:v>
                </c:pt>
                <c:pt idx="977">
                  <c:v>-14.521816965163687</c:v>
                </c:pt>
                <c:pt idx="978">
                  <c:v>-14.532272985873245</c:v>
                </c:pt>
                <c:pt idx="979">
                  <c:v>-14.542729012594926</c:v>
                </c:pt>
                <c:pt idx="980">
                  <c:v>-14.553185045328529</c:v>
                </c:pt>
                <c:pt idx="981">
                  <c:v>-14.563641084073859</c:v>
                </c:pt>
                <c:pt idx="982">
                  <c:v>-14.574097128830719</c:v>
                </c:pt>
                <c:pt idx="983">
                  <c:v>-14.584553179598908</c:v>
                </c:pt>
                <c:pt idx="984">
                  <c:v>-14.59500923637823</c:v>
                </c:pt>
                <c:pt idx="985">
                  <c:v>-14.605465299168488</c:v>
                </c:pt>
                <c:pt idx="986">
                  <c:v>-14.615921367969483</c:v>
                </c:pt>
                <c:pt idx="987">
                  <c:v>-14.626377442781015</c:v>
                </c:pt>
                <c:pt idx="988">
                  <c:v>-14.63683352360289</c:v>
                </c:pt>
                <c:pt idx="989">
                  <c:v>-14.647289610434907</c:v>
                </c:pt>
                <c:pt idx="990">
                  <c:v>-14.65774570327687</c:v>
                </c:pt>
                <c:pt idx="991">
                  <c:v>-14.66820180212858</c:v>
                </c:pt>
                <c:pt idx="992">
                  <c:v>-14.678657906989839</c:v>
                </c:pt>
                <c:pt idx="993">
                  <c:v>-14.689114017860451</c:v>
                </c:pt>
                <c:pt idx="994">
                  <c:v>-14.699570134740215</c:v>
                </c:pt>
                <c:pt idx="995">
                  <c:v>-14.710026257628936</c:v>
                </c:pt>
                <c:pt idx="996">
                  <c:v>-14.720482386526415</c:v>
                </c:pt>
                <c:pt idx="997">
                  <c:v>-14.730938521432453</c:v>
                </c:pt>
                <c:pt idx="998">
                  <c:v>-14.741394662346854</c:v>
                </c:pt>
                <c:pt idx="999">
                  <c:v>-14.751850809269419</c:v>
                </c:pt>
                <c:pt idx="1000">
                  <c:v>-14.762306962199951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131.1551130355156</c:v>
                </c:pt>
                <c:pt idx="1">
                  <c:v>131.54043587681633</c:v>
                </c:pt>
                <c:pt idx="2">
                  <c:v>131.92633285514299</c:v>
                </c:pt>
                <c:pt idx="3">
                  <c:v>132.31353581005862</c:v>
                </c:pt>
                <c:pt idx="4">
                  <c:v>132.70217763834867</c:v>
                </c:pt>
                <c:pt idx="5">
                  <c:v>133.09213122375783</c:v>
                </c:pt>
                <c:pt idx="6">
                  <c:v>133.48334865487973</c:v>
                </c:pt>
                <c:pt idx="7">
                  <c:v>133.87582163840145</c:v>
                </c:pt>
                <c:pt idx="8">
                  <c:v>134.26954187617932</c:v>
                </c:pt>
                <c:pt idx="9">
                  <c:v>134.66450106550536</c:v>
                </c:pt>
                <c:pt idx="10">
                  <c:v>135.060690899371</c:v>
                </c:pt>
                <c:pt idx="11">
                  <c:v>135.45810306672797</c:v>
                </c:pt>
                <c:pt idx="12">
                  <c:v>135.85672925274667</c:v>
                </c:pt>
                <c:pt idx="13">
                  <c:v>136.25656113907172</c:v>
                </c:pt>
                <c:pt idx="14">
                  <c:v>136.65759040407485</c:v>
                </c:pt>
                <c:pt idx="15">
                  <c:v>137.05980872310522</c:v>
                </c:pt>
                <c:pt idx="16">
                  <c:v>137.46320776873694</c:v>
                </c:pt>
                <c:pt idx="17">
                  <c:v>137.86777921101401</c:v>
                </c:pt>
                <c:pt idx="18">
                  <c:v>138.27351471769256</c:v>
                </c:pt>
                <c:pt idx="19">
                  <c:v>138.68040595448056</c:v>
                </c:pt>
                <c:pt idx="20">
                  <c:v>139.08844458527471</c:v>
                </c:pt>
                <c:pt idx="21">
                  <c:v>139.49762227239492</c:v>
                </c:pt>
                <c:pt idx="22">
                  <c:v>139.90793067681597</c:v>
                </c:pt>
                <c:pt idx="23">
                  <c:v>140.31936145839671</c:v>
                </c:pt>
                <c:pt idx="24">
                  <c:v>140.73190627610666</c:v>
                </c:pt>
                <c:pt idx="25">
                  <c:v>141.14555678824979</c:v>
                </c:pt>
                <c:pt idx="26">
                  <c:v>141.56030465268611</c:v>
                </c:pt>
                <c:pt idx="27">
                  <c:v>141.97614152705032</c:v>
                </c:pt>
                <c:pt idx="28">
                  <c:v>142.39305906896806</c:v>
                </c:pt>
                <c:pt idx="29">
                  <c:v>142.81104893626963</c:v>
                </c:pt>
                <c:pt idx="30">
                  <c:v>143.23010278720105</c:v>
                </c:pt>
                <c:pt idx="31">
                  <c:v>143.65021228063267</c:v>
                </c:pt>
                <c:pt idx="32">
                  <c:v>144.07136907626523</c:v>
                </c:pt>
                <c:pt idx="33">
                  <c:v>144.49356483483334</c:v>
                </c:pt>
                <c:pt idx="34">
                  <c:v>144.91679121830651</c:v>
                </c:pt>
                <c:pt idx="35">
                  <c:v>145.34103989008767</c:v>
                </c:pt>
                <c:pt idx="36">
                  <c:v>145.76630251520911</c:v>
                </c:pt>
                <c:pt idx="37">
                  <c:v>146.19257076052605</c:v>
                </c:pt>
                <c:pt idx="38">
                  <c:v>146.61983629490769</c:v>
                </c:pt>
                <c:pt idx="39">
                  <c:v>147.04809078942569</c:v>
                </c:pt>
                <c:pt idx="40">
                  <c:v>147.47732591754033</c:v>
                </c:pt>
                <c:pt idx="41">
                  <c:v>147.90753335528422</c:v>
                </c:pt>
                <c:pt idx="42">
                  <c:v>148.33870478144337</c:v>
                </c:pt>
                <c:pt idx="43">
                  <c:v>148.77083187773613</c:v>
                </c:pt>
                <c:pt idx="44">
                  <c:v>149.2039063289894</c:v>
                </c:pt>
                <c:pt idx="45">
                  <c:v>149.63791982331267</c:v>
                </c:pt>
                <c:pt idx="46">
                  <c:v>150.07286405226949</c:v>
                </c:pt>
                <c:pt idx="47">
                  <c:v>150.50873071104672</c:v>
                </c:pt>
                <c:pt idx="48">
                  <c:v>150.94551149862116</c:v>
                </c:pt>
                <c:pt idx="49">
                  <c:v>151.38319811792402</c:v>
                </c:pt>
                <c:pt idx="50">
                  <c:v>151.82178227600295</c:v>
                </c:pt>
                <c:pt idx="51">
                  <c:v>152.26125568418163</c:v>
                </c:pt>
                <c:pt idx="52">
                  <c:v>152.70161005821723</c:v>
                </c:pt>
                <c:pt idx="53">
                  <c:v>153.14283711845525</c:v>
                </c:pt>
                <c:pt idx="54">
                  <c:v>153.5849285899823</c:v>
                </c:pt>
                <c:pt idx="55">
                  <c:v>154.02787620277644</c:v>
                </c:pt>
                <c:pt idx="56">
                  <c:v>154.47167169185519</c:v>
                </c:pt>
                <c:pt idx="57">
                  <c:v>154.91630679742133</c:v>
                </c:pt>
                <c:pt idx="58">
                  <c:v>155.36177326500641</c:v>
                </c:pt>
                <c:pt idx="59">
                  <c:v>155.80806284561189</c:v>
                </c:pt>
                <c:pt idx="60">
                  <c:v>156.25516729584817</c:v>
                </c:pt>
                <c:pt idx="61">
                  <c:v>156.70307837807124</c:v>
                </c:pt>
                <c:pt idx="62">
                  <c:v>157.15178786051717</c:v>
                </c:pt>
                <c:pt idx="63">
                  <c:v>157.60128394886689</c:v>
                </c:pt>
                <c:pt idx="64">
                  <c:v>158.05154771803782</c:v>
                </c:pt>
                <c:pt idx="65">
                  <c:v>158.50255668738055</c:v>
                </c:pt>
                <c:pt idx="66">
                  <c:v>158.95428839583835</c:v>
                </c:pt>
                <c:pt idx="67">
                  <c:v>159.40671712374564</c:v>
                </c:pt>
                <c:pt idx="68">
                  <c:v>159.8598106152013</c:v>
                </c:pt>
                <c:pt idx="69">
                  <c:v>160.31352752585303</c:v>
                </c:pt>
                <c:pt idx="70">
                  <c:v>160.76781487196294</c:v>
                </c:pt>
                <c:pt idx="71">
                  <c:v>161.22261388222839</c:v>
                </c:pt>
                <c:pt idx="72">
                  <c:v>161.67786584864402</c:v>
                </c:pt>
                <c:pt idx="73">
                  <c:v>162.13351212876515</c:v>
                </c:pt>
                <c:pt idx="74">
                  <c:v>162.58949414788302</c:v>
                </c:pt>
                <c:pt idx="75">
                  <c:v>163.04575340111171</c:v>
                </c:pt>
                <c:pt idx="76">
                  <c:v>163.50223145538769</c:v>
                </c:pt>
                <c:pt idx="77">
                  <c:v>163.95886995138204</c:v>
                </c:pt>
                <c:pt idx="78">
                  <c:v>164.41561060532587</c:v>
                </c:pt>
                <c:pt idx="79">
                  <c:v>164.87239521074943</c:v>
                </c:pt>
                <c:pt idx="80">
                  <c:v>165.32916564013527</c:v>
                </c:pt>
                <c:pt idx="81">
                  <c:v>165.78587083785183</c:v>
                </c:pt>
                <c:pt idx="82">
                  <c:v>166.24247380715462</c:v>
                </c:pt>
                <c:pt idx="83">
                  <c:v>166.69894459920363</c:v>
                </c:pt>
                <c:pt idx="84">
                  <c:v>167.15525330730148</c:v>
                </c:pt>
                <c:pt idx="85">
                  <c:v>167.61137006706991</c:v>
                </c:pt>
                <c:pt idx="86">
                  <c:v>168.0672650566045</c:v>
                </c:pt>
                <c:pt idx="87">
                  <c:v>168.52290849660776</c:v>
                </c:pt>
                <c:pt idx="88">
                  <c:v>168.978270650501</c:v>
                </c:pt>
                <c:pt idx="89">
                  <c:v>169.4333240433175</c:v>
                </c:pt>
                <c:pt idx="90">
                  <c:v>169.88804567843937</c:v>
                </c:pt>
                <c:pt idx="91">
                  <c:v>170.34241481186578</c:v>
                </c:pt>
                <c:pt idx="92">
                  <c:v>170.79641072854193</c:v>
                </c:pt>
                <c:pt idx="93">
                  <c:v>171.25001329828669</c:v>
                </c:pt>
                <c:pt idx="94">
                  <c:v>171.70320353115625</c:v>
                </c:pt>
                <c:pt idx="95">
                  <c:v>172.1559630195417</c:v>
                </c:pt>
                <c:pt idx="96">
                  <c:v>172.60827338080725</c:v>
                </c:pt>
                <c:pt idx="97">
                  <c:v>173.06011848642035</c:v>
                </c:pt>
                <c:pt idx="98">
                  <c:v>173.51148668879739</c:v>
                </c:pt>
                <c:pt idx="99">
                  <c:v>173.96236858475686</c:v>
                </c:pt>
                <c:pt idx="100">
                  <c:v>174.41275478126178</c:v>
                </c:pt>
                <c:pt idx="101">
                  <c:v>174.8626358952917</c:v>
                </c:pt>
                <c:pt idx="102">
                  <c:v>175.312002553713</c:v>
                </c:pt>
                <c:pt idx="103">
                  <c:v>175.76084539314769</c:v>
                </c:pt>
                <c:pt idx="104">
                  <c:v>176.20915505984038</c:v>
                </c:pt>
                <c:pt idx="105">
                  <c:v>176.6569222095238</c:v>
                </c:pt>
                <c:pt idx="106">
                  <c:v>177.10413750728256</c:v>
                </c:pt>
                <c:pt idx="107">
                  <c:v>177.55079162741541</c:v>
                </c:pt>
                <c:pt idx="108">
                  <c:v>177.9968752532958</c:v>
                </c:pt>
                <c:pt idx="109">
                  <c:v>178.44238188298513</c:v>
                </c:pt>
                <c:pt idx="110">
                  <c:v>178.88731063200945</c:v>
                </c:pt>
                <c:pt idx="111">
                  <c:v>179.3316634186753</c:v>
                </c:pt>
                <c:pt idx="112">
                  <c:v>179.77544215232123</c:v>
                </c:pt>
                <c:pt idx="113">
                  <c:v>180.21864873337464</c:v>
                </c:pt>
                <c:pt idx="114">
                  <c:v>180.66128505340828</c:v>
                </c:pt>
                <c:pt idx="115">
                  <c:v>181.10335299519622</c:v>
                </c:pt>
                <c:pt idx="116">
                  <c:v>181.54485443276937</c:v>
                </c:pt>
                <c:pt idx="117">
                  <c:v>181.98579123147064</c:v>
                </c:pt>
                <c:pt idx="118">
                  <c:v>182.42616524800965</c:v>
                </c:pt>
                <c:pt idx="119">
                  <c:v>182.86597833051687</c:v>
                </c:pt>
                <c:pt idx="120">
                  <c:v>183.30523231859752</c:v>
                </c:pt>
                <c:pt idx="121">
                  <c:v>183.74392904338498</c:v>
                </c:pt>
                <c:pt idx="122">
                  <c:v>184.18207032759375</c:v>
                </c:pt>
                <c:pt idx="123">
                  <c:v>184.61965798557199</c:v>
                </c:pt>
                <c:pt idx="124">
                  <c:v>185.05669382335373</c:v>
                </c:pt>
                <c:pt idx="125">
                  <c:v>185.49317963871056</c:v>
                </c:pt>
                <c:pt idx="126">
                  <c:v>185.92911722120303</c:v>
                </c:pt>
                <c:pt idx="127">
                  <c:v>186.36450835223158</c:v>
                </c:pt>
                <c:pt idx="128">
                  <c:v>186.79935480508706</c:v>
                </c:pt>
                <c:pt idx="129">
                  <c:v>187.23365834500098</c:v>
                </c:pt>
                <c:pt idx="130">
                  <c:v>187.66742072919513</c:v>
                </c:pt>
                <c:pt idx="131">
                  <c:v>188.10064370693115</c:v>
                </c:pt>
                <c:pt idx="132">
                  <c:v>188.5333290195594</c:v>
                </c:pt>
                <c:pt idx="133">
                  <c:v>188.96547840056766</c:v>
                </c:pt>
                <c:pt idx="134">
                  <c:v>189.39709357562933</c:v>
                </c:pt>
                <c:pt idx="135">
                  <c:v>189.82817626265134</c:v>
                </c:pt>
                <c:pt idx="136">
                  <c:v>190.2587281718217</c:v>
                </c:pt>
                <c:pt idx="137">
                  <c:v>190.68875100565666</c:v>
                </c:pt>
                <c:pt idx="138">
                  <c:v>191.11824645904741</c:v>
                </c:pt>
                <c:pt idx="139">
                  <c:v>191.54721621930662</c:v>
                </c:pt>
                <c:pt idx="140">
                  <c:v>191.97566196621446</c:v>
                </c:pt>
                <c:pt idx="141">
                  <c:v>192.40358537206436</c:v>
                </c:pt>
                <c:pt idx="142">
                  <c:v>192.83098810170841</c:v>
                </c:pt>
                <c:pt idx="143">
                  <c:v>193.25787181260239</c:v>
                </c:pt>
                <c:pt idx="144">
                  <c:v>193.68423815485045</c:v>
                </c:pt>
                <c:pt idx="145">
                  <c:v>194.11008877124948</c:v>
                </c:pt>
                <c:pt idx="146">
                  <c:v>194.53542529733315</c:v>
                </c:pt>
                <c:pt idx="147">
                  <c:v>194.96024936141561</c:v>
                </c:pt>
                <c:pt idx="148">
                  <c:v>195.38456258463481</c:v>
                </c:pt>
                <c:pt idx="149">
                  <c:v>195.80836658099565</c:v>
                </c:pt>
                <c:pt idx="150">
                  <c:v>196.2316629574126</c:v>
                </c:pt>
                <c:pt idx="151">
                  <c:v>196.6544533137521</c:v>
                </c:pt>
                <c:pt idx="152">
                  <c:v>197.07673924287471</c:v>
                </c:pt>
                <c:pt idx="153">
                  <c:v>197.49852233067682</c:v>
                </c:pt>
                <c:pt idx="154">
                  <c:v>197.91980415613213</c:v>
                </c:pt>
                <c:pt idx="155">
                  <c:v>198.34058629133278</c:v>
                </c:pt>
                <c:pt idx="156">
                  <c:v>198.76087030153022</c:v>
                </c:pt>
                <c:pt idx="157">
                  <c:v>199.18065774517569</c:v>
                </c:pt>
                <c:pt idx="158">
                  <c:v>199.59995017396056</c:v>
                </c:pt>
                <c:pt idx="159">
                  <c:v>200.01874913285619</c:v>
                </c:pt>
                <c:pt idx="160">
                  <c:v>200.43705616015359</c:v>
                </c:pt>
                <c:pt idx="161">
                  <c:v>200.85487278750279</c:v>
                </c:pt>
                <c:pt idx="162">
                  <c:v>201.27220053995185</c:v>
                </c:pt>
                <c:pt idx="163">
                  <c:v>201.68904093598576</c:v>
                </c:pt>
                <c:pt idx="164">
                  <c:v>202.10539548756478</c:v>
                </c:pt>
                <c:pt idx="165">
                  <c:v>202.52126570016276</c:v>
                </c:pt>
                <c:pt idx="166">
                  <c:v>202.936653072805</c:v>
                </c:pt>
                <c:pt idx="167">
                  <c:v>203.35155909810598</c:v>
                </c:pt>
                <c:pt idx="168">
                  <c:v>203.76598526230663</c:v>
                </c:pt>
                <c:pt idx="169">
                  <c:v>204.17993304531151</c:v>
                </c:pt>
                <c:pt idx="170">
                  <c:v>204.59340392072565</c:v>
                </c:pt>
                <c:pt idx="171">
                  <c:v>205.00639935589103</c:v>
                </c:pt>
                <c:pt idx="172">
                  <c:v>205.41892081192304</c:v>
                </c:pt>
                <c:pt idx="173">
                  <c:v>205.83096974374638</c:v>
                </c:pt>
                <c:pt idx="174">
                  <c:v>206.24254760013085</c:v>
                </c:pt>
                <c:pt idx="175">
                  <c:v>206.65365582372695</c:v>
                </c:pt>
                <c:pt idx="176">
                  <c:v>207.06429585110106</c:v>
                </c:pt>
                <c:pt idx="177">
                  <c:v>207.47446911277049</c:v>
                </c:pt>
                <c:pt idx="178">
                  <c:v>207.88417703323825</c:v>
                </c:pt>
                <c:pt idx="179">
                  <c:v>208.29342103102752</c:v>
                </c:pt>
                <c:pt idx="180">
                  <c:v>208.70220251871592</c:v>
                </c:pt>
                <c:pt idx="181">
                  <c:v>209.11052290296956</c:v>
                </c:pt>
                <c:pt idx="182">
                  <c:v>209.51838358457678</c:v>
                </c:pt>
                <c:pt idx="183">
                  <c:v>209.92578595848164</c:v>
                </c:pt>
                <c:pt idx="184">
                  <c:v>210.33273141381733</c:v>
                </c:pt>
                <c:pt idx="185">
                  <c:v>210.73922133393907</c:v>
                </c:pt>
                <c:pt idx="186">
                  <c:v>211.14525709645707</c:v>
                </c:pt>
                <c:pt idx="187">
                  <c:v>211.55084007326906</c:v>
                </c:pt>
                <c:pt idx="188">
                  <c:v>211.95597163059259</c:v>
                </c:pt>
                <c:pt idx="189">
                  <c:v>212.36065312899723</c:v>
                </c:pt>
                <c:pt idx="190">
                  <c:v>212.76488592343645</c:v>
                </c:pt>
                <c:pt idx="191">
                  <c:v>213.16867136327929</c:v>
                </c:pt>
                <c:pt idx="192">
                  <c:v>213.57201079234181</c:v>
                </c:pt>
                <c:pt idx="193">
                  <c:v>213.97490554891834</c:v>
                </c:pt>
                <c:pt idx="194">
                  <c:v>214.37735696581245</c:v>
                </c:pt>
                <c:pt idx="195">
                  <c:v>214.77936637036774</c:v>
                </c:pt>
                <c:pt idx="196">
                  <c:v>215.18093508449849</c:v>
                </c:pt>
                <c:pt idx="197">
                  <c:v>215.58206442471993</c:v>
                </c:pt>
                <c:pt idx="198">
                  <c:v>215.98275570217845</c:v>
                </c:pt>
                <c:pt idx="199">
                  <c:v>216.38301022268155</c:v>
                </c:pt>
                <c:pt idx="200">
                  <c:v>216.78282928672746</c:v>
                </c:pt>
                <c:pt idx="201">
                  <c:v>220.75717014225523</c:v>
                </c:pt>
                <c:pt idx="202">
                  <c:v>224.68879844045051</c:v>
                </c:pt>
                <c:pt idx="203">
                  <c:v>228.57896664815868</c:v>
                </c:pt>
                <c:pt idx="204">
                  <c:v>232.42887778648745</c:v>
                </c:pt>
                <c:pt idx="205">
                  <c:v>236.23968807837667</c:v>
                </c:pt>
                <c:pt idx="206">
                  <c:v>240.01250942082837</c:v>
                </c:pt>
                <c:pt idx="207">
                  <c:v>243.74841169560457</c:v>
                </c:pt>
                <c:pt idx="208">
                  <c:v>247.44842493094259</c:v>
                </c:pt>
                <c:pt idx="209">
                  <c:v>251.11354132570892</c:v>
                </c:pt>
                <c:pt idx="210">
                  <c:v>254.74471714639898</c:v>
                </c:pt>
                <c:pt idx="211">
                  <c:v>258.34287450647804</c:v>
                </c:pt>
                <c:pt idx="212">
                  <c:v>261.90890303673677</c:v>
                </c:pt>
                <c:pt idx="213">
                  <c:v>265.44366145459321</c:v>
                </c:pt>
                <c:pt idx="214">
                  <c:v>268.94797903960392</c:v>
                </c:pt>
                <c:pt idx="215">
                  <c:v>272.42265702184</c:v>
                </c:pt>
                <c:pt idx="216">
                  <c:v>275.8684698892356</c:v>
                </c:pt>
                <c:pt idx="217">
                  <c:v>279.28616661951889</c:v>
                </c:pt>
                <c:pt idx="218">
                  <c:v>282.67647184188274</c:v>
                </c:pt>
                <c:pt idx="219">
                  <c:v>286.04008693314154</c:v>
                </c:pt>
                <c:pt idx="220">
                  <c:v>289.37769105274714</c:v>
                </c:pt>
                <c:pt idx="221">
                  <c:v>292.68994212069526</c:v>
                </c:pt>
                <c:pt idx="222">
                  <c:v>295.97747774204259</c:v>
                </c:pt>
                <c:pt idx="223">
                  <c:v>299.24091608147154</c:v>
                </c:pt>
                <c:pt idx="224">
                  <c:v>302.48085669107866</c:v>
                </c:pt>
                <c:pt idx="225">
                  <c:v>305.69788129432561</c:v>
                </c:pt>
                <c:pt idx="226">
                  <c:v>308.89255452887329</c:v>
                </c:pt>
                <c:pt idx="227">
                  <c:v>312.06542465081992</c:v>
                </c:pt>
                <c:pt idx="228">
                  <c:v>315.2170242026798</c:v>
                </c:pt>
                <c:pt idx="229">
                  <c:v>318.34787064727078</c:v>
                </c:pt>
                <c:pt idx="230">
                  <c:v>321.45846696952316</c:v>
                </c:pt>
                <c:pt idx="231">
                  <c:v>324.54930224807896</c:v>
                </c:pt>
                <c:pt idx="232">
                  <c:v>327.62085219841839</c:v>
                </c:pt>
                <c:pt idx="233">
                  <c:v>330.67357968912893</c:v>
                </c:pt>
                <c:pt idx="234">
                  <c:v>333.70793523281804</c:v>
                </c:pt>
                <c:pt idx="235">
                  <c:v>336.72435745306746</c:v>
                </c:pt>
                <c:pt idx="236">
                  <c:v>339.72327352872901</c:v>
                </c:pt>
                <c:pt idx="237">
                  <c:v>342.70509961677226</c:v>
                </c:pt>
                <c:pt idx="238">
                  <c:v>345.67024125481078</c:v>
                </c:pt>
                <c:pt idx="239">
                  <c:v>348.61909374435515</c:v>
                </c:pt>
                <c:pt idx="240">
                  <c:v>351.55204251576941</c:v>
                </c:pt>
                <c:pt idx="241">
                  <c:v>354.46946347583832</c:v>
                </c:pt>
                <c:pt idx="242">
                  <c:v>357.37172333879022</c:v>
                </c:pt>
                <c:pt idx="243">
                  <c:v>360.25917994156077</c:v>
                </c:pt>
                <c:pt idx="244">
                  <c:v>363.13218254402608</c:v>
                </c:pt>
                <c:pt idx="245">
                  <c:v>365.99107211488194</c:v>
                </c:pt>
                <c:pt idx="246">
                  <c:v>368.8361816037953</c:v>
                </c:pt>
                <c:pt idx="247">
                  <c:v>371.66783620040781</c:v>
                </c:pt>
                <c:pt idx="248">
                  <c:v>374.48635358072619</c:v>
                </c:pt>
                <c:pt idx="249">
                  <c:v>377.29204414139122</c:v>
                </c:pt>
                <c:pt idx="250">
                  <c:v>380.08521122227751</c:v>
                </c:pt>
                <c:pt idx="251">
                  <c:v>382.86615131783657</c:v>
                </c:pt>
                <c:pt idx="252">
                  <c:v>385.63515427755794</c:v>
                </c:pt>
                <c:pt idx="253">
                  <c:v>388.39250349588832</c:v>
                </c:pt>
                <c:pt idx="254">
                  <c:v>391.1384760919122</c:v>
                </c:pt>
                <c:pt idx="255">
                  <c:v>393.87334307906428</c:v>
                </c:pt>
                <c:pt idx="256">
                  <c:v>396.59736952511059</c:v>
                </c:pt>
                <c:pt idx="257">
                  <c:v>399.3108147026025</c:v>
                </c:pt>
                <c:pt idx="258">
                  <c:v>402.01393222997598</c:v>
                </c:pt>
                <c:pt idx="259">
                  <c:v>404.70697020343698</c:v>
                </c:pt>
                <c:pt idx="260">
                  <c:v>407.39017131974265</c:v>
                </c:pt>
                <c:pt idx="261">
                  <c:v>410.06377298995636</c:v>
                </c:pt>
                <c:pt idx="262">
                  <c:v>412.72800744422591</c:v>
                </c:pt>
                <c:pt idx="263">
                  <c:v>415.38310182760125</c:v>
                </c:pt>
                <c:pt idx="264">
                  <c:v>418.02927828688058</c:v>
                </c:pt>
                <c:pt idx="265">
                  <c:v>420.66675404844199</c:v>
                </c:pt>
                <c:pt idx="266">
                  <c:v>423.2957414869901</c:v>
                </c:pt>
                <c:pt idx="267">
                  <c:v>425.91644818511804</c:v>
                </c:pt>
                <c:pt idx="268">
                  <c:v>428.52907698355813</c:v>
                </c:pt>
                <c:pt idx="269">
                  <c:v>431.1338260219689</c:v>
                </c:pt>
                <c:pt idx="270">
                  <c:v>433.73088877008217</c:v>
                </c:pt>
                <c:pt idx="271">
                  <c:v>436.32045404901385</c:v>
                </c:pt>
                <c:pt idx="272">
                  <c:v>438.90270604252333</c:v>
                </c:pt>
                <c:pt idx="273">
                  <c:v>441.47782429799599</c:v>
                </c:pt>
                <c:pt idx="274">
                  <c:v>444.04598371691492</c:v>
                </c:pt>
                <c:pt idx="275">
                  <c:v>446.6073545345912</c:v>
                </c:pt>
                <c:pt idx="276">
                  <c:v>449.16210228893141</c:v>
                </c:pt>
                <c:pt idx="277">
                  <c:v>451.71038777804546</c:v>
                </c:pt>
                <c:pt idx="278">
                  <c:v>454.25236700653346</c:v>
                </c:pt>
                <c:pt idx="279">
                  <c:v>456.78819112034557</c:v>
                </c:pt>
                <c:pt idx="280">
                  <c:v>459.3180063301831</c:v>
                </c:pt>
                <c:pt idx="281">
                  <c:v>461.84195382350595</c:v>
                </c:pt>
                <c:pt idx="282">
                  <c:v>464.36016966533731</c:v>
                </c:pt>
                <c:pt idx="283">
                  <c:v>466.87278468820926</c:v>
                </c:pt>
                <c:pt idx="284">
                  <c:v>469.37992437177923</c:v>
                </c:pt>
                <c:pt idx="285">
                  <c:v>471.88170871286781</c:v>
                </c:pt>
                <c:pt idx="286">
                  <c:v>474.37825208692198</c:v>
                </c:pt>
                <c:pt idx="287">
                  <c:v>476.8696631021952</c:v>
                </c:pt>
                <c:pt idx="288">
                  <c:v>479.35604444825179</c:v>
                </c:pt>
                <c:pt idx="289">
                  <c:v>481.83749274074097</c:v>
                </c:pt>
                <c:pt idx="290">
                  <c:v>484.31409836473608</c:v>
                </c:pt>
                <c:pt idx="291">
                  <c:v>486.78594531928263</c:v>
                </c:pt>
                <c:pt idx="292">
                  <c:v>489.2531110661248</c:v>
                </c:pt>
                <c:pt idx="293">
                  <c:v>491.71566638586739</c:v>
                </c:pt>
                <c:pt idx="294">
                  <c:v>494.17367524504959</c:v>
                </c:pt>
                <c:pt idx="295">
                  <c:v>496.62719467773826</c:v>
                </c:pt>
                <c:pt idx="296">
                  <c:v>499.07627468526636</c:v>
                </c:pt>
                <c:pt idx="297">
                  <c:v>501.52095815762823</c:v>
                </c:pt>
                <c:pt idx="298">
                  <c:v>503.96128081978554</c:v>
                </c:pt>
                <c:pt idx="299">
                  <c:v>506.39727120573218</c:v>
                </c:pt>
                <c:pt idx="300">
                  <c:v>508.8289506626212</c:v>
                </c:pt>
                <c:pt idx="301">
                  <c:v>511.25633338659264</c:v>
                </c:pt>
                <c:pt idx="302">
                  <c:v>513.67942649118527</c:v>
                </c:pt>
                <c:pt idx="303">
                  <c:v>516.09823010840989</c:v>
                </c:pt>
                <c:pt idx="304">
                  <c:v>518.51273752174984</c:v>
                </c:pt>
                <c:pt idx="305">
                  <c:v>520.92293532958035</c:v>
                </c:pt>
                <c:pt idx="306">
                  <c:v>523.32880363680329</c:v>
                </c:pt>
                <c:pt idx="307">
                  <c:v>525.73031627191335</c:v>
                </c:pt>
                <c:pt idx="308">
                  <c:v>528.12744102626982</c:v>
                </c:pt>
                <c:pt idx="309">
                  <c:v>530.52013991205081</c:v>
                </c:pt>
                <c:pt idx="310">
                  <c:v>532.90836943522561</c:v>
                </c:pt>
                <c:pt idx="311">
                  <c:v>535.29208087987342</c:v>
                </c:pt>
                <c:pt idx="312">
                  <c:v>537.67122060029556</c:v>
                </c:pt>
                <c:pt idx="313">
                  <c:v>540.04573031758366</c:v>
                </c:pt>
                <c:pt idx="314">
                  <c:v>542.41554741759865</c:v>
                </c:pt>
                <c:pt idx="315">
                  <c:v>544.78060524765215</c:v>
                </c:pt>
                <c:pt idx="316">
                  <c:v>547.14083340955153</c:v>
                </c:pt>
                <c:pt idx="317">
                  <c:v>549.49615804703706</c:v>
                </c:pt>
                <c:pt idx="318">
                  <c:v>551.84650212600582</c:v>
                </c:pt>
                <c:pt idx="319">
                  <c:v>554.19178570625456</c:v>
                </c:pt>
                <c:pt idx="320">
                  <c:v>556.53192620378547</c:v>
                </c:pt>
                <c:pt idx="321">
                  <c:v>558.86683864299528</c:v>
                </c:pt>
                <c:pt idx="322">
                  <c:v>561.19643589830775</c:v>
                </c:pt>
                <c:pt idx="323">
                  <c:v>563.5206289250134</c:v>
                </c:pt>
                <c:pt idx="324">
                  <c:v>565.83932697924968</c:v>
                </c:pt>
                <c:pt idx="325">
                  <c:v>568.1524378271921</c:v>
                </c:pt>
                <c:pt idx="326">
                  <c:v>570.45986794363569</c:v>
                </c:pt>
                <c:pt idx="327">
                  <c:v>572.76152270022976</c:v>
                </c:pt>
                <c:pt idx="328">
                  <c:v>575.05730654369177</c:v>
                </c:pt>
                <c:pt idx="329">
                  <c:v>577.3471231643681</c:v>
                </c:pt>
                <c:pt idx="330">
                  <c:v>579.63087565554201</c:v>
                </c:pt>
                <c:pt idx="331">
                  <c:v>581.90846666390178</c:v>
                </c:pt>
                <c:pt idx="332">
                  <c:v>584.17979853159216</c:v>
                </c:pt>
                <c:pt idx="333">
                  <c:v>586.4447734302687</c:v>
                </c:pt>
                <c:pt idx="334">
                  <c:v>588.70329348757048</c:v>
                </c:pt>
                <c:pt idx="335">
                  <c:v>590.95526090641295</c:v>
                </c:pt>
                <c:pt idx="336">
                  <c:v>593.20057807749015</c:v>
                </c:pt>
                <c:pt idx="337">
                  <c:v>595.43914768535831</c:v>
                </c:pt>
                <c:pt idx="338">
                  <c:v>597.67087280845453</c:v>
                </c:pt>
                <c:pt idx="339">
                  <c:v>599.89565701338654</c:v>
                </c:pt>
                <c:pt idx="340">
                  <c:v>602.11340444380926</c:v>
                </c:pt>
                <c:pt idx="341">
                  <c:v>604.32401990418634</c:v>
                </c:pt>
                <c:pt idx="342">
                  <c:v>606.52740893871589</c:v>
                </c:pt>
                <c:pt idx="343">
                  <c:v>608.72347790568142</c:v>
                </c:pt>
                <c:pt idx="344">
                  <c:v>610.91213404747293</c:v>
                </c:pt>
                <c:pt idx="345">
                  <c:v>613.09328555650575</c:v>
                </c:pt>
                <c:pt idx="346">
                  <c:v>615.26684163724985</c:v>
                </c:pt>
                <c:pt idx="347">
                  <c:v>617.4327125645691</c:v>
                </c:pt>
                <c:pt idx="348">
                  <c:v>619.59080973855373</c:v>
                </c:pt>
                <c:pt idx="349">
                  <c:v>621.74104573601994</c:v>
                </c:pt>
                <c:pt idx="350">
                  <c:v>623.88333435883669</c:v>
                </c:pt>
                <c:pt idx="351">
                  <c:v>626.01759067922956</c:v>
                </c:pt>
                <c:pt idx="352">
                  <c:v>628.14373108220207</c:v>
                </c:pt>
                <c:pt idx="353">
                  <c:v>630.26167330520479</c:v>
                </c:pt>
                <c:pt idx="354">
                  <c:v>632.37133647517464</c:v>
                </c:pt>
                <c:pt idx="355">
                  <c:v>634.47264114305926</c:v>
                </c:pt>
                <c:pt idx="356">
                  <c:v>636.56550931593313</c:v>
                </c:pt>
                <c:pt idx="357">
                  <c:v>638.64986448680634</c:v>
                </c:pt>
                <c:pt idx="358">
                  <c:v>640.7256316622213</c:v>
                </c:pt>
                <c:pt idx="359">
                  <c:v>642.7927373877252</c:v>
                </c:pt>
                <c:pt idx="360">
                  <c:v>644.85110977130375</c:v>
                </c:pt>
                <c:pt idx="361">
                  <c:v>646.90067850485468</c:v>
                </c:pt>
                <c:pt idx="362">
                  <c:v>648.94137488377658</c:v>
                </c:pt>
                <c:pt idx="363">
                  <c:v>650.97313182474386</c:v>
                </c:pt>
                <c:pt idx="364">
                  <c:v>652.99588388173606</c:v>
                </c:pt>
                <c:pt idx="365">
                  <c:v>655.00956726038578</c:v>
                </c:pt>
                <c:pt idx="366">
                  <c:v>657.01411983070614</c:v>
                </c:pt>
                <c:pt idx="367">
                  <c:v>659.00948113825723</c:v>
                </c:pt>
                <c:pt idx="368">
                  <c:v>660.99559241380689</c:v>
                </c:pt>
                <c:pt idx="369">
                  <c:v>662.97239658154001</c:v>
                </c:pt>
                <c:pt idx="370">
                  <c:v>664.93983826586839</c:v>
                </c:pt>
                <c:pt idx="371">
                  <c:v>666.8978637968894</c:v>
                </c:pt>
                <c:pt idx="372">
                  <c:v>668.84642121454328</c:v>
                </c:pt>
                <c:pt idx="373">
                  <c:v>670.78546027151356</c:v>
                </c:pt>
                <c:pt idx="374">
                  <c:v>672.71493243491636</c:v>
                </c:pt>
                <c:pt idx="375">
                  <c:v>674.63479088682118</c:v>
                </c:pt>
                <c:pt idx="376">
                  <c:v>676.54499052364474</c:v>
                </c:pt>
                <c:pt idx="377">
                  <c:v>678.44548795445974</c:v>
                </c:pt>
                <c:pt idx="378">
                  <c:v>680.33624149825619</c:v>
                </c:pt>
                <c:pt idx="379">
                  <c:v>682.21721118019536</c:v>
                </c:pt>
                <c:pt idx="380">
                  <c:v>684.08835872689235</c:v>
                </c:pt>
                <c:pt idx="381">
                  <c:v>685.94964756076445</c:v>
                </c:pt>
                <c:pt idx="382">
                  <c:v>687.80104279348018</c:v>
                </c:pt>
                <c:pt idx="383">
                  <c:v>689.64251121854431</c:v>
                </c:pt>
                <c:pt idx="384">
                  <c:v>691.47402130305159</c:v>
                </c:pt>
                <c:pt idx="385">
                  <c:v>693.29554317864324</c:v>
                </c:pt>
                <c:pt idx="386">
                  <c:v>695.10704863169735</c:v>
                </c:pt>
                <c:pt idx="387">
                  <c:v>696.90851109278583</c:v>
                </c:pt>
                <c:pt idx="388">
                  <c:v>698.69990562542773</c:v>
                </c:pt>
                <c:pt idx="389">
                  <c:v>700.48120891416977</c:v>
                </c:pt>
                <c:pt idx="390">
                  <c:v>702.252399252023</c:v>
                </c:pt>
                <c:pt idx="391">
                  <c:v>704.01345652728469</c:v>
                </c:pt>
                <c:pt idx="392">
                  <c:v>705.76436220977428</c:v>
                </c:pt>
                <c:pt idx="393">
                  <c:v>707.50509933650983</c:v>
                </c:pt>
                <c:pt idx="394">
                  <c:v>709.23565249685294</c:v>
                </c:pt>
                <c:pt idx="395">
                  <c:v>710.95600781714836</c:v>
                </c:pt>
                <c:pt idx="396">
                  <c:v>712.66615294488452</c:v>
                </c:pt>
                <c:pt idx="397">
                  <c:v>714.36607703239952</c:v>
                </c:pt>
                <c:pt idx="398">
                  <c:v>716.05577072015808</c:v>
                </c:pt>
                <c:pt idx="399">
                  <c:v>717.73522611962369</c:v>
                </c:pt>
                <c:pt idx="400">
                  <c:v>719.40443679574958</c:v>
                </c:pt>
                <c:pt idx="401">
                  <c:v>721.06339774911112</c:v>
                </c:pt>
                <c:pt idx="402">
                  <c:v>722.71210539770368</c:v>
                </c:pt>
                <c:pt idx="403">
                  <c:v>724.35055755842677</c:v>
                </c:pt>
                <c:pt idx="404">
                  <c:v>725.97875342827638</c:v>
                </c:pt>
                <c:pt idx="405">
                  <c:v>727.59669356526751</c:v>
                </c:pt>
                <c:pt idx="406">
                  <c:v>729.20437986910645</c:v>
                </c:pt>
                <c:pt idx="407">
                  <c:v>730.80181556163291</c:v>
                </c:pt>
                <c:pt idx="408">
                  <c:v>732.38900516705303</c:v>
                </c:pt>
                <c:pt idx="409">
                  <c:v>733.96595449198003</c:v>
                </c:pt>
                <c:pt idx="410">
                  <c:v>735.53267060530322</c:v>
                </c:pt>
                <c:pt idx="411">
                  <c:v>737.08916181790255</c:v>
                </c:pt>
                <c:pt idx="412">
                  <c:v>738.63543766222585</c:v>
                </c:pt>
                <c:pt idx="413">
                  <c:v>740.17150887174694</c:v>
                </c:pt>
                <c:pt idx="414">
                  <c:v>741.69738736032036</c:v>
                </c:pt>
                <c:pt idx="415">
                  <c:v>743.21308620144941</c:v>
                </c:pt>
                <c:pt idx="416">
                  <c:v>744.71861960748311</c:v>
                </c:pt>
                <c:pt idx="417">
                  <c:v>746.2140029087567</c:v>
                </c:pt>
                <c:pt idx="418">
                  <c:v>747.69925253269139</c:v>
                </c:pt>
                <c:pt idx="419">
                  <c:v>749.17438598286685</c:v>
                </c:pt>
                <c:pt idx="420">
                  <c:v>750.6394218180809</c:v>
                </c:pt>
                <c:pt idx="421">
                  <c:v>752.09437963140886</c:v>
                </c:pt>
                <c:pt idx="422">
                  <c:v>753.53928002927648</c:v>
                </c:pt>
                <c:pt idx="423">
                  <c:v>754.97414461055826</c:v>
                </c:pt>
                <c:pt idx="424">
                  <c:v>756.39899594571364</c:v>
                </c:pt>
                <c:pt idx="425">
                  <c:v>757.81385755597205</c:v>
                </c:pt>
                <c:pt idx="426">
                  <c:v>759.21875389257877</c:v>
                </c:pt>
                <c:pt idx="427">
                  <c:v>760.61371031611156</c:v>
                </c:pt>
                <c:pt idx="428">
                  <c:v>761.99875307587911</c:v>
                </c:pt>
                <c:pt idx="429">
                  <c:v>763.37390928941056</c:v>
                </c:pt>
                <c:pt idx="430">
                  <c:v>764.73920692204626</c:v>
                </c:pt>
                <c:pt idx="431">
                  <c:v>766.09467476663838</c:v>
                </c:pt>
                <c:pt idx="432">
                  <c:v>767.44034242337045</c:v>
                </c:pt>
                <c:pt idx="433">
                  <c:v>768.77624027970387</c:v>
                </c:pt>
                <c:pt idx="434">
                  <c:v>770.10239949045945</c:v>
                </c:pt>
                <c:pt idx="435">
                  <c:v>771.41885195804184</c:v>
                </c:pt>
                <c:pt idx="436">
                  <c:v>772.72563031281379</c:v>
                </c:pt>
                <c:pt idx="437">
                  <c:v>774.02276789362725</c:v>
                </c:pt>
                <c:pt idx="438">
                  <c:v>775.31029872851775</c:v>
                </c:pt>
                <c:pt idx="439">
                  <c:v>776.58825751556833</c:v>
                </c:pt>
                <c:pt idx="440">
                  <c:v>777.85667960394881</c:v>
                </c:pt>
                <c:pt idx="441">
                  <c:v>779.11560097513586</c:v>
                </c:pt>
                <c:pt idx="442">
                  <c:v>780.36505822431945</c:v>
                </c:pt>
                <c:pt idx="443">
                  <c:v>781.60508854200009</c:v>
                </c:pt>
                <c:pt idx="444">
                  <c:v>782.83572969578177</c:v>
                </c:pt>
                <c:pt idx="445">
                  <c:v>784.05702001236477</c:v>
                </c:pt>
                <c:pt idx="446">
                  <c:v>785.26899835974189</c:v>
                </c:pt>
                <c:pt idx="447">
                  <c:v>786.47170412960327</c:v>
                </c:pt>
                <c:pt idx="448">
                  <c:v>787.66517721995137</c:v>
                </c:pt>
                <c:pt idx="449">
                  <c:v>788.84945801793049</c:v>
                </c:pt>
                <c:pt idx="450">
                  <c:v>790.02458738287328</c:v>
                </c:pt>
                <c:pt idx="451">
                  <c:v>791.19060662956758</c:v>
                </c:pt>
                <c:pt idx="452">
                  <c:v>792.34755751174475</c:v>
                </c:pt>
                <c:pt idx="453">
                  <c:v>793.49548220579277</c:v>
                </c:pt>
                <c:pt idx="454">
                  <c:v>794.63442329469592</c:v>
                </c:pt>
                <c:pt idx="455">
                  <c:v>795.76442375220188</c:v>
                </c:pt>
                <c:pt idx="456">
                  <c:v>796.88552692721908</c:v>
                </c:pt>
                <c:pt idx="457">
                  <c:v>797.99777652844477</c:v>
                </c:pt>
                <c:pt idx="458">
                  <c:v>799.10121660922459</c:v>
                </c:pt>
                <c:pt idx="459">
                  <c:v>800.19589155264578</c:v>
                </c:pt>
                <c:pt idx="460">
                  <c:v>801.2818460568634</c:v>
                </c:pt>
                <c:pt idx="461">
                  <c:v>802.35912512066102</c:v>
                </c:pt>
                <c:pt idx="462">
                  <c:v>803.4277740292456</c:v>
                </c:pt>
                <c:pt idx="463">
                  <c:v>804.48783834027734</c:v>
                </c:pt>
                <c:pt idx="464">
                  <c:v>805.53936387013425</c:v>
                </c:pt>
                <c:pt idx="465">
                  <c:v>806.58239668041085</c:v>
                </c:pt>
                <c:pt idx="466">
                  <c:v>807.61698306465144</c:v>
                </c:pt>
                <c:pt idx="467">
                  <c:v>808.6431695353175</c:v>
                </c:pt>
                <c:pt idx="468">
                  <c:v>809.66100281098795</c:v>
                </c:pt>
                <c:pt idx="469">
                  <c:v>810.67052980379196</c:v>
                </c:pt>
                <c:pt idx="470">
                  <c:v>811.67179760707393</c:v>
                </c:pt>
                <c:pt idx="471">
                  <c:v>812.66485348328911</c:v>
                </c:pt>
                <c:pt idx="472">
                  <c:v>813.64974485212883</c:v>
                </c:pt>
                <c:pt idx="473">
                  <c:v>814.62651927887464</c:v>
                </c:pt>
                <c:pt idx="474">
                  <c:v>815.59522446297933</c:v>
                </c:pt>
                <c:pt idx="475">
                  <c:v>816.55590822687441</c:v>
                </c:pt>
                <c:pt idx="476">
                  <c:v>817.50861850500178</c:v>
                </c:pt>
                <c:pt idx="477">
                  <c:v>818.45340333306831</c:v>
                </c:pt>
                <c:pt idx="478">
                  <c:v>819.39031083752184</c:v>
                </c:pt>
                <c:pt idx="479">
                  <c:v>820.3193892252466</c:v>
                </c:pt>
                <c:pt idx="480">
                  <c:v>821.24068677347668</c:v>
                </c:pt>
                <c:pt idx="481">
                  <c:v>822.15425181992509</c:v>
                </c:pt>
                <c:pt idx="482">
                  <c:v>823.06013275312671</c:v>
                </c:pt>
                <c:pt idx="483">
                  <c:v>823.95837800299364</c:v>
                </c:pt>
                <c:pt idx="484">
                  <c:v>824.84903603158</c:v>
                </c:pt>
                <c:pt idx="485">
                  <c:v>825.73215532405482</c:v>
                </c:pt>
                <c:pt idx="486">
                  <c:v>826.60778437988051</c:v>
                </c:pt>
                <c:pt idx="487">
                  <c:v>827.47597170419442</c:v>
                </c:pt>
                <c:pt idx="488">
                  <c:v>828.33676579939231</c:v>
                </c:pt>
                <c:pt idx="489">
                  <c:v>829.19021515690963</c:v>
                </c:pt>
                <c:pt idx="490">
                  <c:v>830.03636824920045</c:v>
                </c:pt>
                <c:pt idx="491">
                  <c:v>830.87527352190978</c:v>
                </c:pt>
                <c:pt idx="492">
                  <c:v>831.70697938623778</c:v>
                </c:pt>
                <c:pt idx="493">
                  <c:v>832.53153421149375</c:v>
                </c:pt>
                <c:pt idx="494">
                  <c:v>833.34898631783665</c:v>
                </c:pt>
                <c:pt idx="495">
                  <c:v>834.15938396920001</c:v>
                </c:pt>
                <c:pt idx="496">
                  <c:v>834.962775366399</c:v>
                </c:pt>
                <c:pt idx="497">
                  <c:v>835.759208640417</c:v>
                </c:pt>
                <c:pt idx="498">
                  <c:v>836.54873184586847</c:v>
                </c:pt>
                <c:pt idx="499">
                  <c:v>837.33139295463718</c:v>
                </c:pt>
                <c:pt idx="500">
                  <c:v>838.10723984968547</c:v>
                </c:pt>
                <c:pt idx="501">
                  <c:v>838.87632031903308</c:v>
                </c:pt>
                <c:pt idx="502">
                  <c:v>839.63868204990308</c:v>
                </c:pt>
                <c:pt idx="503">
                  <c:v>840.39437262303113</c:v>
                </c:pt>
                <c:pt idx="504">
                  <c:v>841.14343950713726</c:v>
                </c:pt>
                <c:pt idx="505">
                  <c:v>841.88593005355631</c:v>
                </c:pt>
                <c:pt idx="506">
                  <c:v>841.88593005355631</c:v>
                </c:pt>
                <c:pt idx="507">
                  <c:v>841.88593005355631</c:v>
                </c:pt>
                <c:pt idx="508">
                  <c:v>841.88593005355631</c:v>
                </c:pt>
                <c:pt idx="509">
                  <c:v>841.88593005355631</c:v>
                </c:pt>
                <c:pt idx="510">
                  <c:v>841.88593005355631</c:v>
                </c:pt>
                <c:pt idx="511">
                  <c:v>841.88593005355631</c:v>
                </c:pt>
                <c:pt idx="512">
                  <c:v>841.88593005355631</c:v>
                </c:pt>
                <c:pt idx="513">
                  <c:v>841.88593005355631</c:v>
                </c:pt>
                <c:pt idx="514">
                  <c:v>841.88593005355631</c:v>
                </c:pt>
                <c:pt idx="515">
                  <c:v>841.88593005355631</c:v>
                </c:pt>
                <c:pt idx="516">
                  <c:v>841.88593005355631</c:v>
                </c:pt>
                <c:pt idx="517">
                  <c:v>841.88593005355631</c:v>
                </c:pt>
                <c:pt idx="518">
                  <c:v>841.88593005355631</c:v>
                </c:pt>
                <c:pt idx="519">
                  <c:v>841.88593005355631</c:v>
                </c:pt>
                <c:pt idx="520">
                  <c:v>841.88593005355631</c:v>
                </c:pt>
                <c:pt idx="521">
                  <c:v>841.88593005355631</c:v>
                </c:pt>
                <c:pt idx="522">
                  <c:v>841.88593005355631</c:v>
                </c:pt>
                <c:pt idx="523">
                  <c:v>841.88593005355631</c:v>
                </c:pt>
                <c:pt idx="524">
                  <c:v>841.88593005355631</c:v>
                </c:pt>
                <c:pt idx="525">
                  <c:v>841.88593005355631</c:v>
                </c:pt>
                <c:pt idx="526">
                  <c:v>841.88593005355631</c:v>
                </c:pt>
                <c:pt idx="527">
                  <c:v>841.88593005355631</c:v>
                </c:pt>
                <c:pt idx="528">
                  <c:v>841.88593005355631</c:v>
                </c:pt>
                <c:pt idx="529">
                  <c:v>841.88593005355631</c:v>
                </c:pt>
                <c:pt idx="530">
                  <c:v>841.88593005355631</c:v>
                </c:pt>
                <c:pt idx="531">
                  <c:v>841.88593005355631</c:v>
                </c:pt>
                <c:pt idx="532">
                  <c:v>841.88593005355631</c:v>
                </c:pt>
                <c:pt idx="533">
                  <c:v>841.88593005355631</c:v>
                </c:pt>
                <c:pt idx="534">
                  <c:v>841.88593005355631</c:v>
                </c:pt>
                <c:pt idx="535">
                  <c:v>841.88593005355631</c:v>
                </c:pt>
                <c:pt idx="536">
                  <c:v>841.88593005355631</c:v>
                </c:pt>
                <c:pt idx="537">
                  <c:v>841.88593005355631</c:v>
                </c:pt>
                <c:pt idx="538">
                  <c:v>841.88593005355631</c:v>
                </c:pt>
                <c:pt idx="539">
                  <c:v>841.88593005355631</c:v>
                </c:pt>
                <c:pt idx="540">
                  <c:v>841.88593005355631</c:v>
                </c:pt>
                <c:pt idx="541">
                  <c:v>841.88593005355631</c:v>
                </c:pt>
                <c:pt idx="542">
                  <c:v>841.88593005355631</c:v>
                </c:pt>
                <c:pt idx="543">
                  <c:v>841.88593005355631</c:v>
                </c:pt>
                <c:pt idx="544">
                  <c:v>841.88593005355631</c:v>
                </c:pt>
                <c:pt idx="545">
                  <c:v>841.88593005355631</c:v>
                </c:pt>
                <c:pt idx="546">
                  <c:v>841.88593005355631</c:v>
                </c:pt>
                <c:pt idx="547">
                  <c:v>841.88593005355631</c:v>
                </c:pt>
                <c:pt idx="548">
                  <c:v>841.88593005355631</c:v>
                </c:pt>
                <c:pt idx="549">
                  <c:v>841.88593005355631</c:v>
                </c:pt>
                <c:pt idx="550">
                  <c:v>841.88593005355631</c:v>
                </c:pt>
                <c:pt idx="551">
                  <c:v>841.88593005355631</c:v>
                </c:pt>
                <c:pt idx="552">
                  <c:v>841.88593005355631</c:v>
                </c:pt>
                <c:pt idx="553">
                  <c:v>841.88593005355631</c:v>
                </c:pt>
                <c:pt idx="554">
                  <c:v>841.88593005355631</c:v>
                </c:pt>
                <c:pt idx="555">
                  <c:v>841.88593005355631</c:v>
                </c:pt>
                <c:pt idx="556">
                  <c:v>841.88593005355631</c:v>
                </c:pt>
                <c:pt idx="557">
                  <c:v>841.88593005355631</c:v>
                </c:pt>
                <c:pt idx="558">
                  <c:v>841.88593005355631</c:v>
                </c:pt>
                <c:pt idx="559">
                  <c:v>841.88593005355631</c:v>
                </c:pt>
                <c:pt idx="560">
                  <c:v>841.88593005355631</c:v>
                </c:pt>
                <c:pt idx="561">
                  <c:v>841.88593005355631</c:v>
                </c:pt>
                <c:pt idx="562">
                  <c:v>841.88593005355631</c:v>
                </c:pt>
                <c:pt idx="563">
                  <c:v>841.88593005355631</c:v>
                </c:pt>
                <c:pt idx="564">
                  <c:v>841.88593005355631</c:v>
                </c:pt>
                <c:pt idx="565">
                  <c:v>841.88593005355631</c:v>
                </c:pt>
                <c:pt idx="566">
                  <c:v>841.88593005355631</c:v>
                </c:pt>
                <c:pt idx="567">
                  <c:v>841.88593005355631</c:v>
                </c:pt>
                <c:pt idx="568">
                  <c:v>841.88593005355631</c:v>
                </c:pt>
                <c:pt idx="569">
                  <c:v>841.88593005355631</c:v>
                </c:pt>
                <c:pt idx="570">
                  <c:v>841.88593005355631</c:v>
                </c:pt>
                <c:pt idx="571">
                  <c:v>841.88593005355631</c:v>
                </c:pt>
                <c:pt idx="572">
                  <c:v>841.88593005355631</c:v>
                </c:pt>
                <c:pt idx="573">
                  <c:v>841.88593005355631</c:v>
                </c:pt>
                <c:pt idx="574">
                  <c:v>841.88593005355631</c:v>
                </c:pt>
                <c:pt idx="575">
                  <c:v>841.88593005355631</c:v>
                </c:pt>
                <c:pt idx="576">
                  <c:v>841.88593005355631</c:v>
                </c:pt>
                <c:pt idx="577">
                  <c:v>841.88593005355631</c:v>
                </c:pt>
                <c:pt idx="578">
                  <c:v>841.88593005355631</c:v>
                </c:pt>
                <c:pt idx="579">
                  <c:v>841.88593005355631</c:v>
                </c:pt>
                <c:pt idx="580">
                  <c:v>841.88593005355631</c:v>
                </c:pt>
                <c:pt idx="581">
                  <c:v>841.88593005355631</c:v>
                </c:pt>
                <c:pt idx="582">
                  <c:v>841.88593005355631</c:v>
                </c:pt>
                <c:pt idx="583">
                  <c:v>841.88593005355631</c:v>
                </c:pt>
                <c:pt idx="584">
                  <c:v>841.88593005355631</c:v>
                </c:pt>
                <c:pt idx="585">
                  <c:v>841.88593005355631</c:v>
                </c:pt>
                <c:pt idx="586">
                  <c:v>841.88593005355631</c:v>
                </c:pt>
                <c:pt idx="587">
                  <c:v>841.88593005355631</c:v>
                </c:pt>
                <c:pt idx="588">
                  <c:v>841.88593005355631</c:v>
                </c:pt>
                <c:pt idx="589">
                  <c:v>841.88593005355631</c:v>
                </c:pt>
                <c:pt idx="590">
                  <c:v>841.88593005355631</c:v>
                </c:pt>
                <c:pt idx="591">
                  <c:v>841.88593005355631</c:v>
                </c:pt>
                <c:pt idx="592">
                  <c:v>841.88593005355631</c:v>
                </c:pt>
                <c:pt idx="593">
                  <c:v>841.88593005355631</c:v>
                </c:pt>
                <c:pt idx="594">
                  <c:v>841.88593005355631</c:v>
                </c:pt>
                <c:pt idx="595">
                  <c:v>841.88593005355631</c:v>
                </c:pt>
                <c:pt idx="596">
                  <c:v>841.88593005355631</c:v>
                </c:pt>
                <c:pt idx="597">
                  <c:v>841.88593005355631</c:v>
                </c:pt>
                <c:pt idx="598">
                  <c:v>841.88593005355631</c:v>
                </c:pt>
                <c:pt idx="599">
                  <c:v>841.88593005355631</c:v>
                </c:pt>
                <c:pt idx="600">
                  <c:v>841.88593005355631</c:v>
                </c:pt>
                <c:pt idx="601">
                  <c:v>841.88593005355631</c:v>
                </c:pt>
                <c:pt idx="602">
                  <c:v>841.88593005355631</c:v>
                </c:pt>
                <c:pt idx="603">
                  <c:v>841.88593005355631</c:v>
                </c:pt>
                <c:pt idx="604">
                  <c:v>841.88593005355631</c:v>
                </c:pt>
                <c:pt idx="605">
                  <c:v>841.88593005355631</c:v>
                </c:pt>
                <c:pt idx="606">
                  <c:v>841.88593005355631</c:v>
                </c:pt>
                <c:pt idx="607">
                  <c:v>841.88593005355631</c:v>
                </c:pt>
                <c:pt idx="608">
                  <c:v>841.88593005355631</c:v>
                </c:pt>
                <c:pt idx="609">
                  <c:v>841.88593005355631</c:v>
                </c:pt>
                <c:pt idx="610">
                  <c:v>841.88593005355631</c:v>
                </c:pt>
                <c:pt idx="611">
                  <c:v>841.88593005355631</c:v>
                </c:pt>
                <c:pt idx="612">
                  <c:v>841.88593005355631</c:v>
                </c:pt>
                <c:pt idx="613">
                  <c:v>841.88593005355631</c:v>
                </c:pt>
                <c:pt idx="614">
                  <c:v>841.88593005355631</c:v>
                </c:pt>
                <c:pt idx="615">
                  <c:v>841.88593005355631</c:v>
                </c:pt>
                <c:pt idx="616">
                  <c:v>841.88593005355631</c:v>
                </c:pt>
                <c:pt idx="617">
                  <c:v>841.88593005355631</c:v>
                </c:pt>
                <c:pt idx="618">
                  <c:v>841.88593005355631</c:v>
                </c:pt>
                <c:pt idx="619">
                  <c:v>841.88593005355631</c:v>
                </c:pt>
                <c:pt idx="620">
                  <c:v>841.88593005355631</c:v>
                </c:pt>
                <c:pt idx="621">
                  <c:v>841.88593005355631</c:v>
                </c:pt>
                <c:pt idx="622">
                  <c:v>841.88593005355631</c:v>
                </c:pt>
                <c:pt idx="623">
                  <c:v>841.88593005355631</c:v>
                </c:pt>
                <c:pt idx="624">
                  <c:v>841.88593005355631</c:v>
                </c:pt>
                <c:pt idx="625">
                  <c:v>841.88593005355631</c:v>
                </c:pt>
                <c:pt idx="626">
                  <c:v>841.88593005355631</c:v>
                </c:pt>
                <c:pt idx="627">
                  <c:v>841.88593005355631</c:v>
                </c:pt>
                <c:pt idx="628">
                  <c:v>841.88593005355631</c:v>
                </c:pt>
                <c:pt idx="629">
                  <c:v>841.88593005355631</c:v>
                </c:pt>
                <c:pt idx="630">
                  <c:v>841.88593005355631</c:v>
                </c:pt>
                <c:pt idx="631">
                  <c:v>841.88593005355631</c:v>
                </c:pt>
                <c:pt idx="632">
                  <c:v>841.88593005355631</c:v>
                </c:pt>
                <c:pt idx="633">
                  <c:v>841.88593005355631</c:v>
                </c:pt>
                <c:pt idx="634">
                  <c:v>841.88593005355631</c:v>
                </c:pt>
                <c:pt idx="635">
                  <c:v>841.88593005355631</c:v>
                </c:pt>
                <c:pt idx="636">
                  <c:v>841.88593005355631</c:v>
                </c:pt>
                <c:pt idx="637">
                  <c:v>841.88593005355631</c:v>
                </c:pt>
                <c:pt idx="638">
                  <c:v>841.88593005355631</c:v>
                </c:pt>
                <c:pt idx="639">
                  <c:v>841.88593005355631</c:v>
                </c:pt>
                <c:pt idx="640">
                  <c:v>841.88593005355631</c:v>
                </c:pt>
                <c:pt idx="641">
                  <c:v>841.88593005355631</c:v>
                </c:pt>
                <c:pt idx="642">
                  <c:v>841.88593005355631</c:v>
                </c:pt>
                <c:pt idx="643">
                  <c:v>841.88593005355631</c:v>
                </c:pt>
                <c:pt idx="644">
                  <c:v>841.88593005355631</c:v>
                </c:pt>
                <c:pt idx="645">
                  <c:v>841.88593005355631</c:v>
                </c:pt>
                <c:pt idx="646">
                  <c:v>841.88593005355631</c:v>
                </c:pt>
                <c:pt idx="647">
                  <c:v>841.88593005355631</c:v>
                </c:pt>
                <c:pt idx="648">
                  <c:v>841.88593005355631</c:v>
                </c:pt>
                <c:pt idx="649">
                  <c:v>841.88593005355631</c:v>
                </c:pt>
                <c:pt idx="650">
                  <c:v>841.88593005355631</c:v>
                </c:pt>
                <c:pt idx="651">
                  <c:v>841.88593005355631</c:v>
                </c:pt>
                <c:pt idx="652">
                  <c:v>841.88593005355631</c:v>
                </c:pt>
                <c:pt idx="653">
                  <c:v>841.88593005355631</c:v>
                </c:pt>
                <c:pt idx="654">
                  <c:v>841.88593005355631</c:v>
                </c:pt>
                <c:pt idx="655">
                  <c:v>841.88593005355631</c:v>
                </c:pt>
                <c:pt idx="656">
                  <c:v>841.88593005355631</c:v>
                </c:pt>
                <c:pt idx="657">
                  <c:v>841.88593005355631</c:v>
                </c:pt>
                <c:pt idx="658">
                  <c:v>841.88593005355631</c:v>
                </c:pt>
                <c:pt idx="659">
                  <c:v>841.88593005355631</c:v>
                </c:pt>
                <c:pt idx="660">
                  <c:v>841.88593005355631</c:v>
                </c:pt>
                <c:pt idx="661">
                  <c:v>841.88593005355631</c:v>
                </c:pt>
                <c:pt idx="662">
                  <c:v>841.88593005355631</c:v>
                </c:pt>
                <c:pt idx="663">
                  <c:v>841.88593005355631</c:v>
                </c:pt>
                <c:pt idx="664">
                  <c:v>841.88593005355631</c:v>
                </c:pt>
                <c:pt idx="665">
                  <c:v>841.88593005355631</c:v>
                </c:pt>
                <c:pt idx="666">
                  <c:v>841.88593005355631</c:v>
                </c:pt>
                <c:pt idx="667">
                  <c:v>841.88593005355631</c:v>
                </c:pt>
                <c:pt idx="668">
                  <c:v>841.88593005355631</c:v>
                </c:pt>
                <c:pt idx="669">
                  <c:v>841.88593005355631</c:v>
                </c:pt>
                <c:pt idx="670">
                  <c:v>841.88593005355631</c:v>
                </c:pt>
                <c:pt idx="671">
                  <c:v>841.88593005355631</c:v>
                </c:pt>
                <c:pt idx="672">
                  <c:v>841.88593005355631</c:v>
                </c:pt>
                <c:pt idx="673">
                  <c:v>841.88593005355631</c:v>
                </c:pt>
                <c:pt idx="674">
                  <c:v>841.88593005355631</c:v>
                </c:pt>
                <c:pt idx="675">
                  <c:v>841.88593005355631</c:v>
                </c:pt>
                <c:pt idx="676">
                  <c:v>841.88593005355631</c:v>
                </c:pt>
                <c:pt idx="677">
                  <c:v>841.88593005355631</c:v>
                </c:pt>
                <c:pt idx="678">
                  <c:v>841.88593005355631</c:v>
                </c:pt>
                <c:pt idx="679">
                  <c:v>841.88593005355631</c:v>
                </c:pt>
                <c:pt idx="680">
                  <c:v>841.88593005355631</c:v>
                </c:pt>
                <c:pt idx="681">
                  <c:v>841.88593005355631</c:v>
                </c:pt>
                <c:pt idx="682">
                  <c:v>841.88593005355631</c:v>
                </c:pt>
                <c:pt idx="683">
                  <c:v>841.88593005355631</c:v>
                </c:pt>
                <c:pt idx="684">
                  <c:v>841.88593005355631</c:v>
                </c:pt>
                <c:pt idx="685">
                  <c:v>841.88593005355631</c:v>
                </c:pt>
                <c:pt idx="686">
                  <c:v>841.88593005355631</c:v>
                </c:pt>
                <c:pt idx="687">
                  <c:v>841.88593005355631</c:v>
                </c:pt>
                <c:pt idx="688">
                  <c:v>841.88593005355631</c:v>
                </c:pt>
                <c:pt idx="689">
                  <c:v>841.88593005355631</c:v>
                </c:pt>
                <c:pt idx="690">
                  <c:v>841.88593005355631</c:v>
                </c:pt>
                <c:pt idx="691">
                  <c:v>841.88593005355631</c:v>
                </c:pt>
                <c:pt idx="692">
                  <c:v>841.88593005355631</c:v>
                </c:pt>
                <c:pt idx="693">
                  <c:v>841.88593005355631</c:v>
                </c:pt>
                <c:pt idx="694">
                  <c:v>841.88593005355631</c:v>
                </c:pt>
                <c:pt idx="695">
                  <c:v>841.88593005355631</c:v>
                </c:pt>
                <c:pt idx="696">
                  <c:v>841.88593005355631</c:v>
                </c:pt>
                <c:pt idx="697">
                  <c:v>841.88593005355631</c:v>
                </c:pt>
                <c:pt idx="698">
                  <c:v>841.88593005355631</c:v>
                </c:pt>
                <c:pt idx="699">
                  <c:v>841.88593005355631</c:v>
                </c:pt>
                <c:pt idx="700">
                  <c:v>841.88593005355631</c:v>
                </c:pt>
                <c:pt idx="701">
                  <c:v>841.88593005355631</c:v>
                </c:pt>
                <c:pt idx="702">
                  <c:v>841.88593005355631</c:v>
                </c:pt>
                <c:pt idx="703">
                  <c:v>841.88593005355631</c:v>
                </c:pt>
                <c:pt idx="704">
                  <c:v>841.88593005355631</c:v>
                </c:pt>
                <c:pt idx="705">
                  <c:v>841.88593005355631</c:v>
                </c:pt>
                <c:pt idx="706">
                  <c:v>841.88593005355631</c:v>
                </c:pt>
                <c:pt idx="707">
                  <c:v>841.88593005355631</c:v>
                </c:pt>
                <c:pt idx="708">
                  <c:v>841.88593005355631</c:v>
                </c:pt>
                <c:pt idx="709">
                  <c:v>841.88593005355631</c:v>
                </c:pt>
                <c:pt idx="710">
                  <c:v>841.88593005355631</c:v>
                </c:pt>
                <c:pt idx="711">
                  <c:v>841.88593005355631</c:v>
                </c:pt>
                <c:pt idx="712">
                  <c:v>841.88593005355631</c:v>
                </c:pt>
                <c:pt idx="713">
                  <c:v>841.88593005355631</c:v>
                </c:pt>
                <c:pt idx="714">
                  <c:v>841.88593005355631</c:v>
                </c:pt>
                <c:pt idx="715">
                  <c:v>841.88593005355631</c:v>
                </c:pt>
                <c:pt idx="716">
                  <c:v>841.88593005355631</c:v>
                </c:pt>
                <c:pt idx="717">
                  <c:v>841.88593005355631</c:v>
                </c:pt>
                <c:pt idx="718">
                  <c:v>841.88593005355631</c:v>
                </c:pt>
                <c:pt idx="719">
                  <c:v>841.88593005355631</c:v>
                </c:pt>
                <c:pt idx="720">
                  <c:v>841.88593005355631</c:v>
                </c:pt>
                <c:pt idx="721">
                  <c:v>841.88593005355631</c:v>
                </c:pt>
                <c:pt idx="722">
                  <c:v>841.88593005355631</c:v>
                </c:pt>
                <c:pt idx="723">
                  <c:v>841.88593005355631</c:v>
                </c:pt>
                <c:pt idx="724">
                  <c:v>841.88593005355631</c:v>
                </c:pt>
                <c:pt idx="725">
                  <c:v>841.88593005355631</c:v>
                </c:pt>
                <c:pt idx="726">
                  <c:v>841.88593005355631</c:v>
                </c:pt>
                <c:pt idx="727">
                  <c:v>841.88593005355631</c:v>
                </c:pt>
                <c:pt idx="728">
                  <c:v>841.88593005355631</c:v>
                </c:pt>
                <c:pt idx="729">
                  <c:v>841.88593005355631</c:v>
                </c:pt>
                <c:pt idx="730">
                  <c:v>841.88593005355631</c:v>
                </c:pt>
                <c:pt idx="731">
                  <c:v>841.88593005355631</c:v>
                </c:pt>
                <c:pt idx="732">
                  <c:v>841.88593005355631</c:v>
                </c:pt>
                <c:pt idx="733">
                  <c:v>841.88593005355631</c:v>
                </c:pt>
                <c:pt idx="734">
                  <c:v>841.88593005355631</c:v>
                </c:pt>
                <c:pt idx="735">
                  <c:v>841.88593005355631</c:v>
                </c:pt>
                <c:pt idx="736">
                  <c:v>841.88593005355631</c:v>
                </c:pt>
                <c:pt idx="737">
                  <c:v>841.88593005355631</c:v>
                </c:pt>
                <c:pt idx="738">
                  <c:v>841.88593005355631</c:v>
                </c:pt>
                <c:pt idx="739">
                  <c:v>841.88593005355631</c:v>
                </c:pt>
                <c:pt idx="740">
                  <c:v>841.88593005355631</c:v>
                </c:pt>
                <c:pt idx="741">
                  <c:v>841.88593005355631</c:v>
                </c:pt>
                <c:pt idx="742">
                  <c:v>841.88593005355631</c:v>
                </c:pt>
                <c:pt idx="743">
                  <c:v>841.88593005355631</c:v>
                </c:pt>
                <c:pt idx="744">
                  <c:v>841.88593005355631</c:v>
                </c:pt>
                <c:pt idx="745">
                  <c:v>841.88593005355631</c:v>
                </c:pt>
                <c:pt idx="746">
                  <c:v>841.88593005355631</c:v>
                </c:pt>
                <c:pt idx="747">
                  <c:v>841.88593005355631</c:v>
                </c:pt>
                <c:pt idx="748">
                  <c:v>841.88593005355631</c:v>
                </c:pt>
                <c:pt idx="749">
                  <c:v>841.88593005355631</c:v>
                </c:pt>
                <c:pt idx="750">
                  <c:v>841.88593005355631</c:v>
                </c:pt>
                <c:pt idx="751">
                  <c:v>841.88593005355631</c:v>
                </c:pt>
                <c:pt idx="752">
                  <c:v>841.88593005355631</c:v>
                </c:pt>
                <c:pt idx="753">
                  <c:v>841.88593005355631</c:v>
                </c:pt>
                <c:pt idx="754">
                  <c:v>841.88593005355631</c:v>
                </c:pt>
                <c:pt idx="755">
                  <c:v>841.88593005355631</c:v>
                </c:pt>
                <c:pt idx="756">
                  <c:v>841.88593005355631</c:v>
                </c:pt>
                <c:pt idx="757">
                  <c:v>841.88593005355631</c:v>
                </c:pt>
                <c:pt idx="758">
                  <c:v>841.88593005355631</c:v>
                </c:pt>
                <c:pt idx="759">
                  <c:v>841.88593005355631</c:v>
                </c:pt>
                <c:pt idx="760">
                  <c:v>841.88593005355631</c:v>
                </c:pt>
                <c:pt idx="761">
                  <c:v>841.88593005355631</c:v>
                </c:pt>
                <c:pt idx="762">
                  <c:v>841.88593005355631</c:v>
                </c:pt>
                <c:pt idx="763">
                  <c:v>841.88593005355631</c:v>
                </c:pt>
                <c:pt idx="764">
                  <c:v>841.88593005355631</c:v>
                </c:pt>
                <c:pt idx="765">
                  <c:v>841.88593005355631</c:v>
                </c:pt>
                <c:pt idx="766">
                  <c:v>841.88593005355631</c:v>
                </c:pt>
                <c:pt idx="767">
                  <c:v>841.88593005355631</c:v>
                </c:pt>
                <c:pt idx="768">
                  <c:v>841.88593005355631</c:v>
                </c:pt>
                <c:pt idx="769">
                  <c:v>841.88593005355631</c:v>
                </c:pt>
                <c:pt idx="770">
                  <c:v>841.88593005355631</c:v>
                </c:pt>
                <c:pt idx="771">
                  <c:v>841.88593005355631</c:v>
                </c:pt>
                <c:pt idx="772">
                  <c:v>841.88593005355631</c:v>
                </c:pt>
                <c:pt idx="773">
                  <c:v>841.88593005355631</c:v>
                </c:pt>
                <c:pt idx="774">
                  <c:v>841.88593005355631</c:v>
                </c:pt>
                <c:pt idx="775">
                  <c:v>841.88593005355631</c:v>
                </c:pt>
                <c:pt idx="776">
                  <c:v>841.88593005355631</c:v>
                </c:pt>
                <c:pt idx="777">
                  <c:v>841.88593005355631</c:v>
                </c:pt>
                <c:pt idx="778">
                  <c:v>841.88593005355631</c:v>
                </c:pt>
                <c:pt idx="779">
                  <c:v>841.88593005355631</c:v>
                </c:pt>
                <c:pt idx="780">
                  <c:v>841.88593005355631</c:v>
                </c:pt>
                <c:pt idx="781">
                  <c:v>841.88593005355631</c:v>
                </c:pt>
                <c:pt idx="782">
                  <c:v>841.88593005355631</c:v>
                </c:pt>
                <c:pt idx="783">
                  <c:v>841.88593005355631</c:v>
                </c:pt>
                <c:pt idx="784">
                  <c:v>841.88593005355631</c:v>
                </c:pt>
                <c:pt idx="785">
                  <c:v>841.88593005355631</c:v>
                </c:pt>
                <c:pt idx="786">
                  <c:v>841.88593005355631</c:v>
                </c:pt>
                <c:pt idx="787">
                  <c:v>841.88593005355631</c:v>
                </c:pt>
                <c:pt idx="788">
                  <c:v>841.88593005355631</c:v>
                </c:pt>
                <c:pt idx="789">
                  <c:v>841.88593005355631</c:v>
                </c:pt>
                <c:pt idx="790">
                  <c:v>841.88593005355631</c:v>
                </c:pt>
                <c:pt idx="791">
                  <c:v>841.88593005355631</c:v>
                </c:pt>
                <c:pt idx="792">
                  <c:v>841.88593005355631</c:v>
                </c:pt>
                <c:pt idx="793">
                  <c:v>841.88593005355631</c:v>
                </c:pt>
                <c:pt idx="794">
                  <c:v>841.88593005355631</c:v>
                </c:pt>
                <c:pt idx="795">
                  <c:v>841.88593005355631</c:v>
                </c:pt>
                <c:pt idx="796">
                  <c:v>841.88593005355631</c:v>
                </c:pt>
                <c:pt idx="797">
                  <c:v>841.88593005355631</c:v>
                </c:pt>
                <c:pt idx="798">
                  <c:v>841.88593005355631</c:v>
                </c:pt>
                <c:pt idx="799">
                  <c:v>841.88593005355631</c:v>
                </c:pt>
                <c:pt idx="800">
                  <c:v>841.88593005355631</c:v>
                </c:pt>
                <c:pt idx="801">
                  <c:v>841.88593005355631</c:v>
                </c:pt>
                <c:pt idx="802">
                  <c:v>841.88593005355631</c:v>
                </c:pt>
                <c:pt idx="803">
                  <c:v>841.88593005355631</c:v>
                </c:pt>
                <c:pt idx="804">
                  <c:v>841.88593005355631</c:v>
                </c:pt>
                <c:pt idx="805">
                  <c:v>841.88593005355631</c:v>
                </c:pt>
                <c:pt idx="806">
                  <c:v>841.88593005355631</c:v>
                </c:pt>
                <c:pt idx="807">
                  <c:v>841.88593005355631</c:v>
                </c:pt>
                <c:pt idx="808">
                  <c:v>841.88593005355631</c:v>
                </c:pt>
                <c:pt idx="809">
                  <c:v>841.88593005355631</c:v>
                </c:pt>
                <c:pt idx="810">
                  <c:v>841.88593005355631</c:v>
                </c:pt>
                <c:pt idx="811">
                  <c:v>841.88593005355631</c:v>
                </c:pt>
                <c:pt idx="812">
                  <c:v>841.88593005355631</c:v>
                </c:pt>
                <c:pt idx="813">
                  <c:v>841.88593005355631</c:v>
                </c:pt>
                <c:pt idx="814">
                  <c:v>841.88593005355631</c:v>
                </c:pt>
                <c:pt idx="815">
                  <c:v>841.88593005355631</c:v>
                </c:pt>
                <c:pt idx="816">
                  <c:v>841.88593005355631</c:v>
                </c:pt>
                <c:pt idx="817">
                  <c:v>841.88593005355631</c:v>
                </c:pt>
                <c:pt idx="818">
                  <c:v>841.88593005355631</c:v>
                </c:pt>
                <c:pt idx="819">
                  <c:v>841.88593005355631</c:v>
                </c:pt>
                <c:pt idx="820">
                  <c:v>841.88593005355631</c:v>
                </c:pt>
                <c:pt idx="821">
                  <c:v>841.88593005355631</c:v>
                </c:pt>
                <c:pt idx="822">
                  <c:v>841.88593005355631</c:v>
                </c:pt>
                <c:pt idx="823">
                  <c:v>841.88593005355631</c:v>
                </c:pt>
                <c:pt idx="824">
                  <c:v>841.88593005355631</c:v>
                </c:pt>
                <c:pt idx="825">
                  <c:v>841.88593005355631</c:v>
                </c:pt>
                <c:pt idx="826">
                  <c:v>841.88593005355631</c:v>
                </c:pt>
                <c:pt idx="827">
                  <c:v>841.88593005355631</c:v>
                </c:pt>
                <c:pt idx="828">
                  <c:v>841.88593005355631</c:v>
                </c:pt>
                <c:pt idx="829">
                  <c:v>841.88593005355631</c:v>
                </c:pt>
                <c:pt idx="830">
                  <c:v>841.88593005355631</c:v>
                </c:pt>
                <c:pt idx="831">
                  <c:v>841.88593005355631</c:v>
                </c:pt>
                <c:pt idx="832">
                  <c:v>841.88593005355631</c:v>
                </c:pt>
                <c:pt idx="833">
                  <c:v>841.88593005355631</c:v>
                </c:pt>
                <c:pt idx="834">
                  <c:v>841.88593005355631</c:v>
                </c:pt>
                <c:pt idx="835">
                  <c:v>841.88593005355631</c:v>
                </c:pt>
                <c:pt idx="836">
                  <c:v>841.88593005355631</c:v>
                </c:pt>
                <c:pt idx="837">
                  <c:v>841.88593005355631</c:v>
                </c:pt>
                <c:pt idx="838">
                  <c:v>841.88593005355631</c:v>
                </c:pt>
                <c:pt idx="839">
                  <c:v>841.88593005355631</c:v>
                </c:pt>
                <c:pt idx="840">
                  <c:v>841.88593005355631</c:v>
                </c:pt>
                <c:pt idx="841">
                  <c:v>841.88593005355631</c:v>
                </c:pt>
                <c:pt idx="842">
                  <c:v>841.88593005355631</c:v>
                </c:pt>
                <c:pt idx="843">
                  <c:v>841.88593005355631</c:v>
                </c:pt>
                <c:pt idx="844">
                  <c:v>841.88593005355631</c:v>
                </c:pt>
                <c:pt idx="845">
                  <c:v>841.88593005355631</c:v>
                </c:pt>
                <c:pt idx="846">
                  <c:v>841.88593005355631</c:v>
                </c:pt>
                <c:pt idx="847">
                  <c:v>841.88593005355631</c:v>
                </c:pt>
                <c:pt idx="848">
                  <c:v>841.88593005355631</c:v>
                </c:pt>
                <c:pt idx="849">
                  <c:v>841.88593005355631</c:v>
                </c:pt>
                <c:pt idx="850">
                  <c:v>841.88593005355631</c:v>
                </c:pt>
                <c:pt idx="851">
                  <c:v>841.88593005355631</c:v>
                </c:pt>
                <c:pt idx="852">
                  <c:v>841.88593005355631</c:v>
                </c:pt>
                <c:pt idx="853">
                  <c:v>841.88593005355631</c:v>
                </c:pt>
                <c:pt idx="854">
                  <c:v>841.88593005355631</c:v>
                </c:pt>
                <c:pt idx="855">
                  <c:v>841.88593005355631</c:v>
                </c:pt>
                <c:pt idx="856">
                  <c:v>841.88593005355631</c:v>
                </c:pt>
                <c:pt idx="857">
                  <c:v>841.88593005355631</c:v>
                </c:pt>
                <c:pt idx="858">
                  <c:v>841.88593005355631</c:v>
                </c:pt>
                <c:pt idx="859">
                  <c:v>841.88593005355631</c:v>
                </c:pt>
                <c:pt idx="860">
                  <c:v>841.88593005355631</c:v>
                </c:pt>
                <c:pt idx="861">
                  <c:v>841.88593005355631</c:v>
                </c:pt>
                <c:pt idx="862">
                  <c:v>841.88593005355631</c:v>
                </c:pt>
                <c:pt idx="863">
                  <c:v>841.88593005355631</c:v>
                </c:pt>
                <c:pt idx="864">
                  <c:v>841.88593005355631</c:v>
                </c:pt>
                <c:pt idx="865">
                  <c:v>841.88593005355631</c:v>
                </c:pt>
                <c:pt idx="866">
                  <c:v>841.88593005355631</c:v>
                </c:pt>
                <c:pt idx="867">
                  <c:v>841.88593005355631</c:v>
                </c:pt>
                <c:pt idx="868">
                  <c:v>841.88593005355631</c:v>
                </c:pt>
                <c:pt idx="869">
                  <c:v>841.88593005355631</c:v>
                </c:pt>
                <c:pt idx="870">
                  <c:v>841.88593005355631</c:v>
                </c:pt>
                <c:pt idx="871">
                  <c:v>841.88593005355631</c:v>
                </c:pt>
                <c:pt idx="872">
                  <c:v>841.88593005355631</c:v>
                </c:pt>
                <c:pt idx="873">
                  <c:v>841.88593005355631</c:v>
                </c:pt>
                <c:pt idx="874">
                  <c:v>841.88593005355631</c:v>
                </c:pt>
                <c:pt idx="875">
                  <c:v>841.88593005355631</c:v>
                </c:pt>
                <c:pt idx="876">
                  <c:v>841.88593005355631</c:v>
                </c:pt>
                <c:pt idx="877">
                  <c:v>841.88593005355631</c:v>
                </c:pt>
                <c:pt idx="878">
                  <c:v>841.88593005355631</c:v>
                </c:pt>
                <c:pt idx="879">
                  <c:v>841.88593005355631</c:v>
                </c:pt>
                <c:pt idx="880">
                  <c:v>841.88593005355631</c:v>
                </c:pt>
                <c:pt idx="881">
                  <c:v>841.88593005355631</c:v>
                </c:pt>
                <c:pt idx="882">
                  <c:v>841.88593005355631</c:v>
                </c:pt>
                <c:pt idx="883">
                  <c:v>841.88593005355631</c:v>
                </c:pt>
                <c:pt idx="884">
                  <c:v>841.88593005355631</c:v>
                </c:pt>
                <c:pt idx="885">
                  <c:v>841.88593005355631</c:v>
                </c:pt>
                <c:pt idx="886">
                  <c:v>841.88593005355631</c:v>
                </c:pt>
                <c:pt idx="887">
                  <c:v>841.88593005355631</c:v>
                </c:pt>
                <c:pt idx="888">
                  <c:v>841.88593005355631</c:v>
                </c:pt>
                <c:pt idx="889">
                  <c:v>841.88593005355631</c:v>
                </c:pt>
                <c:pt idx="890">
                  <c:v>841.88593005355631</c:v>
                </c:pt>
                <c:pt idx="891">
                  <c:v>841.88593005355631</c:v>
                </c:pt>
                <c:pt idx="892">
                  <c:v>841.88593005355631</c:v>
                </c:pt>
                <c:pt idx="893">
                  <c:v>841.88593005355631</c:v>
                </c:pt>
                <c:pt idx="894">
                  <c:v>841.88593005355631</c:v>
                </c:pt>
                <c:pt idx="895">
                  <c:v>841.88593005355631</c:v>
                </c:pt>
                <c:pt idx="896">
                  <c:v>841.88593005355631</c:v>
                </c:pt>
                <c:pt idx="897">
                  <c:v>841.88593005355631</c:v>
                </c:pt>
                <c:pt idx="898">
                  <c:v>841.88593005355631</c:v>
                </c:pt>
                <c:pt idx="899">
                  <c:v>841.88593005355631</c:v>
                </c:pt>
                <c:pt idx="900">
                  <c:v>841.88593005355631</c:v>
                </c:pt>
                <c:pt idx="901">
                  <c:v>841.88593005355631</c:v>
                </c:pt>
                <c:pt idx="902">
                  <c:v>841.88593005355631</c:v>
                </c:pt>
                <c:pt idx="903">
                  <c:v>841.88593005355631</c:v>
                </c:pt>
                <c:pt idx="904">
                  <c:v>841.88593005355631</c:v>
                </c:pt>
                <c:pt idx="905">
                  <c:v>841.88593005355631</c:v>
                </c:pt>
                <c:pt idx="906">
                  <c:v>841.88593005355631</c:v>
                </c:pt>
                <c:pt idx="907">
                  <c:v>841.88593005355631</c:v>
                </c:pt>
                <c:pt idx="908">
                  <c:v>841.88593005355631</c:v>
                </c:pt>
                <c:pt idx="909">
                  <c:v>841.88593005355631</c:v>
                </c:pt>
                <c:pt idx="910">
                  <c:v>841.88593005355631</c:v>
                </c:pt>
                <c:pt idx="911">
                  <c:v>841.88593005355631</c:v>
                </c:pt>
                <c:pt idx="912">
                  <c:v>841.88593005355631</c:v>
                </c:pt>
                <c:pt idx="913">
                  <c:v>841.88593005355631</c:v>
                </c:pt>
                <c:pt idx="914">
                  <c:v>841.88593005355631</c:v>
                </c:pt>
                <c:pt idx="915">
                  <c:v>841.88593005355631</c:v>
                </c:pt>
                <c:pt idx="916">
                  <c:v>841.88593005355631</c:v>
                </c:pt>
                <c:pt idx="917">
                  <c:v>841.88593005355631</c:v>
                </c:pt>
                <c:pt idx="918">
                  <c:v>841.88593005355631</c:v>
                </c:pt>
                <c:pt idx="919">
                  <c:v>841.88593005355631</c:v>
                </c:pt>
                <c:pt idx="920">
                  <c:v>841.88593005355631</c:v>
                </c:pt>
                <c:pt idx="921">
                  <c:v>841.88593005355631</c:v>
                </c:pt>
                <c:pt idx="922">
                  <c:v>841.88593005355631</c:v>
                </c:pt>
                <c:pt idx="923">
                  <c:v>841.88593005355631</c:v>
                </c:pt>
                <c:pt idx="924">
                  <c:v>841.88593005355631</c:v>
                </c:pt>
                <c:pt idx="925">
                  <c:v>841.88593005355631</c:v>
                </c:pt>
                <c:pt idx="926">
                  <c:v>841.88593005355631</c:v>
                </c:pt>
                <c:pt idx="927">
                  <c:v>841.88593005355631</c:v>
                </c:pt>
                <c:pt idx="928">
                  <c:v>841.88593005355631</c:v>
                </c:pt>
                <c:pt idx="929">
                  <c:v>841.88593005355631</c:v>
                </c:pt>
                <c:pt idx="930">
                  <c:v>841.88593005355631</c:v>
                </c:pt>
                <c:pt idx="931">
                  <c:v>841.88593005355631</c:v>
                </c:pt>
                <c:pt idx="932">
                  <c:v>841.88593005355631</c:v>
                </c:pt>
                <c:pt idx="933">
                  <c:v>841.88593005355631</c:v>
                </c:pt>
                <c:pt idx="934">
                  <c:v>841.88593005355631</c:v>
                </c:pt>
                <c:pt idx="935">
                  <c:v>841.88593005355631</c:v>
                </c:pt>
                <c:pt idx="936">
                  <c:v>841.88593005355631</c:v>
                </c:pt>
                <c:pt idx="937">
                  <c:v>841.88593005355631</c:v>
                </c:pt>
                <c:pt idx="938">
                  <c:v>841.88593005355631</c:v>
                </c:pt>
                <c:pt idx="939">
                  <c:v>841.88593005355631</c:v>
                </c:pt>
                <c:pt idx="940">
                  <c:v>841.88593005355631</c:v>
                </c:pt>
                <c:pt idx="941">
                  <c:v>841.88593005355631</c:v>
                </c:pt>
                <c:pt idx="942">
                  <c:v>841.88593005355631</c:v>
                </c:pt>
                <c:pt idx="943">
                  <c:v>841.88593005355631</c:v>
                </c:pt>
                <c:pt idx="944">
                  <c:v>841.88593005355631</c:v>
                </c:pt>
                <c:pt idx="945">
                  <c:v>841.88593005355631</c:v>
                </c:pt>
                <c:pt idx="946">
                  <c:v>841.88593005355631</c:v>
                </c:pt>
                <c:pt idx="947">
                  <c:v>841.88593005355631</c:v>
                </c:pt>
                <c:pt idx="948">
                  <c:v>841.88593005355631</c:v>
                </c:pt>
                <c:pt idx="949">
                  <c:v>841.88593005355631</c:v>
                </c:pt>
                <c:pt idx="950">
                  <c:v>841.88593005355631</c:v>
                </c:pt>
                <c:pt idx="951">
                  <c:v>841.88593005355631</c:v>
                </c:pt>
                <c:pt idx="952">
                  <c:v>841.88593005355631</c:v>
                </c:pt>
                <c:pt idx="953">
                  <c:v>841.88593005355631</c:v>
                </c:pt>
                <c:pt idx="954">
                  <c:v>841.88593005355631</c:v>
                </c:pt>
                <c:pt idx="955">
                  <c:v>841.88593005355631</c:v>
                </c:pt>
                <c:pt idx="956">
                  <c:v>841.88593005355631</c:v>
                </c:pt>
                <c:pt idx="957">
                  <c:v>841.88593005355631</c:v>
                </c:pt>
                <c:pt idx="958">
                  <c:v>841.88593005355631</c:v>
                </c:pt>
                <c:pt idx="959">
                  <c:v>841.88593005355631</c:v>
                </c:pt>
                <c:pt idx="960">
                  <c:v>841.88593005355631</c:v>
                </c:pt>
                <c:pt idx="961">
                  <c:v>841.88593005355631</c:v>
                </c:pt>
                <c:pt idx="962">
                  <c:v>841.88593005355631</c:v>
                </c:pt>
                <c:pt idx="963">
                  <c:v>841.88593005355631</c:v>
                </c:pt>
                <c:pt idx="964">
                  <c:v>841.88593005355631</c:v>
                </c:pt>
                <c:pt idx="965">
                  <c:v>841.88593005355631</c:v>
                </c:pt>
                <c:pt idx="966">
                  <c:v>841.88593005355631</c:v>
                </c:pt>
                <c:pt idx="967">
                  <c:v>841.88593005355631</c:v>
                </c:pt>
                <c:pt idx="968">
                  <c:v>841.88593005355631</c:v>
                </c:pt>
                <c:pt idx="969">
                  <c:v>841.88593005355631</c:v>
                </c:pt>
                <c:pt idx="970">
                  <c:v>841.88593005355631</c:v>
                </c:pt>
                <c:pt idx="971">
                  <c:v>841.88593005355631</c:v>
                </c:pt>
                <c:pt idx="972">
                  <c:v>841.88593005355631</c:v>
                </c:pt>
                <c:pt idx="973">
                  <c:v>841.88593005355631</c:v>
                </c:pt>
                <c:pt idx="974">
                  <c:v>841.88593005355631</c:v>
                </c:pt>
                <c:pt idx="975">
                  <c:v>841.88593005355631</c:v>
                </c:pt>
                <c:pt idx="976">
                  <c:v>841.88593005355631</c:v>
                </c:pt>
                <c:pt idx="977">
                  <c:v>841.88593005355631</c:v>
                </c:pt>
                <c:pt idx="978">
                  <c:v>841.88593005355631</c:v>
                </c:pt>
                <c:pt idx="979">
                  <c:v>841.88593005355631</c:v>
                </c:pt>
                <c:pt idx="980">
                  <c:v>841.88593005355631</c:v>
                </c:pt>
                <c:pt idx="981">
                  <c:v>841.88593005355631</c:v>
                </c:pt>
                <c:pt idx="982">
                  <c:v>841.88593005355631</c:v>
                </c:pt>
                <c:pt idx="983">
                  <c:v>841.88593005355631</c:v>
                </c:pt>
                <c:pt idx="984">
                  <c:v>841.88593005355631</c:v>
                </c:pt>
                <c:pt idx="985">
                  <c:v>841.88593005355631</c:v>
                </c:pt>
                <c:pt idx="986">
                  <c:v>841.88593005355631</c:v>
                </c:pt>
                <c:pt idx="987">
                  <c:v>841.88593005355631</c:v>
                </c:pt>
                <c:pt idx="988">
                  <c:v>841.88593005355631</c:v>
                </c:pt>
                <c:pt idx="989">
                  <c:v>841.88593005355631</c:v>
                </c:pt>
                <c:pt idx="990">
                  <c:v>841.88593005355631</c:v>
                </c:pt>
                <c:pt idx="991">
                  <c:v>841.88593005355631</c:v>
                </c:pt>
                <c:pt idx="992">
                  <c:v>841.88593005355631</c:v>
                </c:pt>
                <c:pt idx="993">
                  <c:v>841.88593005355631</c:v>
                </c:pt>
                <c:pt idx="994">
                  <c:v>841.88593005355631</c:v>
                </c:pt>
                <c:pt idx="995">
                  <c:v>841.88593005355631</c:v>
                </c:pt>
                <c:pt idx="996">
                  <c:v>841.88593005355631</c:v>
                </c:pt>
                <c:pt idx="997">
                  <c:v>841.88593005355631</c:v>
                </c:pt>
                <c:pt idx="998">
                  <c:v>841.88593005355631</c:v>
                </c:pt>
                <c:pt idx="999">
                  <c:v>841.88593005355631</c:v>
                </c:pt>
                <c:pt idx="1000">
                  <c:v>841.88593005355631</c:v>
                </c:pt>
              </c:numCache>
            </c:numRef>
          </c:xVal>
          <c:yVal>
            <c:numRef>
              <c:f>Calculs!$AE$4:$AE$1004</c:f>
              <c:numCache>
                <c:formatCode>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125.99032020494639</c:v>
                </c:pt>
              </c:numCache>
            </c:numRef>
          </c:xVal>
          <c:yVal>
            <c:numRef>
              <c:f>Trajecto!$C$158</c:f>
              <c:numCache>
                <c:formatCode>0</c:formatCode>
                <c:ptCount val="1"/>
                <c:pt idx="0">
                  <c:v>720.34123279904964</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729.24438030896602</c:v>
                </c:pt>
              </c:numCache>
            </c:numRef>
          </c:xVal>
          <c:yVal>
            <c:numRef>
              <c:f>Trajecto!$C$159</c:f>
              <c:numCache>
                <c:formatCode>0</c:formatCode>
                <c:ptCount val="1"/>
                <c:pt idx="0">
                  <c:v>720.34123279904964</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{A7FF7AAA-5776-48D9-84EB-6A01271080BB}</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503.96128081978554</c:v>
                </c:pt>
                <c:pt idx="1">
                  <c:v>526.96128081978554</c:v>
                </c:pt>
                <c:pt idx="2">
                  <c:v>526.96128081978554</c:v>
                </c:pt>
                <c:pt idx="3">
                  <c:v>503.96128081978554</c:v>
                </c:pt>
                <c:pt idx="4">
                  <c:v>526.96128081978554</c:v>
                </c:pt>
                <c:pt idx="5">
                  <c:v>526.96128081978554</c:v>
                </c:pt>
                <c:pt idx="6">
                  <c:v>511.96128081978554</c:v>
                </c:pt>
                <c:pt idx="7">
                  <c:v>511.96128081978554</c:v>
                </c:pt>
                <c:pt idx="8">
                  <c:v>526.96128081978554</c:v>
                </c:pt>
                <c:pt idx="9">
                  <c:v>511.96128081978554</c:v>
                </c:pt>
                <c:pt idx="10">
                  <c:v>511.56128081978557</c:v>
                </c:pt>
                <c:pt idx="11">
                  <c:v>510.76128081978555</c:v>
                </c:pt>
                <c:pt idx="12">
                  <c:v>509.96128081978554</c:v>
                </c:pt>
                <c:pt idx="13">
                  <c:v>508.96128081978554</c:v>
                </c:pt>
                <c:pt idx="14">
                  <c:v>507.76128081978555</c:v>
                </c:pt>
                <c:pt idx="15">
                  <c:v>503.96128081978554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503.96128081978554</c:v>
                </c:pt>
                <c:pt idx="1">
                  <c:v>480.96128081978554</c:v>
                </c:pt>
                <c:pt idx="2">
                  <c:v>480.96128081978554</c:v>
                </c:pt>
                <c:pt idx="3">
                  <c:v>503.96128081978554</c:v>
                </c:pt>
                <c:pt idx="4">
                  <c:v>480.96128081978554</c:v>
                </c:pt>
                <c:pt idx="5">
                  <c:v>480.96128081978554</c:v>
                </c:pt>
                <c:pt idx="6">
                  <c:v>495.96128081978554</c:v>
                </c:pt>
                <c:pt idx="7">
                  <c:v>495.96128081978554</c:v>
                </c:pt>
                <c:pt idx="8">
                  <c:v>480.96128081978554</c:v>
                </c:pt>
                <c:pt idx="9">
                  <c:v>495.96128081978554</c:v>
                </c:pt>
                <c:pt idx="10">
                  <c:v>496.36128081978552</c:v>
                </c:pt>
                <c:pt idx="11">
                  <c:v>497.16128081978553</c:v>
                </c:pt>
                <c:pt idx="12">
                  <c:v>497.96128081978554</c:v>
                </c:pt>
                <c:pt idx="13">
                  <c:v>498.96128081978554</c:v>
                </c:pt>
                <c:pt idx="14">
                  <c:v>500.16128081978553</c:v>
                </c:pt>
                <c:pt idx="15">
                  <c:v>503.96128081978554</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{0664AAB6-8392-4108-9D4E-7A3FE88DE0F0}</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503.96128081978554</c:v>
                </c:pt>
                <c:pt idx="1">
                  <c:v>503.96128081978554</c:v>
                </c:pt>
                <c:pt idx="2">
                  <c:v>513.96128081978554</c:v>
                </c:pt>
                <c:pt idx="3">
                  <c:v>503.96128081978554</c:v>
                </c:pt>
                <c:pt idx="4">
                  <c:v>513.96128081978554</c:v>
                </c:pt>
                <c:pt idx="5">
                  <c:v>516.96128081978554</c:v>
                </c:pt>
                <c:pt idx="6">
                  <c:v>520.96128081978554</c:v>
                </c:pt>
                <c:pt idx="7">
                  <c:v>523.96128081978554</c:v>
                </c:pt>
                <c:pt idx="8">
                  <c:v>528.96128081978554</c:v>
                </c:pt>
                <c:pt idx="9">
                  <c:v>533.96128081978554</c:v>
                </c:pt>
                <c:pt idx="10">
                  <c:v>539.96128081978554</c:v>
                </c:pt>
                <c:pt idx="11">
                  <c:v>551.96128081978554</c:v>
                </c:pt>
                <c:pt idx="12">
                  <c:v>565.96128081978554</c:v>
                </c:pt>
                <c:pt idx="13">
                  <c:v>540.96128081978554</c:v>
                </c:pt>
                <c:pt idx="14">
                  <c:v>533.96128081978554</c:v>
                </c:pt>
                <c:pt idx="15">
                  <c:v>518.96128081978554</c:v>
                </c:pt>
                <c:pt idx="16">
                  <c:v>503.96128081978554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503.96128081978554</c:v>
                </c:pt>
                <c:pt idx="1">
                  <c:v>503.96128081978554</c:v>
                </c:pt>
                <c:pt idx="2">
                  <c:v>493.96128081978554</c:v>
                </c:pt>
                <c:pt idx="3">
                  <c:v>503.96128081978554</c:v>
                </c:pt>
                <c:pt idx="4">
                  <c:v>493.96128081978554</c:v>
                </c:pt>
                <c:pt idx="5">
                  <c:v>490.96128081978554</c:v>
                </c:pt>
                <c:pt idx="6">
                  <c:v>486.96128081978554</c:v>
                </c:pt>
                <c:pt idx="7">
                  <c:v>483.96128081978554</c:v>
                </c:pt>
                <c:pt idx="8">
                  <c:v>478.96128081978554</c:v>
                </c:pt>
                <c:pt idx="9">
                  <c:v>473.96128081978554</c:v>
                </c:pt>
                <c:pt idx="10">
                  <c:v>467.96128081978554</c:v>
                </c:pt>
                <c:pt idx="11">
                  <c:v>455.96128081978554</c:v>
                </c:pt>
                <c:pt idx="12">
                  <c:v>441.96128081978554</c:v>
                </c:pt>
                <c:pt idx="13">
                  <c:v>466.96128081978554</c:v>
                </c:pt>
                <c:pt idx="14">
                  <c:v>473.96128081978554</c:v>
                </c:pt>
                <c:pt idx="15">
                  <c:v>488.96128081978554</c:v>
                </c:pt>
                <c:pt idx="16">
                  <c:v>503.96128081978554</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503.96128081978554</c:v>
                </c:pt>
                <c:pt idx="1">
                  <c:v>520.96128081978554</c:v>
                </c:pt>
                <c:pt idx="2">
                  <c:v>514.96128081978554</c:v>
                </c:pt>
                <c:pt idx="3">
                  <c:v>503.96128081978554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503.96128081978554</c:v>
                </c:pt>
                <c:pt idx="1">
                  <c:v>486.96128081978554</c:v>
                </c:pt>
                <c:pt idx="2">
                  <c:v>492.96128081978554</c:v>
                </c:pt>
                <c:pt idx="3">
                  <c:v>503.96128081978554</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{6C418B75-352F-43D5-AAD9-2A122CAEF674}</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503.96128081978554</c:v>
                </c:pt>
                <c:pt idx="1">
                  <c:v>503.96128081978554</c:v>
                </c:pt>
                <c:pt idx="2">
                  <c:v>503.96128081978554</c:v>
                </c:pt>
                <c:pt idx="3">
                  <c:v>539.97834245973797</c:v>
                </c:pt>
                <c:pt idx="4">
                  <c:v>503.96128081978554</c:v>
                </c:pt>
                <c:pt idx="5">
                  <c:v>467.94421917983306</c:v>
                </c:pt>
                <c:pt idx="6">
                  <c:v>503.96128081978554</c:v>
                </c:pt>
              </c:numCache>
            </c:numRef>
          </c:xVal>
          <c:yVal>
            <c:numRef>
              <c:f>Trajecto!$C$124:$C$130</c:f>
              <c:numCache>
                <c:formatCode>0</c:formatCode>
                <c:ptCount val="7"/>
                <c:pt idx="0">
                  <c:v>1440.6824655980993</c:v>
                </c:pt>
                <c:pt idx="1">
                  <c:v>720.34123279904964</c:v>
                </c:pt>
                <c:pt idx="2">
                  <c:v>0</c:v>
                </c:pt>
                <c:pt idx="3">
                  <c:v>72.034123279904961</c:v>
                </c:pt>
                <c:pt idx="4">
                  <c:v>0</c:v>
                </c:pt>
                <c:pt idx="5">
                  <c:v>72.034123279904961</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1440.6824655980993</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5.9999999999999698</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6.9999999999999556</c:v>
                </c:pt>
                <c:pt idx="205">
                  <c:v>#N/A</c:v>
                </c:pt>
                <c:pt idx="206">
                  <c:v>#N/A</c:v>
                </c:pt>
                <c:pt idx="207">
                  <c:v>#N/A</c:v>
                </c:pt>
                <c:pt idx="208">
                  <c:v>#N/A</c:v>
                </c:pt>
                <c:pt idx="209">
                  <c:v>#N/A</c:v>
                </c:pt>
                <c:pt idx="210">
                  <c:v>#N/A</c:v>
                </c:pt>
                <c:pt idx="211">
                  <c:v>#N/A</c:v>
                </c:pt>
                <c:pt idx="212">
                  <c:v>#N/A</c:v>
                </c:pt>
                <c:pt idx="213">
                  <c:v>#N/A</c:v>
                </c:pt>
                <c:pt idx="214">
                  <c:v>7.999999999999952</c:v>
                </c:pt>
                <c:pt idx="215">
                  <c:v>#N/A</c:v>
                </c:pt>
                <c:pt idx="216">
                  <c:v>#N/A</c:v>
                </c:pt>
                <c:pt idx="217">
                  <c:v>#N/A</c:v>
                </c:pt>
                <c:pt idx="218">
                  <c:v>#N/A</c:v>
                </c:pt>
                <c:pt idx="219">
                  <c:v>#N/A</c:v>
                </c:pt>
                <c:pt idx="220">
                  <c:v>#N/A</c:v>
                </c:pt>
                <c:pt idx="221">
                  <c:v>#N/A</c:v>
                </c:pt>
                <c:pt idx="222">
                  <c:v>#N/A</c:v>
                </c:pt>
                <c:pt idx="223">
                  <c:v>#N/A</c:v>
                </c:pt>
                <c:pt idx="224">
                  <c:v>8.9999999999999485</c:v>
                </c:pt>
                <c:pt idx="225">
                  <c:v>#N/A</c:v>
                </c:pt>
                <c:pt idx="226">
                  <c:v>#N/A</c:v>
                </c:pt>
                <c:pt idx="227">
                  <c:v>#N/A</c:v>
                </c:pt>
                <c:pt idx="228">
                  <c:v>#N/A</c:v>
                </c:pt>
                <c:pt idx="229">
                  <c:v>#N/A</c:v>
                </c:pt>
                <c:pt idx="230">
                  <c:v>#N/A</c:v>
                </c:pt>
                <c:pt idx="231">
                  <c:v>#N/A</c:v>
                </c:pt>
                <c:pt idx="232">
                  <c:v>#N/A</c:v>
                </c:pt>
                <c:pt idx="233">
                  <c:v>#N/A</c:v>
                </c:pt>
                <c:pt idx="234">
                  <c:v>9.9999999999999449</c:v>
                </c:pt>
                <c:pt idx="235">
                  <c:v>#N/A</c:v>
                </c:pt>
                <c:pt idx="236">
                  <c:v>#N/A</c:v>
                </c:pt>
                <c:pt idx="237">
                  <c:v>#N/A</c:v>
                </c:pt>
                <c:pt idx="238">
                  <c:v>#N/A</c:v>
                </c:pt>
                <c:pt idx="239">
                  <c:v>#N/A</c:v>
                </c:pt>
                <c:pt idx="240">
                  <c:v>#N/A</c:v>
                </c:pt>
                <c:pt idx="241">
                  <c:v>#N/A</c:v>
                </c:pt>
                <c:pt idx="242">
                  <c:v>#N/A</c:v>
                </c:pt>
                <c:pt idx="243">
                  <c:v>#N/A</c:v>
                </c:pt>
                <c:pt idx="244">
                  <c:v>10.999999999999941</c:v>
                </c:pt>
                <c:pt idx="245">
                  <c:v>#N/A</c:v>
                </c:pt>
                <c:pt idx="246">
                  <c:v>#N/A</c:v>
                </c:pt>
                <c:pt idx="247">
                  <c:v>#N/A</c:v>
                </c:pt>
                <c:pt idx="248">
                  <c:v>#N/A</c:v>
                </c:pt>
                <c:pt idx="249">
                  <c:v>#N/A</c:v>
                </c:pt>
                <c:pt idx="250">
                  <c:v>#N/A</c:v>
                </c:pt>
                <c:pt idx="251">
                  <c:v>#N/A</c:v>
                </c:pt>
                <c:pt idx="252">
                  <c:v>#N/A</c:v>
                </c:pt>
                <c:pt idx="253">
                  <c:v>#N/A</c:v>
                </c:pt>
                <c:pt idx="254">
                  <c:v>11.999999999999938</c:v>
                </c:pt>
                <c:pt idx="255">
                  <c:v>#N/A</c:v>
                </c:pt>
                <c:pt idx="256">
                  <c:v>#N/A</c:v>
                </c:pt>
                <c:pt idx="257">
                  <c:v>#N/A</c:v>
                </c:pt>
                <c:pt idx="258">
                  <c:v>#N/A</c:v>
                </c:pt>
                <c:pt idx="259">
                  <c:v>#N/A</c:v>
                </c:pt>
                <c:pt idx="260">
                  <c:v>#N/A</c:v>
                </c:pt>
                <c:pt idx="261">
                  <c:v>#N/A</c:v>
                </c:pt>
                <c:pt idx="262">
                  <c:v>#N/A</c:v>
                </c:pt>
                <c:pt idx="263">
                  <c:v>#N/A</c:v>
                </c:pt>
                <c:pt idx="264">
                  <c:v>12.999999999999934</c:v>
                </c:pt>
                <c:pt idx="265">
                  <c:v>#N/A</c:v>
                </c:pt>
                <c:pt idx="266">
                  <c:v>#N/A</c:v>
                </c:pt>
                <c:pt idx="267">
                  <c:v>#N/A</c:v>
                </c:pt>
                <c:pt idx="268">
                  <c:v>#N/A</c:v>
                </c:pt>
                <c:pt idx="269">
                  <c:v>#N/A</c:v>
                </c:pt>
                <c:pt idx="270">
                  <c:v>#N/A</c:v>
                </c:pt>
                <c:pt idx="271">
                  <c:v>#N/A</c:v>
                </c:pt>
                <c:pt idx="272">
                  <c:v>#N/A</c:v>
                </c:pt>
                <c:pt idx="273">
                  <c:v>#N/A</c:v>
                </c:pt>
                <c:pt idx="274">
                  <c:v>13.999999999999931</c:v>
                </c:pt>
                <c:pt idx="275">
                  <c:v>#N/A</c:v>
                </c:pt>
                <c:pt idx="276">
                  <c:v>#N/A</c:v>
                </c:pt>
                <c:pt idx="277">
                  <c:v>#N/A</c:v>
                </c:pt>
                <c:pt idx="278">
                  <c:v>#N/A</c:v>
                </c:pt>
                <c:pt idx="279">
                  <c:v>#N/A</c:v>
                </c:pt>
                <c:pt idx="280">
                  <c:v>#N/A</c:v>
                </c:pt>
                <c:pt idx="281">
                  <c:v>#N/A</c:v>
                </c:pt>
                <c:pt idx="282">
                  <c:v>#N/A</c:v>
                </c:pt>
                <c:pt idx="283">
                  <c:v>#N/A</c:v>
                </c:pt>
                <c:pt idx="284">
                  <c:v>14.999999999999927</c:v>
                </c:pt>
                <c:pt idx="285">
                  <c:v>#N/A</c:v>
                </c:pt>
                <c:pt idx="286">
                  <c:v>#N/A</c:v>
                </c:pt>
                <c:pt idx="287">
                  <c:v>#N/A</c:v>
                </c:pt>
                <c:pt idx="288">
                  <c:v>#N/A</c:v>
                </c:pt>
                <c:pt idx="289">
                  <c:v>#N/A</c:v>
                </c:pt>
                <c:pt idx="290">
                  <c:v>#N/A</c:v>
                </c:pt>
                <c:pt idx="291">
                  <c:v>#N/A</c:v>
                </c:pt>
                <c:pt idx="292">
                  <c:v>#N/A</c:v>
                </c:pt>
                <c:pt idx="293">
                  <c:v>#N/A</c:v>
                </c:pt>
                <c:pt idx="294">
                  <c:v>15.999999999999924</c:v>
                </c:pt>
                <c:pt idx="295">
                  <c:v>#N/A</c:v>
                </c:pt>
                <c:pt idx="296">
                  <c:v>#N/A</c:v>
                </c:pt>
                <c:pt idx="297">
                  <c:v>#N/A</c:v>
                </c:pt>
                <c:pt idx="298">
                  <c:v>#N/A</c:v>
                </c:pt>
                <c:pt idx="299">
                  <c:v>#N/A</c:v>
                </c:pt>
                <c:pt idx="300">
                  <c:v>#N/A</c:v>
                </c:pt>
                <c:pt idx="301">
                  <c:v>#N/A</c:v>
                </c:pt>
                <c:pt idx="302">
                  <c:v>#N/A</c:v>
                </c:pt>
                <c:pt idx="303">
                  <c:v>#N/A</c:v>
                </c:pt>
                <c:pt idx="304">
                  <c:v>16.999999999999936</c:v>
                </c:pt>
                <c:pt idx="305">
                  <c:v>#N/A</c:v>
                </c:pt>
                <c:pt idx="306">
                  <c:v>#N/A</c:v>
                </c:pt>
                <c:pt idx="307">
                  <c:v>#N/A</c:v>
                </c:pt>
                <c:pt idx="308">
                  <c:v>#N/A</c:v>
                </c:pt>
                <c:pt idx="309">
                  <c:v>#N/A</c:v>
                </c:pt>
                <c:pt idx="310">
                  <c:v>#N/A</c:v>
                </c:pt>
                <c:pt idx="311">
                  <c:v>#N/A</c:v>
                </c:pt>
                <c:pt idx="312">
                  <c:v>#N/A</c:v>
                </c:pt>
                <c:pt idx="313">
                  <c:v>#N/A</c:v>
                </c:pt>
                <c:pt idx="314">
                  <c:v>17.99999999999995</c:v>
                </c:pt>
                <c:pt idx="315">
                  <c:v>#N/A</c:v>
                </c:pt>
                <c:pt idx="316">
                  <c:v>#N/A</c:v>
                </c:pt>
                <c:pt idx="317">
                  <c:v>#N/A</c:v>
                </c:pt>
                <c:pt idx="318">
                  <c:v>#N/A</c:v>
                </c:pt>
                <c:pt idx="319">
                  <c:v>#N/A</c:v>
                </c:pt>
                <c:pt idx="320">
                  <c:v>#N/A</c:v>
                </c:pt>
                <c:pt idx="321">
                  <c:v>#N/A</c:v>
                </c:pt>
                <c:pt idx="322">
                  <c:v>#N/A</c:v>
                </c:pt>
                <c:pt idx="323">
                  <c:v>#N/A</c:v>
                </c:pt>
                <c:pt idx="324">
                  <c:v>18.999999999999964</c:v>
                </c:pt>
                <c:pt idx="325">
                  <c:v>#N/A</c:v>
                </c:pt>
                <c:pt idx="326">
                  <c:v>#N/A</c:v>
                </c:pt>
                <c:pt idx="327">
                  <c:v>#N/A</c:v>
                </c:pt>
                <c:pt idx="328">
                  <c:v>#N/A</c:v>
                </c:pt>
                <c:pt idx="329">
                  <c:v>#N/A</c:v>
                </c:pt>
                <c:pt idx="330">
                  <c:v>#N/A</c:v>
                </c:pt>
                <c:pt idx="331">
                  <c:v>#N/A</c:v>
                </c:pt>
                <c:pt idx="332">
                  <c:v>#N/A</c:v>
                </c:pt>
                <c:pt idx="333">
                  <c:v>#N/A</c:v>
                </c:pt>
                <c:pt idx="334">
                  <c:v>19.999999999999979</c:v>
                </c:pt>
                <c:pt idx="335">
                  <c:v>#N/A</c:v>
                </c:pt>
                <c:pt idx="336">
                  <c:v>#N/A</c:v>
                </c:pt>
                <c:pt idx="337">
                  <c:v>#N/A</c:v>
                </c:pt>
                <c:pt idx="338">
                  <c:v>#N/A</c:v>
                </c:pt>
                <c:pt idx="339">
                  <c:v>#N/A</c:v>
                </c:pt>
                <c:pt idx="340">
                  <c:v>#N/A</c:v>
                </c:pt>
                <c:pt idx="341">
                  <c:v>#N/A</c:v>
                </c:pt>
                <c:pt idx="342">
                  <c:v>#N/A</c:v>
                </c:pt>
                <c:pt idx="343">
                  <c:v>#N/A</c:v>
                </c:pt>
                <c:pt idx="344">
                  <c:v>20.999999999999993</c:v>
                </c:pt>
                <c:pt idx="345">
                  <c:v>#N/A</c:v>
                </c:pt>
                <c:pt idx="346">
                  <c:v>#N/A</c:v>
                </c:pt>
                <c:pt idx="347">
                  <c:v>#N/A</c:v>
                </c:pt>
                <c:pt idx="348">
                  <c:v>#N/A</c:v>
                </c:pt>
                <c:pt idx="349">
                  <c:v>#N/A</c:v>
                </c:pt>
                <c:pt idx="350">
                  <c:v>#N/A</c:v>
                </c:pt>
                <c:pt idx="351">
                  <c:v>#N/A</c:v>
                </c:pt>
                <c:pt idx="352">
                  <c:v>#N/A</c:v>
                </c:pt>
                <c:pt idx="353">
                  <c:v>#N/A</c:v>
                </c:pt>
                <c:pt idx="354">
                  <c:v>22.000000000000007</c:v>
                </c:pt>
                <c:pt idx="355">
                  <c:v>#N/A</c:v>
                </c:pt>
                <c:pt idx="356">
                  <c:v>#N/A</c:v>
                </c:pt>
                <c:pt idx="357">
                  <c:v>#N/A</c:v>
                </c:pt>
                <c:pt idx="358">
                  <c:v>#N/A</c:v>
                </c:pt>
                <c:pt idx="359">
                  <c:v>#N/A</c:v>
                </c:pt>
                <c:pt idx="360">
                  <c:v>#N/A</c:v>
                </c:pt>
                <c:pt idx="361">
                  <c:v>#N/A</c:v>
                </c:pt>
                <c:pt idx="362">
                  <c:v>#N/A</c:v>
                </c:pt>
                <c:pt idx="363">
                  <c:v>#N/A</c:v>
                </c:pt>
                <c:pt idx="364">
                  <c:v>23.000000000000021</c:v>
                </c:pt>
                <c:pt idx="365">
                  <c:v>#N/A</c:v>
                </c:pt>
                <c:pt idx="366">
                  <c:v>#N/A</c:v>
                </c:pt>
                <c:pt idx="367">
                  <c:v>#N/A</c:v>
                </c:pt>
                <c:pt idx="368">
                  <c:v>#N/A</c:v>
                </c:pt>
                <c:pt idx="369">
                  <c:v>#N/A</c:v>
                </c:pt>
                <c:pt idx="370">
                  <c:v>#N/A</c:v>
                </c:pt>
                <c:pt idx="371">
                  <c:v>#N/A</c:v>
                </c:pt>
                <c:pt idx="372">
                  <c:v>#N/A</c:v>
                </c:pt>
                <c:pt idx="373">
                  <c:v>#N/A</c:v>
                </c:pt>
                <c:pt idx="374">
                  <c:v>24.000000000000036</c:v>
                </c:pt>
                <c:pt idx="375">
                  <c:v>#N/A</c:v>
                </c:pt>
                <c:pt idx="376">
                  <c:v>#N/A</c:v>
                </c:pt>
                <c:pt idx="377">
                  <c:v>#N/A</c:v>
                </c:pt>
                <c:pt idx="378">
                  <c:v>#N/A</c:v>
                </c:pt>
                <c:pt idx="379">
                  <c:v>#N/A</c:v>
                </c:pt>
                <c:pt idx="380">
                  <c:v>#N/A</c:v>
                </c:pt>
                <c:pt idx="381">
                  <c:v>#N/A</c:v>
                </c:pt>
                <c:pt idx="382">
                  <c:v>#N/A</c:v>
                </c:pt>
                <c:pt idx="383">
                  <c:v>#N/A</c:v>
                </c:pt>
                <c:pt idx="384">
                  <c:v>25.00000000000005</c:v>
                </c:pt>
                <c:pt idx="385">
                  <c:v>#N/A</c:v>
                </c:pt>
                <c:pt idx="386">
                  <c:v>#N/A</c:v>
                </c:pt>
                <c:pt idx="387">
                  <c:v>#N/A</c:v>
                </c:pt>
                <c:pt idx="388">
                  <c:v>#N/A</c:v>
                </c:pt>
                <c:pt idx="389">
                  <c:v>#N/A</c:v>
                </c:pt>
                <c:pt idx="390">
                  <c:v>#N/A</c:v>
                </c:pt>
                <c:pt idx="391">
                  <c:v>#N/A</c:v>
                </c:pt>
                <c:pt idx="392">
                  <c:v>#N/A</c:v>
                </c:pt>
                <c:pt idx="393">
                  <c:v>#N/A</c:v>
                </c:pt>
                <c:pt idx="394">
                  <c:v>26.000000000000064</c:v>
                </c:pt>
                <c:pt idx="395">
                  <c:v>#N/A</c:v>
                </c:pt>
                <c:pt idx="396">
                  <c:v>#N/A</c:v>
                </c:pt>
                <c:pt idx="397">
                  <c:v>#N/A</c:v>
                </c:pt>
                <c:pt idx="398">
                  <c:v>#N/A</c:v>
                </c:pt>
                <c:pt idx="399">
                  <c:v>#N/A</c:v>
                </c:pt>
                <c:pt idx="400">
                  <c:v>#N/A</c:v>
                </c:pt>
                <c:pt idx="401">
                  <c:v>#N/A</c:v>
                </c:pt>
                <c:pt idx="402">
                  <c:v>#N/A</c:v>
                </c:pt>
                <c:pt idx="403">
                  <c:v>#N/A</c:v>
                </c:pt>
                <c:pt idx="404">
                  <c:v>27.000000000000078</c:v>
                </c:pt>
                <c:pt idx="405">
                  <c:v>#N/A</c:v>
                </c:pt>
                <c:pt idx="406">
                  <c:v>#N/A</c:v>
                </c:pt>
                <c:pt idx="407">
                  <c:v>#N/A</c:v>
                </c:pt>
                <c:pt idx="408">
                  <c:v>#N/A</c:v>
                </c:pt>
                <c:pt idx="409">
                  <c:v>#N/A</c:v>
                </c:pt>
                <c:pt idx="410">
                  <c:v>#N/A</c:v>
                </c:pt>
                <c:pt idx="411">
                  <c:v>#N/A</c:v>
                </c:pt>
                <c:pt idx="412">
                  <c:v>#N/A</c:v>
                </c:pt>
                <c:pt idx="413">
                  <c:v>#N/A</c:v>
                </c:pt>
                <c:pt idx="414">
                  <c:v>28.000000000000092</c:v>
                </c:pt>
                <c:pt idx="415">
                  <c:v>#N/A</c:v>
                </c:pt>
                <c:pt idx="416">
                  <c:v>#N/A</c:v>
                </c:pt>
                <c:pt idx="417">
                  <c:v>#N/A</c:v>
                </c:pt>
                <c:pt idx="418">
                  <c:v>#N/A</c:v>
                </c:pt>
                <c:pt idx="419">
                  <c:v>#N/A</c:v>
                </c:pt>
                <c:pt idx="420">
                  <c:v>#N/A</c:v>
                </c:pt>
                <c:pt idx="421">
                  <c:v>#N/A</c:v>
                </c:pt>
                <c:pt idx="422">
                  <c:v>#N/A</c:v>
                </c:pt>
                <c:pt idx="423">
                  <c:v>#N/A</c:v>
                </c:pt>
                <c:pt idx="424">
                  <c:v>29.000000000000107</c:v>
                </c:pt>
                <c:pt idx="425">
                  <c:v>#N/A</c:v>
                </c:pt>
                <c:pt idx="426">
                  <c:v>#N/A</c:v>
                </c:pt>
                <c:pt idx="427">
                  <c:v>#N/A</c:v>
                </c:pt>
                <c:pt idx="428">
                  <c:v>#N/A</c:v>
                </c:pt>
                <c:pt idx="429">
                  <c:v>#N/A</c:v>
                </c:pt>
                <c:pt idx="430">
                  <c:v>#N/A</c:v>
                </c:pt>
                <c:pt idx="431">
                  <c:v>#N/A</c:v>
                </c:pt>
                <c:pt idx="432">
                  <c:v>#N/A</c:v>
                </c:pt>
                <c:pt idx="433">
                  <c:v>#N/A</c:v>
                </c:pt>
                <c:pt idx="434">
                  <c:v>30.000000000000121</c:v>
                </c:pt>
                <c:pt idx="435">
                  <c:v>#N/A</c:v>
                </c:pt>
                <c:pt idx="436">
                  <c:v>#N/A</c:v>
                </c:pt>
                <c:pt idx="437">
                  <c:v>#N/A</c:v>
                </c:pt>
                <c:pt idx="438">
                  <c:v>#N/A</c:v>
                </c:pt>
                <c:pt idx="439">
                  <c:v>#N/A</c:v>
                </c:pt>
                <c:pt idx="440">
                  <c:v>#N/A</c:v>
                </c:pt>
                <c:pt idx="441">
                  <c:v>#N/A</c:v>
                </c:pt>
                <c:pt idx="442">
                  <c:v>#N/A</c:v>
                </c:pt>
                <c:pt idx="443">
                  <c:v>#N/A</c:v>
                </c:pt>
                <c:pt idx="444">
                  <c:v>31.000000000000135</c:v>
                </c:pt>
                <c:pt idx="445">
                  <c:v>#N/A</c:v>
                </c:pt>
                <c:pt idx="446">
                  <c:v>#N/A</c:v>
                </c:pt>
                <c:pt idx="447">
                  <c:v>#N/A</c:v>
                </c:pt>
                <c:pt idx="448">
                  <c:v>#N/A</c:v>
                </c:pt>
                <c:pt idx="449">
                  <c:v>#N/A</c:v>
                </c:pt>
                <c:pt idx="450">
                  <c:v>#N/A</c:v>
                </c:pt>
                <c:pt idx="451">
                  <c:v>#N/A</c:v>
                </c:pt>
                <c:pt idx="452">
                  <c:v>#N/A</c:v>
                </c:pt>
                <c:pt idx="453">
                  <c:v>#N/A</c:v>
                </c:pt>
                <c:pt idx="454">
                  <c:v>32.000000000000149</c:v>
                </c:pt>
                <c:pt idx="455">
                  <c:v>#N/A</c:v>
                </c:pt>
                <c:pt idx="456">
                  <c:v>#N/A</c:v>
                </c:pt>
                <c:pt idx="457">
                  <c:v>#N/A</c:v>
                </c:pt>
                <c:pt idx="458">
                  <c:v>#N/A</c:v>
                </c:pt>
                <c:pt idx="459">
                  <c:v>#N/A</c:v>
                </c:pt>
                <c:pt idx="460">
                  <c:v>#N/A</c:v>
                </c:pt>
                <c:pt idx="461">
                  <c:v>#N/A</c:v>
                </c:pt>
                <c:pt idx="462">
                  <c:v>#N/A</c:v>
                </c:pt>
                <c:pt idx="463">
                  <c:v>#N/A</c:v>
                </c:pt>
                <c:pt idx="464">
                  <c:v>33.000000000000163</c:v>
                </c:pt>
                <c:pt idx="465">
                  <c:v>#N/A</c:v>
                </c:pt>
                <c:pt idx="466">
                  <c:v>#N/A</c:v>
                </c:pt>
                <c:pt idx="467">
                  <c:v>#N/A</c:v>
                </c:pt>
                <c:pt idx="468">
                  <c:v>#N/A</c:v>
                </c:pt>
                <c:pt idx="469">
                  <c:v>#N/A</c:v>
                </c:pt>
                <c:pt idx="470">
                  <c:v>#N/A</c:v>
                </c:pt>
                <c:pt idx="471">
                  <c:v>#N/A</c:v>
                </c:pt>
                <c:pt idx="472">
                  <c:v>#N/A</c:v>
                </c:pt>
                <c:pt idx="473">
                  <c:v>#N/A</c:v>
                </c:pt>
                <c:pt idx="474">
                  <c:v>34.000000000000178</c:v>
                </c:pt>
                <c:pt idx="475">
                  <c:v>#N/A</c:v>
                </c:pt>
                <c:pt idx="476">
                  <c:v>#N/A</c:v>
                </c:pt>
                <c:pt idx="477">
                  <c:v>#N/A</c:v>
                </c:pt>
                <c:pt idx="478">
                  <c:v>#N/A</c:v>
                </c:pt>
                <c:pt idx="479">
                  <c:v>#N/A</c:v>
                </c:pt>
                <c:pt idx="480">
                  <c:v>#N/A</c:v>
                </c:pt>
                <c:pt idx="481">
                  <c:v>#N/A</c:v>
                </c:pt>
                <c:pt idx="482">
                  <c:v>#N/A</c:v>
                </c:pt>
                <c:pt idx="483">
                  <c:v>#N/A</c:v>
                </c:pt>
                <c:pt idx="484">
                  <c:v>35.000000000000192</c:v>
                </c:pt>
                <c:pt idx="485">
                  <c:v>#N/A</c:v>
                </c:pt>
                <c:pt idx="486">
                  <c:v>#N/A</c:v>
                </c:pt>
                <c:pt idx="487">
                  <c:v>#N/A</c:v>
                </c:pt>
                <c:pt idx="488">
                  <c:v>#N/A</c:v>
                </c:pt>
                <c:pt idx="489">
                  <c:v>#N/A</c:v>
                </c:pt>
                <c:pt idx="490">
                  <c:v>#N/A</c:v>
                </c:pt>
                <c:pt idx="491">
                  <c:v>#N/A</c:v>
                </c:pt>
                <c:pt idx="492">
                  <c:v>#N/A</c:v>
                </c:pt>
                <c:pt idx="493">
                  <c:v>#N/A</c:v>
                </c:pt>
                <c:pt idx="494">
                  <c:v>36.000000000000206</c:v>
                </c:pt>
                <c:pt idx="495">
                  <c:v>#N/A</c:v>
                </c:pt>
                <c:pt idx="496">
                  <c:v>#N/A</c:v>
                </c:pt>
                <c:pt idx="497">
                  <c:v>#N/A</c:v>
                </c:pt>
                <c:pt idx="498">
                  <c:v>#N/A</c:v>
                </c:pt>
                <c:pt idx="499">
                  <c:v>#N/A</c:v>
                </c:pt>
                <c:pt idx="500">
                  <c:v>#N/A</c:v>
                </c:pt>
                <c:pt idx="501">
                  <c:v>#N/A</c:v>
                </c:pt>
                <c:pt idx="502">
                  <c:v>#N/A</c:v>
                </c:pt>
                <c:pt idx="503">
                  <c:v>#N/A</c:v>
                </c:pt>
                <c:pt idx="504">
                  <c:v>37.00000000000022</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1440.7169382585623</c:v>
                </c:pt>
                <c:pt idx="300">
                  <c:v>1440.6532498114532</c:v>
                </c:pt>
                <c:pt idx="301">
                  <c:v>1440.4915738700531</c:v>
                </c:pt>
                <c:pt idx="302">
                  <c:v>1440.2320836793062</c:v>
                </c:pt>
                <c:pt idx="303">
                  <c:v>1439.8749529624204</c:v>
                </c:pt>
                <c:pt idx="304">
                  <c:v>1439.4203567499085</c:v>
                </c:pt>
                <c:pt idx="305">
                  <c:v>1438.8684721848188</c:v>
                </c:pt>
                <c:pt idx="306">
                  <c:v>1438.219479298401</c:v>
                </c:pt>
                <c:pt idx="307">
                  <c:v>1437.4735617511292</c:v>
                </c:pt>
                <c:pt idx="308">
                  <c:v>1436.6309075347922</c:v>
                </c:pt>
                <c:pt idx="309">
                  <c:v>1435.6917096322359</c:v>
                </c:pt>
                <c:pt idx="310">
                  <c:v>1434.6561666322445</c:v>
                </c:pt>
                <c:pt idx="311">
                  <c:v>1433.5244832979301</c:v>
                </c:pt>
                <c:pt idx="312">
                  <c:v>1432.2968710878367</c:v>
                </c:pt>
                <c:pt idx="313">
                  <c:v>1430.9735486297166</c:v>
                </c:pt>
                <c:pt idx="314">
                  <c:v>1429.5547421475924</c:v>
                </c:pt>
                <c:pt idx="315">
                  <c:v>1428.0406858432607</c:v>
                </c:pt>
                <c:pt idx="316">
                  <c:v>1426.4316222338305</c:v>
                </c:pt>
                <c:pt idx="317">
                  <c:v>1424.7278024472114</c:v>
                </c:pt>
                <c:pt idx="318">
                  <c:v>1422.929486477705</c:v>
                </c:pt>
                <c:pt idx="319">
                  <c:v>1421.0369434039844</c:v>
                </c:pt>
                <c:pt idx="320">
                  <c:v>1419.0504515718276</c:v>
                </c:pt>
                <c:pt idx="321">
                  <c:v>1416.9702987439746</c:v>
                </c:pt>
                <c:pt idx="322">
                  <c:v>1414.7967822194421</c:v>
                </c:pt>
                <c:pt idx="323">
                  <c:v>1412.5302089245592</c:v>
                </c:pt>
                <c:pt idx="324">
                  <c:v>1410.1708954778876</c:v>
                </c:pt>
                <c:pt idx="325">
                  <c:v>1407.7191682310749</c:v>
                </c:pt>
                <c:pt idx="326">
                  <c:v>1405.1753632875655</c:v>
                </c:pt>
                <c:pt idx="327">
                  <c:v>1402.5398265009637</c:v>
                </c:pt>
                <c:pt idx="328">
                  <c:v>1399.8129134547128</c:v>
                </c:pt>
                <c:pt idx="329">
                  <c:v>1396.9949894246274</c:v>
                </c:pt>
                <c:pt idx="330">
                  <c:v>1394.0864293256961</c:v>
                </c:pt>
                <c:pt idx="331">
                  <c:v>1391.0876176444519</c:v>
                </c:pt>
                <c:pt idx="332">
                  <c:v>1387.9989483581053</c:v>
                </c:pt>
                <c:pt idx="333">
                  <c:v>1384.820824841531</c:v>
                </c:pt>
                <c:pt idx="334">
                  <c:v>1381.553659763108</c:v>
                </c:pt>
                <c:pt idx="335">
                  <c:v>1378.1978749703314</c:v>
                </c:pt>
                <c:pt idx="336">
                  <c:v>1374.7539013660335</c:v>
                </c:pt>
                <c:pt idx="337">
                  <c:v>1371.222178775987</c:v>
                </c:pt>
                <c:pt idx="338">
                  <c:v>1367.6031558085974</c:v>
                </c:pt>
                <c:pt idx="339">
                  <c:v>1363.8972897073372</c:v>
                </c:pt>
                <c:pt idx="340">
                  <c:v>1360.1050461965233</c:v>
                </c:pt>
                <c:pt idx="341">
                  <c:v>1356.226899320993</c:v>
                </c:pt>
                <c:pt idx="342">
                  <c:v>1352.2633312801956</c:v>
                </c:pt>
                <c:pt idx="343">
                  <c:v>1348.2148322571763</c:v>
                </c:pt>
                <c:pt idx="344">
                  <c:v>1344.0819002428984</c:v>
                </c:pt>
                <c:pt idx="345">
                  <c:v>1339.8650408563228</c:v>
                </c:pt>
                <c:pt idx="346">
                  <c:v>1335.5647671606312</c:v>
                </c:pt>
                <c:pt idx="347">
                  <c:v>1331.1815994759615</c:v>
                </c:pt>
                <c:pt idx="348">
                  <c:v>1326.716065188999</c:v>
                </c:pt>
                <c:pt idx="349">
                  <c:v>1322.1686985597478</c:v>
                </c:pt>
                <c:pt idx="350">
                  <c:v>1317.5400405257922</c:v>
                </c:pt>
                <c:pt idx="351">
                  <c:v>1312.8306385043361</c:v>
                </c:pt>
                <c:pt idx="352">
                  <c:v>1308.0410461923004</c:v>
                </c:pt>
                <c:pt idx="353">
                  <c:v>1303.17182336474</c:v>
                </c:pt>
                <c:pt idx="354">
                  <c:v>1298.2235356718318</c:v>
                </c:pt>
                <c:pt idx="355">
                  <c:v>1293.1967544346733</c:v>
                </c:pt>
                <c:pt idx="356">
                  <c:v>1288.0920564401222</c:v>
                </c:pt>
                <c:pt idx="357">
                  <c:v>1282.9100237348955</c:v>
                </c:pt>
                <c:pt idx="358">
                  <c:v>1277.6512434191375</c:v>
                </c:pt>
                <c:pt idx="359">
                  <c:v>1272.3163074396609</c:v>
                </c:pt>
                <c:pt idx="360">
                  <c:v>1266.905812383053</c:v>
                </c:pt>
                <c:pt idx="361">
                  <c:v>1261.4203592688327</c:v>
                </c:pt>
                <c:pt idx="362">
                  <c:v>1255.8605533428381</c:v>
                </c:pt>
                <c:pt idx="363">
                  <c:v>1250.2270038710164</c:v>
                </c:pt>
                <c:pt idx="364">
                  <c:v>1244.5203239337802</c:v>
                </c:pt>
                <c:pt idx="365">
                  <c:v>1238.7411302210903</c:v>
                </c:pt>
                <c:pt idx="366">
                  <c:v>1232.8900428284155</c:v>
                </c:pt>
                <c:pt idx="367">
                  <c:v>1226.9676850537187</c:v>
                </c:pt>
                <c:pt idx="368">
                  <c:v>1220.9746831956072</c:v>
                </c:pt>
                <c:pt idx="369">
                  <c:v>1214.9116663527841</c:v>
                </c:pt>
                <c:pt idx="370">
                  <c:v>1208.7792662249299</c:v>
                </c:pt>
                <c:pt idx="371">
                  <c:v>1202.5781169151373</c:v>
                </c:pt>
                <c:pt idx="372">
                  <c:v>1196.3088547340203</c:v>
                </c:pt>
                <c:pt idx="373">
                  <c:v>1189.9721180056088</c:v>
                </c:pt>
                <c:pt idx="374">
                  <c:v>1183.568546875139</c:v>
                </c:pt>
                <c:pt idx="375">
                  <c:v>1177.0987831188431</c:v>
                </c:pt>
                <c:pt idx="376">
                  <c:v>1170.5634699558361</c:v>
                </c:pt>
                <c:pt idx="377">
                  <c:v>1163.9632518621945</c:v>
                </c:pt>
                <c:pt idx="378">
                  <c:v>1157.2987743873155</c:v>
                </c:pt>
                <c:pt idx="379">
                  <c:v>1150.570683972642</c:v>
                </c:pt>
                <c:pt idx="380">
                  <c:v>1143.7796277728328</c:v>
                </c:pt>
                <c:pt idx="381">
                  <c:v>1136.9262534794534</c:v>
                </c:pt>
                <c:pt idx="382">
                  <c:v>1130.0112091472586</c:v>
                </c:pt>
                <c:pt idx="383">
                  <c:v>1123.0351430231333</c:v>
                </c:pt>
                <c:pt idx="384">
                  <c:v>1115.9987033777556</c:v>
                </c:pt>
                <c:pt idx="385">
                  <c:v>1108.9025383400367</c:v>
                </c:pt>
                <c:pt idx="386">
                  <c:v>1101.7472957343955</c:v>
                </c:pt>
                <c:pt idx="387">
                  <c:v>1094.5336229209154</c:v>
                </c:pt>
                <c:pt idx="388">
                  <c:v>1087.2621666384307</c:v>
                </c:pt>
                <c:pt idx="389">
                  <c:v>1079.9335728505835</c:v>
                </c:pt>
                <c:pt idx="390">
                  <c:v>1072.5484865948897</c:v>
                </c:pt>
                <c:pt idx="391">
                  <c:v>1065.10755183485</c:v>
                </c:pt>
                <c:pt idx="392">
                  <c:v>1057.6114113151341</c:v>
                </c:pt>
                <c:pt idx="393">
                  <c:v>1050.0607064198671</c:v>
                </c:pt>
                <c:pt idx="394">
                  <c:v>1042.4560770340427</c:v>
                </c:pt>
                <c:pt idx="395">
                  <c:v>1034.7981614080802</c:v>
                </c:pt>
                <c:pt idx="396">
                  <c:v>1027.0875960255464</c:v>
                </c:pt>
                <c:pt idx="397">
                  <c:v>1019.3250154740527</c:v>
                </c:pt>
                <c:pt idx="398">
                  <c:v>1011.5110523193401</c:v>
                </c:pt>
                <c:pt idx="399">
                  <c:v>1003.6463369825588</c:v>
                </c:pt>
                <c:pt idx="400">
                  <c:v>995.7314976207465</c:v>
                </c:pt>
                <c:pt idx="401">
                  <c:v>987.76716001050909</c:v>
                </c:pt>
                <c:pt idx="402">
                  <c:v>979.75394743489937</c:v>
                </c:pt>
                <c:pt idx="403">
                  <c:v>971.6924805734925</c:v>
                </c:pt>
                <c:pt idx="404">
                  <c:v>963.58337739565059</c:v>
                </c:pt>
                <c:pt idx="405">
                  <c:v>955.4272530569682</c:v>
                </c:pt>
                <c:pt idx="406">
                  <c:v>947.22471979888587</c:v>
                </c:pt>
                <c:pt idx="407">
                  <c:v>938.97638685145944</c:v>
                </c:pt>
                <c:pt idx="408">
                  <c:v>930.68286033926836</c:v>
                </c:pt>
                <c:pt idx="409">
                  <c:v>922.34474319044466</c:v>
                </c:pt>
                <c:pt idx="410">
                  <c:v>913.96263504880255</c:v>
                </c:pt>
                <c:pt idx="411">
                  <c:v>905.53713218904636</c:v>
                </c:pt>
                <c:pt idx="412">
                  <c:v>897.06882743503252</c:v>
                </c:pt>
                <c:pt idx="413">
                  <c:v>888.55831008105986</c:v>
                </c:pt>
                <c:pt idx="414">
                  <c:v>880.00616581615998</c:v>
                </c:pt>
                <c:pt idx="415">
                  <c:v>871.41297665135903</c:v>
                </c:pt>
                <c:pt idx="416">
                  <c:v>862.77932084987935</c:v>
                </c:pt>
                <c:pt idx="417">
                  <c:v>854.1057728602492</c:v>
                </c:pt>
                <c:pt idx="418">
                  <c:v>845.39290325228626</c:v>
                </c:pt>
                <c:pt idx="419">
                  <c:v>836.64127865592002</c:v>
                </c:pt>
                <c:pt idx="420">
                  <c:v>827.85146170281746</c:v>
                </c:pt>
                <c:pt idx="421">
                  <c:v>819.02401097077325</c:v>
                </c:pt>
                <c:pt idx="422">
                  <c:v>810.15948093082716</c:v>
                </c:pt>
                <c:pt idx="423">
                  <c:v>801.2584218970685</c:v>
                </c:pt>
                <c:pt idx="424">
                  <c:v>792.32137997908762</c:v>
                </c:pt>
                <c:pt idx="425">
                  <c:v>783.34889703703288</c:v>
                </c:pt>
                <c:pt idx="426">
                  <c:v>774.34151063923105</c:v>
                </c:pt>
                <c:pt idx="427">
                  <c:v>765.29975402232856</c:v>
                </c:pt>
                <c:pt idx="428">
                  <c:v>756.22415605391052</c:v>
                </c:pt>
                <c:pt idx="429">
                  <c:v>747.11524119755234</c:v>
                </c:pt>
                <c:pt idx="430">
                  <c:v>737.97352948026139</c:v>
                </c:pt>
                <c:pt idx="431">
                  <c:v>728.79953646226181</c:v>
                </c:pt>
                <c:pt idx="432">
                  <c:v>719.59377320907834</c:v>
                </c:pt>
                <c:pt idx="433">
                  <c:v>710.35674626587354</c:v>
                </c:pt>
                <c:pt idx="434">
                  <c:v>701.08895763399141</c:v>
                </c:pt>
                <c:pt idx="435">
                  <c:v>691.7909047496629</c:v>
                </c:pt>
                <c:pt idx="436">
                  <c:v>682.46308046482534</c:v>
                </c:pt>
                <c:pt idx="437">
                  <c:v>673.10597303001055</c:v>
                </c:pt>
                <c:pt idx="438">
                  <c:v>663.72006607925437</c:v>
                </c:pt>
                <c:pt idx="439">
                  <c:v>654.30583861698165</c:v>
                </c:pt>
                <c:pt idx="440">
                  <c:v>644.86376500682013</c:v>
                </c:pt>
                <c:pt idx="441">
                  <c:v>635.39431496229577</c:v>
                </c:pt>
                <c:pt idx="442">
                  <c:v>625.89795353936495</c:v>
                </c:pt>
                <c:pt idx="443">
                  <c:v>616.37514113073587</c:v>
                </c:pt>
                <c:pt idx="444">
                  <c:v>606.8263334619337</c:v>
                </c:pt>
                <c:pt idx="445">
                  <c:v>597.25198158906403</c:v>
                </c:pt>
                <c:pt idx="446">
                  <c:v>587.65253189822818</c:v>
                </c:pt>
                <c:pt idx="447">
                  <c:v>578.02842610654636</c:v>
                </c:pt>
                <c:pt idx="448">
                  <c:v>568.38010126474251</c:v>
                </c:pt>
                <c:pt idx="449">
                  <c:v>558.7079897612474</c:v>
                </c:pt>
                <c:pt idx="450">
                  <c:v>549.01251932777473</c:v>
                </c:pt>
                <c:pt idx="451">
                  <c:v>539.2941130463272</c:v>
                </c:pt>
                <c:pt idx="452">
                  <c:v>529.55318935758919</c:v>
                </c:pt>
                <c:pt idx="453">
                  <c:v>519.7901620706624</c:v>
                </c:pt>
                <c:pt idx="454">
                  <c:v>510.00544037410276</c:v>
                </c:pt>
                <c:pt idx="455">
                  <c:v>500.19942884821671</c:v>
                </c:pt>
                <c:pt idx="456">
                  <c:v>490.37252747857451</c:v>
                </c:pt>
                <c:pt idx="457">
                  <c:v>480.525131670701</c:v>
                </c:pt>
                <c:pt idx="458">
                  <c:v>470.65763226590212</c:v>
                </c:pt>
                <c:pt idx="459">
                  <c:v>460.77041555818863</c:v>
                </c:pt>
                <c:pt idx="460">
                  <c:v>450.86386331225674</c:v>
                </c:pt>
                <c:pt idx="461">
                  <c:v>440.93835278248787</c:v>
                </c:pt>
                <c:pt idx="462">
                  <c:v>430.99425673292899</c:v>
                </c:pt>
                <c:pt idx="463">
                  <c:v>421.03194345821635</c:v>
                </c:pt>
                <c:pt idx="464">
                  <c:v>411.05177680540572</c:v>
                </c:pt>
                <c:pt idx="465">
                  <c:v>401.05411619667314</c:v>
                </c:pt>
                <c:pt idx="466">
                  <c:v>391.03931665285018</c:v>
                </c:pt>
                <c:pt idx="467">
                  <c:v>381.00772881775953</c:v>
                </c:pt>
                <c:pt idx="468">
                  <c:v>370.959698983316</c:v>
                </c:pt>
                <c:pt idx="469">
                  <c:v>360.89556911535988</c:v>
                </c:pt>
                <c:pt idx="470">
                  <c:v>350.81567688018907</c:v>
                </c:pt>
                <c:pt idx="471">
                  <c:v>340.72035567175863</c:v>
                </c:pt>
                <c:pt idx="472">
                  <c:v>330.60993463951485</c:v>
                </c:pt>
                <c:pt idx="473">
                  <c:v>320.48473871683433</c:v>
                </c:pt>
                <c:pt idx="474">
                  <c:v>310.34508865003647</c:v>
                </c:pt>
                <c:pt idx="475">
                  <c:v>300.19130102794048</c:v>
                </c:pt>
                <c:pt idx="476">
                  <c:v>290.02368831193786</c:v>
                </c:pt>
                <c:pt idx="477">
                  <c:v>279.84255886655137</c:v>
                </c:pt>
                <c:pt idx="478">
                  <c:v>269.64821699045393</c:v>
                </c:pt>
                <c:pt idx="479">
                  <c:v>259.44096294791916</c:v>
                </c:pt>
                <c:pt idx="480">
                  <c:v>249.22109300067828</c:v>
                </c:pt>
                <c:pt idx="481">
                  <c:v>238.98889944015687</c:v>
                </c:pt>
                <c:pt idx="482">
                  <c:v>228.74467062006678</c:v>
                </c:pt>
                <c:pt idx="483">
                  <c:v>218.4886909893286</c:v>
                </c:pt>
                <c:pt idx="484">
                  <c:v>208.22124112530082</c:v>
                </c:pt>
                <c:pt idx="485">
                  <c:v>197.9425977672926</c:v>
                </c:pt>
                <c:pt idx="486">
                  <c:v>187.65303385033738</c:v>
                </c:pt>
                <c:pt idx="487">
                  <c:v>177.35281853920563</c:v>
                </c:pt>
                <c:pt idx="488">
                  <c:v>167.04221726263492</c:v>
                </c:pt>
                <c:pt idx="489">
                  <c:v>156.721491747757</c:v>
                </c:pt>
                <c:pt idx="490">
                  <c:v>146.39090005470149</c:v>
                </c:pt>
                <c:pt idx="491">
                  <c:v>136.05069661135644</c:v>
                </c:pt>
                <c:pt idx="492">
                  <c:v>125.70113224826709</c:v>
                </c:pt>
                <c:pt idx="493">
                  <c:v>115.34245423365394</c:v>
                </c:pt>
                <c:pt idx="494">
                  <c:v>104.9749063085327</c:v>
                </c:pt>
                <c:pt idx="495">
                  <c:v>94.59872872191832</c:v>
                </c:pt>
                <c:pt idx="496">
                  <c:v>84.214158266096618</c:v>
                </c:pt>
                <c:pt idx="497">
                  <c:v>73.821428311947074</c:v>
                </c:pt>
                <c:pt idx="498">
                  <c:v>63.420768844301136</c:v>
                </c:pt>
                <c:pt idx="499">
                  <c:v>53.012406497320711</c:v>
                </c:pt>
                <c:pt idx="500">
                  <c:v>42.596564589882234</c:v>
                </c:pt>
                <c:pt idx="501">
                  <c:v>32.173463160951982</c:v>
                </c:pt>
                <c:pt idx="502">
                  <c:v>21.743319004938996</c:v>
                </c:pt>
                <c:pt idx="503">
                  <c:v>11.306345707012312</c:v>
                </c:pt>
                <c:pt idx="504">
                  <c:v>0.86275367836969963</c:v>
                </c:pt>
                <c:pt idx="505">
                  <c:v>-9.587249808554354</c:v>
                </c:pt>
                <c:pt idx="506">
                  <c:v>-9.5977029693954456</c:v>
                </c:pt>
                <c:pt idx="507">
                  <c:v>-9.6081561363424139</c:v>
                </c:pt>
                <c:pt idx="508">
                  <c:v>-9.61860930939506</c:v>
                </c:pt>
                <c:pt idx="509">
                  <c:v>-9.6290624885531848</c:v>
                </c:pt>
                <c:pt idx="510">
                  <c:v>-9.6395156738165877</c:v>
                </c:pt>
                <c:pt idx="511">
                  <c:v>-9.6499688651850697</c:v>
                </c:pt>
                <c:pt idx="512">
                  <c:v>-9.6604220626584318</c:v>
                </c:pt>
                <c:pt idx="513">
                  <c:v>-9.6708752662364752</c:v>
                </c:pt>
                <c:pt idx="514">
                  <c:v>-9.6813284759190008</c:v>
                </c:pt>
                <c:pt idx="515">
                  <c:v>-9.6917816917058079</c:v>
                </c:pt>
                <c:pt idx="516">
                  <c:v>-9.7022349135966994</c:v>
                </c:pt>
                <c:pt idx="517">
                  <c:v>-9.7126881415914745</c:v>
                </c:pt>
                <c:pt idx="518">
                  <c:v>-9.7231413756899325</c:v>
                </c:pt>
                <c:pt idx="519">
                  <c:v>-9.7335946158918762</c:v>
                </c:pt>
                <c:pt idx="520">
                  <c:v>-9.7440478621971067</c:v>
                </c:pt>
                <c:pt idx="521">
                  <c:v>-9.7545011146054232</c:v>
                </c:pt>
                <c:pt idx="522">
                  <c:v>-9.7649543731166268</c:v>
                </c:pt>
                <c:pt idx="523">
                  <c:v>-9.7754076377305186</c:v>
                </c:pt>
                <c:pt idx="524">
                  <c:v>-9.7858609084468977</c:v>
                </c:pt>
                <c:pt idx="525">
                  <c:v>-9.7963141852655671</c:v>
                </c:pt>
                <c:pt idx="526">
                  <c:v>-9.8067674681863259</c:v>
                </c:pt>
                <c:pt idx="527">
                  <c:v>-9.8172207572089754</c:v>
                </c:pt>
                <c:pt idx="528">
                  <c:v>-9.8276740523333164</c:v>
                </c:pt>
                <c:pt idx="529">
                  <c:v>-9.83812735355915</c:v>
                </c:pt>
                <c:pt idx="530">
                  <c:v>-9.8485806608862756</c:v>
                </c:pt>
                <c:pt idx="531">
                  <c:v>-9.8590339743144959</c:v>
                </c:pt>
                <c:pt idx="532">
                  <c:v>-9.8694872938436102</c:v>
                </c:pt>
                <c:pt idx="533">
                  <c:v>-9.8799406194734196</c:v>
                </c:pt>
                <c:pt idx="534">
                  <c:v>-9.8903939512037251</c:v>
                </c:pt>
                <c:pt idx="535">
                  <c:v>-9.9008472890343278</c:v>
                </c:pt>
                <c:pt idx="536">
                  <c:v>-9.9113006329650268</c:v>
                </c:pt>
                <c:pt idx="537">
                  <c:v>-9.9217539829956234</c:v>
                </c:pt>
                <c:pt idx="538">
                  <c:v>-9.9322073391259202</c:v>
                </c:pt>
                <c:pt idx="539">
                  <c:v>-9.9426607013557167</c:v>
                </c:pt>
                <c:pt idx="540">
                  <c:v>-9.9531140696848119</c:v>
                </c:pt>
                <c:pt idx="541">
                  <c:v>-9.9635674441130089</c:v>
                </c:pt>
                <c:pt idx="542">
                  <c:v>-9.9740208246401085</c:v>
                </c:pt>
                <c:pt idx="543">
                  <c:v>-9.9844742112659102</c:v>
                </c:pt>
                <c:pt idx="544">
                  <c:v>-9.9949276039902148</c:v>
                </c:pt>
                <c:pt idx="545">
                  <c:v>-10.005381002812824</c:v>
                </c:pt>
                <c:pt idx="546">
                  <c:v>-10.015834407733538</c:v>
                </c:pt>
                <c:pt idx="547">
                  <c:v>-10.026287818752158</c:v>
                </c:pt>
                <c:pt idx="548">
                  <c:v>-10.036741235868485</c:v>
                </c:pt>
                <c:pt idx="549">
                  <c:v>-10.047194659082319</c:v>
                </c:pt>
                <c:pt idx="550">
                  <c:v>-10.05764808839346</c:v>
                </c:pt>
                <c:pt idx="551">
                  <c:v>-10.06810152380171</c:v>
                </c:pt>
                <c:pt idx="552">
                  <c:v>-10.078554965306871</c:v>
                </c:pt>
                <c:pt idx="553">
                  <c:v>-10.089008412908742</c:v>
                </c:pt>
                <c:pt idx="554">
                  <c:v>-10.099461866607124</c:v>
                </c:pt>
                <c:pt idx="555">
                  <c:v>-10.109915326401818</c:v>
                </c:pt>
                <c:pt idx="556">
                  <c:v>-10.120368792292625</c:v>
                </c:pt>
                <c:pt idx="557">
                  <c:v>-10.130822264279347</c:v>
                </c:pt>
                <c:pt idx="558">
                  <c:v>-10.141275742361783</c:v>
                </c:pt>
                <c:pt idx="559">
                  <c:v>-10.151729226539734</c:v>
                </c:pt>
                <c:pt idx="560">
                  <c:v>-10.162182716813001</c:v>
                </c:pt>
                <c:pt idx="561">
                  <c:v>-10.172636213181386</c:v>
                </c:pt>
                <c:pt idx="562">
                  <c:v>-10.183089715644687</c:v>
                </c:pt>
                <c:pt idx="563">
                  <c:v>-10.193543224202708</c:v>
                </c:pt>
                <c:pt idx="564">
                  <c:v>-10.203996738855247</c:v>
                </c:pt>
                <c:pt idx="565">
                  <c:v>-10.214450259602108</c:v>
                </c:pt>
                <c:pt idx="566">
                  <c:v>-10.22490378644309</c:v>
                </c:pt>
                <c:pt idx="567">
                  <c:v>-10.235357319377993</c:v>
                </c:pt>
                <c:pt idx="568">
                  <c:v>-10.245810858406619</c:v>
                </c:pt>
                <c:pt idx="569">
                  <c:v>-10.256264403528769</c:v>
                </c:pt>
                <c:pt idx="570">
                  <c:v>-10.266717954744243</c:v>
                </c:pt>
                <c:pt idx="571">
                  <c:v>-10.277171512052842</c:v>
                </c:pt>
                <c:pt idx="572">
                  <c:v>-10.287625075454367</c:v>
                </c:pt>
                <c:pt idx="573">
                  <c:v>-10.298078644948619</c:v>
                </c:pt>
                <c:pt idx="574">
                  <c:v>-10.308532220535399</c:v>
                </c:pt>
                <c:pt idx="575">
                  <c:v>-10.318985802214508</c:v>
                </c:pt>
                <c:pt idx="576">
                  <c:v>-10.329439389985746</c:v>
                </c:pt>
                <c:pt idx="577">
                  <c:v>-10.339892983848914</c:v>
                </c:pt>
                <c:pt idx="578">
                  <c:v>-10.350346583803814</c:v>
                </c:pt>
                <c:pt idx="579">
                  <c:v>-10.360800189850247</c:v>
                </c:pt>
                <c:pt idx="580">
                  <c:v>-10.371253801988013</c:v>
                </c:pt>
                <c:pt idx="581">
                  <c:v>-10.381707420216912</c:v>
                </c:pt>
                <c:pt idx="582">
                  <c:v>-10.392161044536747</c:v>
                </c:pt>
                <c:pt idx="583">
                  <c:v>-10.402614674947317</c:v>
                </c:pt>
                <c:pt idx="584">
                  <c:v>-10.413068311448425</c:v>
                </c:pt>
                <c:pt idx="585">
                  <c:v>-10.42352195403987</c:v>
                </c:pt>
                <c:pt idx="586">
                  <c:v>-10.433975602721453</c:v>
                </c:pt>
                <c:pt idx="587">
                  <c:v>-10.444429257492976</c:v>
                </c:pt>
                <c:pt idx="588">
                  <c:v>-10.454882918354238</c:v>
                </c:pt>
                <c:pt idx="589">
                  <c:v>-10.465336585305042</c:v>
                </c:pt>
                <c:pt idx="590">
                  <c:v>-10.475790258345189</c:v>
                </c:pt>
                <c:pt idx="591">
                  <c:v>-10.486243937474478</c:v>
                </c:pt>
                <c:pt idx="592">
                  <c:v>-10.496697622692711</c:v>
                </c:pt>
                <c:pt idx="593">
                  <c:v>-10.507151313999689</c:v>
                </c:pt>
                <c:pt idx="594">
                  <c:v>-10.517605011395213</c:v>
                </c:pt>
                <c:pt idx="595">
                  <c:v>-10.528058714879084</c:v>
                </c:pt>
                <c:pt idx="596">
                  <c:v>-10.538512424451101</c:v>
                </c:pt>
                <c:pt idx="597">
                  <c:v>-10.548966140111068</c:v>
                </c:pt>
                <c:pt idx="598">
                  <c:v>-10.559419861858784</c:v>
                </c:pt>
                <c:pt idx="599">
                  <c:v>-10.569873589694049</c:v>
                </c:pt>
                <c:pt idx="600">
                  <c:v>-10.580327323616666</c:v>
                </c:pt>
                <c:pt idx="601">
                  <c:v>-10.590781063626435</c:v>
                </c:pt>
                <c:pt idx="602">
                  <c:v>-10.601234809723158</c:v>
                </c:pt>
                <c:pt idx="603">
                  <c:v>-10.611688561906634</c:v>
                </c:pt>
                <c:pt idx="604">
                  <c:v>-10.622142320176666</c:v>
                </c:pt>
                <c:pt idx="605">
                  <c:v>-10.632596084533054</c:v>
                </c:pt>
                <c:pt idx="606">
                  <c:v>-10.643049854975599</c:v>
                </c:pt>
                <c:pt idx="607">
                  <c:v>-10.653503631504103</c:v>
                </c:pt>
                <c:pt idx="608">
                  <c:v>-10.663957414118364</c:v>
                </c:pt>
                <c:pt idx="609">
                  <c:v>-10.674411202818186</c:v>
                </c:pt>
                <c:pt idx="610">
                  <c:v>-10.68486499760337</c:v>
                </c:pt>
                <c:pt idx="611">
                  <c:v>-10.695318798473714</c:v>
                </c:pt>
                <c:pt idx="612">
                  <c:v>-10.705772605429022</c:v>
                </c:pt>
                <c:pt idx="613">
                  <c:v>-10.716226418469093</c:v>
                </c:pt>
                <c:pt idx="614">
                  <c:v>-10.72668023759373</c:v>
                </c:pt>
                <c:pt idx="615">
                  <c:v>-10.737134062802731</c:v>
                </c:pt>
                <c:pt idx="616">
                  <c:v>-10.747587894095899</c:v>
                </c:pt>
                <c:pt idx="617">
                  <c:v>-10.758041731473035</c:v>
                </c:pt>
                <c:pt idx="618">
                  <c:v>-10.76849557493394</c:v>
                </c:pt>
                <c:pt idx="619">
                  <c:v>-10.778949424478414</c:v>
                </c:pt>
                <c:pt idx="620">
                  <c:v>-10.78940328010626</c:v>
                </c:pt>
                <c:pt idx="621">
                  <c:v>-10.799857141817277</c:v>
                </c:pt>
                <c:pt idx="622">
                  <c:v>-10.810311009611267</c:v>
                </c:pt>
                <c:pt idx="623">
                  <c:v>-10.82076488348803</c:v>
                </c:pt>
                <c:pt idx="624">
                  <c:v>-10.831218763447367</c:v>
                </c:pt>
                <c:pt idx="625">
                  <c:v>-10.841672649489082</c:v>
                </c:pt>
                <c:pt idx="626">
                  <c:v>-10.852126541612973</c:v>
                </c:pt>
                <c:pt idx="627">
                  <c:v>-10.862580439818842</c:v>
                </c:pt>
                <c:pt idx="628">
                  <c:v>-10.87303434410649</c:v>
                </c:pt>
                <c:pt idx="629">
                  <c:v>-10.883488254475717</c:v>
                </c:pt>
                <c:pt idx="630">
                  <c:v>-10.893942170926325</c:v>
                </c:pt>
                <c:pt idx="631">
                  <c:v>-10.904396093458114</c:v>
                </c:pt>
                <c:pt idx="632">
                  <c:v>-10.914850022070887</c:v>
                </c:pt>
                <c:pt idx="633">
                  <c:v>-10.925303956764443</c:v>
                </c:pt>
                <c:pt idx="634">
                  <c:v>-10.935757897538585</c:v>
                </c:pt>
                <c:pt idx="635">
                  <c:v>-10.946211844393112</c:v>
                </c:pt>
                <c:pt idx="636">
                  <c:v>-10.956665797327826</c:v>
                </c:pt>
                <c:pt idx="637">
                  <c:v>-10.967119756342528</c:v>
                </c:pt>
                <c:pt idx="638">
                  <c:v>-10.97757372143702</c:v>
                </c:pt>
                <c:pt idx="639">
                  <c:v>-10.988027692611102</c:v>
                </c:pt>
                <c:pt idx="640">
                  <c:v>-10.998481669864574</c:v>
                </c:pt>
                <c:pt idx="641">
                  <c:v>-11.00893565319724</c:v>
                </c:pt>
                <c:pt idx="642">
                  <c:v>-11.019389642608898</c:v>
                </c:pt>
                <c:pt idx="643">
                  <c:v>-11.029843638099351</c:v>
                </c:pt>
                <c:pt idx="644">
                  <c:v>-11.040297639668401</c:v>
                </c:pt>
                <c:pt idx="645">
                  <c:v>-11.050751647315847</c:v>
                </c:pt>
                <c:pt idx="646">
                  <c:v>-11.061205661041491</c:v>
                </c:pt>
                <c:pt idx="647">
                  <c:v>-11.071659680845134</c:v>
                </c:pt>
                <c:pt idx="648">
                  <c:v>-11.082113706726576</c:v>
                </c:pt>
                <c:pt idx="649">
                  <c:v>-11.092567738685618</c:v>
                </c:pt>
                <c:pt idx="650">
                  <c:v>-11.103021776722063</c:v>
                </c:pt>
                <c:pt idx="651">
                  <c:v>-11.113475820835712</c:v>
                </c:pt>
                <c:pt idx="652">
                  <c:v>-11.123929871026364</c:v>
                </c:pt>
                <c:pt idx="653">
                  <c:v>-11.134383927293822</c:v>
                </c:pt>
                <c:pt idx="654">
                  <c:v>-11.144837989637885</c:v>
                </c:pt>
                <c:pt idx="655">
                  <c:v>-11.155292058058357</c:v>
                </c:pt>
                <c:pt idx="656">
                  <c:v>-11.165746132555038</c:v>
                </c:pt>
                <c:pt idx="657">
                  <c:v>-11.176200213127727</c:v>
                </c:pt>
                <c:pt idx="658">
                  <c:v>-11.186654299776228</c:v>
                </c:pt>
                <c:pt idx="659">
                  <c:v>-11.19710839250034</c:v>
                </c:pt>
                <c:pt idx="660">
                  <c:v>-11.207562491299866</c:v>
                </c:pt>
                <c:pt idx="661">
                  <c:v>-11.218016596174605</c:v>
                </c:pt>
                <c:pt idx="662">
                  <c:v>-11.228470707124361</c:v>
                </c:pt>
                <c:pt idx="663">
                  <c:v>-11.238924824148933</c:v>
                </c:pt>
                <c:pt idx="664">
                  <c:v>-11.249378947248122</c:v>
                </c:pt>
                <c:pt idx="665">
                  <c:v>-11.25983307642173</c:v>
                </c:pt>
                <c:pt idx="666">
                  <c:v>-11.270287211669558</c:v>
                </c:pt>
                <c:pt idx="667">
                  <c:v>-11.280741352991408</c:v>
                </c:pt>
                <c:pt idx="668">
                  <c:v>-11.291195500387078</c:v>
                </c:pt>
                <c:pt idx="669">
                  <c:v>-11.301649653856371</c:v>
                </c:pt>
                <c:pt idx="670">
                  <c:v>-11.312103813399089</c:v>
                </c:pt>
                <c:pt idx="671">
                  <c:v>-11.322557979015032</c:v>
                </c:pt>
                <c:pt idx="672">
                  <c:v>-11.333012150704004</c:v>
                </c:pt>
                <c:pt idx="673">
                  <c:v>-11.343466328465803</c:v>
                </c:pt>
                <c:pt idx="674">
                  <c:v>-11.353920512300231</c:v>
                </c:pt>
                <c:pt idx="675">
                  <c:v>-11.364374702207089</c:v>
                </c:pt>
                <c:pt idx="676">
                  <c:v>-11.374828898186179</c:v>
                </c:pt>
                <c:pt idx="677">
                  <c:v>-11.385283100237301</c:v>
                </c:pt>
                <c:pt idx="678">
                  <c:v>-11.395737308360257</c:v>
                </c:pt>
                <c:pt idx="679">
                  <c:v>-11.406191522554847</c:v>
                </c:pt>
                <c:pt idx="680">
                  <c:v>-11.416645742820874</c:v>
                </c:pt>
                <c:pt idx="681">
                  <c:v>-11.427099969158137</c:v>
                </c:pt>
                <c:pt idx="682">
                  <c:v>-11.437554201566439</c:v>
                </c:pt>
                <c:pt idx="683">
                  <c:v>-11.44800844004558</c:v>
                </c:pt>
                <c:pt idx="684">
                  <c:v>-11.458462684595363</c:v>
                </c:pt>
                <c:pt idx="685">
                  <c:v>-11.468916935215587</c:v>
                </c:pt>
                <c:pt idx="686">
                  <c:v>-11.479371191906054</c:v>
                </c:pt>
                <c:pt idx="687">
                  <c:v>-11.489825454666565</c:v>
                </c:pt>
                <c:pt idx="688">
                  <c:v>-11.500279723496924</c:v>
                </c:pt>
                <c:pt idx="689">
                  <c:v>-11.510733998396928</c:v>
                </c:pt>
                <c:pt idx="690">
                  <c:v>-11.521188279366379</c:v>
                </c:pt>
                <c:pt idx="691">
                  <c:v>-11.531642566405081</c:v>
                </c:pt>
                <c:pt idx="692">
                  <c:v>-11.542096859512833</c:v>
                </c:pt>
                <c:pt idx="693">
                  <c:v>-11.552551158689436</c:v>
                </c:pt>
                <c:pt idx="694">
                  <c:v>-11.563005463934692</c:v>
                </c:pt>
                <c:pt idx="695">
                  <c:v>-11.573459775248402</c:v>
                </c:pt>
                <c:pt idx="696">
                  <c:v>-11.583914092630367</c:v>
                </c:pt>
                <c:pt idx="697">
                  <c:v>-11.594368416080389</c:v>
                </c:pt>
                <c:pt idx="698">
                  <c:v>-11.60482274559827</c:v>
                </c:pt>
                <c:pt idx="699">
                  <c:v>-11.615277081183809</c:v>
                </c:pt>
                <c:pt idx="700">
                  <c:v>-11.625731422836807</c:v>
                </c:pt>
                <c:pt idx="701">
                  <c:v>-11.636185770557068</c:v>
                </c:pt>
                <c:pt idx="702">
                  <c:v>-11.646640124344392</c:v>
                </c:pt>
                <c:pt idx="703">
                  <c:v>-11.657094484198579</c:v>
                </c:pt>
                <c:pt idx="704">
                  <c:v>-11.667548850119431</c:v>
                </c:pt>
                <c:pt idx="705">
                  <c:v>-11.678003222106749</c:v>
                </c:pt>
                <c:pt idx="706">
                  <c:v>-11.688457600160335</c:v>
                </c:pt>
                <c:pt idx="707">
                  <c:v>-11.698911984279992</c:v>
                </c:pt>
                <c:pt idx="708">
                  <c:v>-11.709366374465517</c:v>
                </c:pt>
                <c:pt idx="709">
                  <c:v>-11.719820770716716</c:v>
                </c:pt>
                <c:pt idx="710">
                  <c:v>-11.730275173033386</c:v>
                </c:pt>
                <c:pt idx="711">
                  <c:v>-11.74072958141533</c:v>
                </c:pt>
                <c:pt idx="712">
                  <c:v>-11.75118399586235</c:v>
                </c:pt>
                <c:pt idx="713">
                  <c:v>-11.761638416374247</c:v>
                </c:pt>
                <c:pt idx="714">
                  <c:v>-11.772092842950821</c:v>
                </c:pt>
                <c:pt idx="715">
                  <c:v>-11.782547275591874</c:v>
                </c:pt>
                <c:pt idx="716">
                  <c:v>-11.793001714297208</c:v>
                </c:pt>
                <c:pt idx="717">
                  <c:v>-11.803456159066624</c:v>
                </c:pt>
                <c:pt idx="718">
                  <c:v>-11.813910609899922</c:v>
                </c:pt>
                <c:pt idx="719">
                  <c:v>-11.824365066796906</c:v>
                </c:pt>
                <c:pt idx="720">
                  <c:v>-11.834819529757374</c:v>
                </c:pt>
                <c:pt idx="721">
                  <c:v>-11.84527399878113</c:v>
                </c:pt>
                <c:pt idx="722">
                  <c:v>-11.855728473867973</c:v>
                </c:pt>
                <c:pt idx="723">
                  <c:v>-11.866182955017706</c:v>
                </c:pt>
                <c:pt idx="724">
                  <c:v>-11.87663744223013</c:v>
                </c:pt>
                <c:pt idx="725">
                  <c:v>-11.887091935505046</c:v>
                </c:pt>
                <c:pt idx="726">
                  <c:v>-11.897546434842255</c:v>
                </c:pt>
                <c:pt idx="727">
                  <c:v>-11.908000940241559</c:v>
                </c:pt>
                <c:pt idx="728">
                  <c:v>-11.918455451702759</c:v>
                </c:pt>
                <c:pt idx="729">
                  <c:v>-11.928909969225655</c:v>
                </c:pt>
                <c:pt idx="730">
                  <c:v>-11.939364492810052</c:v>
                </c:pt>
                <c:pt idx="731">
                  <c:v>-11.949819022455747</c:v>
                </c:pt>
                <c:pt idx="732">
                  <c:v>-11.960273558162545</c:v>
                </c:pt>
                <c:pt idx="733">
                  <c:v>-11.970728099930245</c:v>
                </c:pt>
                <c:pt idx="734">
                  <c:v>-11.981182647758649</c:v>
                </c:pt>
                <c:pt idx="735">
                  <c:v>-11.991637201647558</c:v>
                </c:pt>
                <c:pt idx="736">
                  <c:v>-12.002091761596775</c:v>
                </c:pt>
                <c:pt idx="737">
                  <c:v>-12.012546327606099</c:v>
                </c:pt>
                <c:pt idx="738">
                  <c:v>-12.023000899675333</c:v>
                </c:pt>
                <c:pt idx="739">
                  <c:v>-12.033455477804278</c:v>
                </c:pt>
                <c:pt idx="740">
                  <c:v>-12.043910061992735</c:v>
                </c:pt>
                <c:pt idx="741">
                  <c:v>-12.054364652240507</c:v>
                </c:pt>
                <c:pt idx="742">
                  <c:v>-12.064819248547392</c:v>
                </c:pt>
                <c:pt idx="743">
                  <c:v>-12.075273850913195</c:v>
                </c:pt>
                <c:pt idx="744">
                  <c:v>-12.085728459337714</c:v>
                </c:pt>
                <c:pt idx="745">
                  <c:v>-12.096183073820752</c:v>
                </c:pt>
                <c:pt idx="746">
                  <c:v>-12.106637694362112</c:v>
                </c:pt>
                <c:pt idx="747">
                  <c:v>-12.117092320961593</c:v>
                </c:pt>
                <c:pt idx="748">
                  <c:v>-12.127546953618998</c:v>
                </c:pt>
                <c:pt idx="749">
                  <c:v>-12.138001592334126</c:v>
                </c:pt>
                <c:pt idx="750">
                  <c:v>-12.14845623710678</c:v>
                </c:pt>
                <c:pt idx="751">
                  <c:v>-12.158910887936761</c:v>
                </c:pt>
                <c:pt idx="752">
                  <c:v>-12.169365544823872</c:v>
                </c:pt>
                <c:pt idx="753">
                  <c:v>-12.179820207767913</c:v>
                </c:pt>
                <c:pt idx="754">
                  <c:v>-12.190274876768685</c:v>
                </c:pt>
                <c:pt idx="755">
                  <c:v>-12.20072955182599</c:v>
                </c:pt>
                <c:pt idx="756">
                  <c:v>-12.21118423293963</c:v>
                </c:pt>
                <c:pt idx="757">
                  <c:v>-12.221638920109404</c:v>
                </c:pt>
                <c:pt idx="758">
                  <c:v>-12.232093613335117</c:v>
                </c:pt>
                <c:pt idx="759">
                  <c:v>-12.242548312616567</c:v>
                </c:pt>
                <c:pt idx="760">
                  <c:v>-12.253003017953557</c:v>
                </c:pt>
                <c:pt idx="761">
                  <c:v>-12.263457729345888</c:v>
                </c:pt>
                <c:pt idx="762">
                  <c:v>-12.273912446793362</c:v>
                </c:pt>
                <c:pt idx="763">
                  <c:v>-12.284367170295781</c:v>
                </c:pt>
                <c:pt idx="764">
                  <c:v>-12.294821899852945</c:v>
                </c:pt>
                <c:pt idx="765">
                  <c:v>-12.305276635464656</c:v>
                </c:pt>
                <c:pt idx="766">
                  <c:v>-12.315731377130716</c:v>
                </c:pt>
                <c:pt idx="767">
                  <c:v>-12.326186124850926</c:v>
                </c:pt>
                <c:pt idx="768">
                  <c:v>-12.336640878625087</c:v>
                </c:pt>
                <c:pt idx="769">
                  <c:v>-12.347095638453</c:v>
                </c:pt>
                <c:pt idx="770">
                  <c:v>-12.357550404334468</c:v>
                </c:pt>
                <c:pt idx="771">
                  <c:v>-12.368005176269293</c:v>
                </c:pt>
                <c:pt idx="772">
                  <c:v>-12.378459954257274</c:v>
                </c:pt>
                <c:pt idx="773">
                  <c:v>-12.388914738298213</c:v>
                </c:pt>
                <c:pt idx="774">
                  <c:v>-12.399369528391913</c:v>
                </c:pt>
                <c:pt idx="775">
                  <c:v>-12.409824324538175</c:v>
                </c:pt>
                <c:pt idx="776">
                  <c:v>-12.4202791267368</c:v>
                </c:pt>
                <c:pt idx="777">
                  <c:v>-12.43073393498759</c:v>
                </c:pt>
                <c:pt idx="778">
                  <c:v>-12.441188749290346</c:v>
                </c:pt>
                <c:pt idx="779">
                  <c:v>-12.451643569644869</c:v>
                </c:pt>
                <c:pt idx="780">
                  <c:v>-12.46209839605096</c:v>
                </c:pt>
                <c:pt idx="781">
                  <c:v>-12.472553228508422</c:v>
                </c:pt>
                <c:pt idx="782">
                  <c:v>-12.483008067017057</c:v>
                </c:pt>
                <c:pt idx="783">
                  <c:v>-12.493462911576664</c:v>
                </c:pt>
                <c:pt idx="784">
                  <c:v>-12.503917762187045</c:v>
                </c:pt>
                <c:pt idx="785">
                  <c:v>-12.514372618848004</c:v>
                </c:pt>
                <c:pt idx="786">
                  <c:v>-12.52482748155934</c:v>
                </c:pt>
                <c:pt idx="787">
                  <c:v>-12.535282350320855</c:v>
                </c:pt>
                <c:pt idx="788">
                  <c:v>-12.545737225132353</c:v>
                </c:pt>
                <c:pt idx="789">
                  <c:v>-12.556192105993631</c:v>
                </c:pt>
                <c:pt idx="790">
                  <c:v>-12.566646992904493</c:v>
                </c:pt>
                <c:pt idx="791">
                  <c:v>-12.577101885864741</c:v>
                </c:pt>
                <c:pt idx="792">
                  <c:v>-12.587556784874176</c:v>
                </c:pt>
                <c:pt idx="793">
                  <c:v>-12.5980116899326</c:v>
                </c:pt>
                <c:pt idx="794">
                  <c:v>-12.608466601039813</c:v>
                </c:pt>
                <c:pt idx="795">
                  <c:v>-12.618921518195618</c:v>
                </c:pt>
                <c:pt idx="796">
                  <c:v>-12.629376441399815</c:v>
                </c:pt>
                <c:pt idx="797">
                  <c:v>-12.639831370652207</c:v>
                </c:pt>
                <c:pt idx="798">
                  <c:v>-12.650286305952594</c:v>
                </c:pt>
                <c:pt idx="799">
                  <c:v>-12.660741247300781</c:v>
                </c:pt>
                <c:pt idx="800">
                  <c:v>-12.671196194696565</c:v>
                </c:pt>
                <c:pt idx="801">
                  <c:v>-12.68165114813975</c:v>
                </c:pt>
                <c:pt idx="802">
                  <c:v>-12.692106107630137</c:v>
                </c:pt>
                <c:pt idx="803">
                  <c:v>-12.702561073167528</c:v>
                </c:pt>
                <c:pt idx="804">
                  <c:v>-12.713016044751726</c:v>
                </c:pt>
                <c:pt idx="805">
                  <c:v>-12.72347102238253</c:v>
                </c:pt>
                <c:pt idx="806">
                  <c:v>-12.733926006059741</c:v>
                </c:pt>
                <c:pt idx="807">
                  <c:v>-12.744380995783162</c:v>
                </c:pt>
                <c:pt idx="808">
                  <c:v>-12.754835991552595</c:v>
                </c:pt>
                <c:pt idx="809">
                  <c:v>-12.76529099336784</c:v>
                </c:pt>
                <c:pt idx="810">
                  <c:v>-12.775746001228701</c:v>
                </c:pt>
                <c:pt idx="811">
                  <c:v>-12.786201015134978</c:v>
                </c:pt>
                <c:pt idx="812">
                  <c:v>-12.796656035086473</c:v>
                </c:pt>
                <c:pt idx="813">
                  <c:v>-12.807111061082987</c:v>
                </c:pt>
                <c:pt idx="814">
                  <c:v>-12.817566093124322</c:v>
                </c:pt>
                <c:pt idx="815">
                  <c:v>-12.82802113121028</c:v>
                </c:pt>
                <c:pt idx="816">
                  <c:v>-12.838476175340661</c:v>
                </c:pt>
                <c:pt idx="817">
                  <c:v>-12.848931225515267</c:v>
                </c:pt>
                <c:pt idx="818">
                  <c:v>-12.859386281733901</c:v>
                </c:pt>
                <c:pt idx="819">
                  <c:v>-12.869841343996365</c:v>
                </c:pt>
                <c:pt idx="820">
                  <c:v>-12.880296412302458</c:v>
                </c:pt>
                <c:pt idx="821">
                  <c:v>-12.890751486651984</c:v>
                </c:pt>
                <c:pt idx="822">
                  <c:v>-12.901206567044744</c:v>
                </c:pt>
                <c:pt idx="823">
                  <c:v>-12.911661653480538</c:v>
                </c:pt>
                <c:pt idx="824">
                  <c:v>-12.922116745959169</c:v>
                </c:pt>
                <c:pt idx="825">
                  <c:v>-12.932571844480439</c:v>
                </c:pt>
                <c:pt idx="826">
                  <c:v>-12.943026949044148</c:v>
                </c:pt>
                <c:pt idx="827">
                  <c:v>-12.953482059650099</c:v>
                </c:pt>
                <c:pt idx="828">
                  <c:v>-12.963937176298094</c:v>
                </c:pt>
                <c:pt idx="829">
                  <c:v>-12.974392298987933</c:v>
                </c:pt>
                <c:pt idx="830">
                  <c:v>-12.984847427719419</c:v>
                </c:pt>
                <c:pt idx="831">
                  <c:v>-12.995302562492354</c:v>
                </c:pt>
                <c:pt idx="832">
                  <c:v>-13.005757703306537</c:v>
                </c:pt>
                <c:pt idx="833">
                  <c:v>-13.016212850161773</c:v>
                </c:pt>
                <c:pt idx="834">
                  <c:v>-13.026668003057862</c:v>
                </c:pt>
                <c:pt idx="835">
                  <c:v>-13.037123161994606</c:v>
                </c:pt>
                <c:pt idx="836">
                  <c:v>-13.047578326971806</c:v>
                </c:pt>
                <c:pt idx="837">
                  <c:v>-13.058033497989264</c:v>
                </c:pt>
                <c:pt idx="838">
                  <c:v>-13.068488675046781</c:v>
                </c:pt>
                <c:pt idx="839">
                  <c:v>-13.078943858144161</c:v>
                </c:pt>
                <c:pt idx="840">
                  <c:v>-13.089399047281203</c:v>
                </c:pt>
                <c:pt idx="841">
                  <c:v>-13.09985424245771</c:v>
                </c:pt>
                <c:pt idx="842">
                  <c:v>-13.110309443673483</c:v>
                </c:pt>
                <c:pt idx="843">
                  <c:v>-13.120764650928324</c:v>
                </c:pt>
                <c:pt idx="844">
                  <c:v>-13.131219864222034</c:v>
                </c:pt>
                <c:pt idx="845">
                  <c:v>-13.141675083554416</c:v>
                </c:pt>
                <c:pt idx="846">
                  <c:v>-13.152130308925271</c:v>
                </c:pt>
                <c:pt idx="847">
                  <c:v>-13.162585540334401</c:v>
                </c:pt>
                <c:pt idx="848">
                  <c:v>-13.173040777781607</c:v>
                </c:pt>
                <c:pt idx="849">
                  <c:v>-13.183496021266691</c:v>
                </c:pt>
                <c:pt idx="850">
                  <c:v>-13.193951270789455</c:v>
                </c:pt>
                <c:pt idx="851">
                  <c:v>-13.2044065263497</c:v>
                </c:pt>
                <c:pt idx="852">
                  <c:v>-13.214861787947228</c:v>
                </c:pt>
                <c:pt idx="853">
                  <c:v>-13.225317055581842</c:v>
                </c:pt>
                <c:pt idx="854">
                  <c:v>-13.235772329253342</c:v>
                </c:pt>
                <c:pt idx="855">
                  <c:v>-13.246227608961529</c:v>
                </c:pt>
                <c:pt idx="856">
                  <c:v>-13.256682894706207</c:v>
                </c:pt>
                <c:pt idx="857">
                  <c:v>-13.267138186487177</c:v>
                </c:pt>
                <c:pt idx="858">
                  <c:v>-13.277593484304239</c:v>
                </c:pt>
                <c:pt idx="859">
                  <c:v>-13.288048788157196</c:v>
                </c:pt>
                <c:pt idx="860">
                  <c:v>-13.29850409804585</c:v>
                </c:pt>
                <c:pt idx="861">
                  <c:v>-13.308959413970003</c:v>
                </c:pt>
                <c:pt idx="862">
                  <c:v>-13.319414735929456</c:v>
                </c:pt>
                <c:pt idx="863">
                  <c:v>-13.329870063924011</c:v>
                </c:pt>
                <c:pt idx="864">
                  <c:v>-13.340325397953469</c:v>
                </c:pt>
                <c:pt idx="865">
                  <c:v>-13.350780738017633</c:v>
                </c:pt>
                <c:pt idx="866">
                  <c:v>-13.361236084116305</c:v>
                </c:pt>
                <c:pt idx="867">
                  <c:v>-13.371691436249286</c:v>
                </c:pt>
                <c:pt idx="868">
                  <c:v>-13.382146794416377</c:v>
                </c:pt>
                <c:pt idx="869">
                  <c:v>-13.392602158617379</c:v>
                </c:pt>
                <c:pt idx="870">
                  <c:v>-13.403057528852097</c:v>
                </c:pt>
                <c:pt idx="871">
                  <c:v>-13.41351290512033</c:v>
                </c:pt>
                <c:pt idx="872">
                  <c:v>-13.42396828742188</c:v>
                </c:pt>
                <c:pt idx="873">
                  <c:v>-13.43442367575655</c:v>
                </c:pt>
                <c:pt idx="874">
                  <c:v>-13.444879070124141</c:v>
                </c:pt>
                <c:pt idx="875">
                  <c:v>-13.455334470524456</c:v>
                </c:pt>
                <c:pt idx="876">
                  <c:v>-13.465789876957293</c:v>
                </c:pt>
                <c:pt idx="877">
                  <c:v>-13.476245289422458</c:v>
                </c:pt>
                <c:pt idx="878">
                  <c:v>-13.48670070791975</c:v>
                </c:pt>
                <c:pt idx="879">
                  <c:v>-13.497156132448973</c:v>
                </c:pt>
                <c:pt idx="880">
                  <c:v>-13.507611563009927</c:v>
                </c:pt>
                <c:pt idx="881">
                  <c:v>-13.518066999602416</c:v>
                </c:pt>
                <c:pt idx="882">
                  <c:v>-13.528522442226238</c:v>
                </c:pt>
                <c:pt idx="883">
                  <c:v>-13.538977890881199</c:v>
                </c:pt>
                <c:pt idx="884">
                  <c:v>-13.549433345567097</c:v>
                </c:pt>
                <c:pt idx="885">
                  <c:v>-13.559888806283737</c:v>
                </c:pt>
                <c:pt idx="886">
                  <c:v>-13.570344273030919</c:v>
                </c:pt>
                <c:pt idx="887">
                  <c:v>-13.580799745808445</c:v>
                </c:pt>
                <c:pt idx="888">
                  <c:v>-13.591255224616118</c:v>
                </c:pt>
                <c:pt idx="889">
                  <c:v>-13.601710709453737</c:v>
                </c:pt>
                <c:pt idx="890">
                  <c:v>-13.612166200321107</c:v>
                </c:pt>
                <c:pt idx="891">
                  <c:v>-13.622621697218028</c:v>
                </c:pt>
                <c:pt idx="892">
                  <c:v>-13.633077200144303</c:v>
                </c:pt>
                <c:pt idx="893">
                  <c:v>-13.643532709099732</c:v>
                </c:pt>
                <c:pt idx="894">
                  <c:v>-13.653988224084118</c:v>
                </c:pt>
                <c:pt idx="895">
                  <c:v>-13.664443745097264</c:v>
                </c:pt>
                <c:pt idx="896">
                  <c:v>-13.674899272138969</c:v>
                </c:pt>
                <c:pt idx="897">
                  <c:v>-13.685354805209037</c:v>
                </c:pt>
                <c:pt idx="898">
                  <c:v>-13.695810344307269</c:v>
                </c:pt>
                <c:pt idx="899">
                  <c:v>-13.706265889433467</c:v>
                </c:pt>
                <c:pt idx="900">
                  <c:v>-13.716721440587433</c:v>
                </c:pt>
                <c:pt idx="901">
                  <c:v>-13.727176997768968</c:v>
                </c:pt>
                <c:pt idx="902">
                  <c:v>-13.737632560977875</c:v>
                </c:pt>
                <c:pt idx="903">
                  <c:v>-13.748088130213956</c:v>
                </c:pt>
                <c:pt idx="904">
                  <c:v>-13.758543705477011</c:v>
                </c:pt>
                <c:pt idx="905">
                  <c:v>-13.768999286766844</c:v>
                </c:pt>
                <c:pt idx="906">
                  <c:v>-13.779454874083255</c:v>
                </c:pt>
                <c:pt idx="907">
                  <c:v>-13.789910467426047</c:v>
                </c:pt>
                <c:pt idx="908">
                  <c:v>-13.800366066795021</c:v>
                </c:pt>
                <c:pt idx="909">
                  <c:v>-13.810821672189981</c:v>
                </c:pt>
                <c:pt idx="910">
                  <c:v>-13.821277283610726</c:v>
                </c:pt>
                <c:pt idx="911">
                  <c:v>-13.831732901057061</c:v>
                </c:pt>
                <c:pt idx="912">
                  <c:v>-13.842188524528785</c:v>
                </c:pt>
                <c:pt idx="913">
                  <c:v>-13.8526441540257</c:v>
                </c:pt>
                <c:pt idx="914">
                  <c:v>-13.86309978954761</c:v>
                </c:pt>
                <c:pt idx="915">
                  <c:v>-13.873555431094315</c:v>
                </c:pt>
                <c:pt idx="916">
                  <c:v>-13.884011078665619</c:v>
                </c:pt>
                <c:pt idx="917">
                  <c:v>-13.894466732261321</c:v>
                </c:pt>
                <c:pt idx="918">
                  <c:v>-13.904922391881225</c:v>
                </c:pt>
                <c:pt idx="919">
                  <c:v>-13.915378057525134</c:v>
                </c:pt>
                <c:pt idx="920">
                  <c:v>-13.925833729192846</c:v>
                </c:pt>
                <c:pt idx="921">
                  <c:v>-13.936289406884166</c:v>
                </c:pt>
                <c:pt idx="922">
                  <c:v>-13.946745090598894</c:v>
                </c:pt>
                <c:pt idx="923">
                  <c:v>-13.957200780336834</c:v>
                </c:pt>
                <c:pt idx="924">
                  <c:v>-13.967656476097787</c:v>
                </c:pt>
                <c:pt idx="925">
                  <c:v>-13.978112177881554</c:v>
                </c:pt>
                <c:pt idx="926">
                  <c:v>-13.988567885687939</c:v>
                </c:pt>
                <c:pt idx="927">
                  <c:v>-13.999023599516741</c:v>
                </c:pt>
                <c:pt idx="928">
                  <c:v>-14.009479319367763</c:v>
                </c:pt>
                <c:pt idx="929">
                  <c:v>-14.019935045240809</c:v>
                </c:pt>
                <c:pt idx="930">
                  <c:v>-14.030390777135677</c:v>
                </c:pt>
                <c:pt idx="931">
                  <c:v>-14.040846515052174</c:v>
                </c:pt>
                <c:pt idx="932">
                  <c:v>-14.051302258990097</c:v>
                </c:pt>
                <c:pt idx="933">
                  <c:v>-14.06175800894925</c:v>
                </c:pt>
                <c:pt idx="934">
                  <c:v>-14.072213764929435</c:v>
                </c:pt>
                <c:pt idx="935">
                  <c:v>-14.082669526930454</c:v>
                </c:pt>
                <c:pt idx="936">
                  <c:v>-14.09312529495211</c:v>
                </c:pt>
                <c:pt idx="937">
                  <c:v>-14.103581068994202</c:v>
                </c:pt>
                <c:pt idx="938">
                  <c:v>-14.114036849056536</c:v>
                </c:pt>
                <c:pt idx="939">
                  <c:v>-14.12449263513891</c:v>
                </c:pt>
                <c:pt idx="940">
                  <c:v>-14.134948427241129</c:v>
                </c:pt>
                <c:pt idx="941">
                  <c:v>-14.145404225362993</c:v>
                </c:pt>
                <c:pt idx="942">
                  <c:v>-14.155860029504305</c:v>
                </c:pt>
                <c:pt idx="943">
                  <c:v>-14.166315839664867</c:v>
                </c:pt>
                <c:pt idx="944">
                  <c:v>-14.17677165584448</c:v>
                </c:pt>
                <c:pt idx="945">
                  <c:v>-14.187227478042946</c:v>
                </c:pt>
                <c:pt idx="946">
                  <c:v>-14.197683306260068</c:v>
                </c:pt>
                <c:pt idx="947">
                  <c:v>-14.208139140495648</c:v>
                </c:pt>
                <c:pt idx="948">
                  <c:v>-14.218594980749486</c:v>
                </c:pt>
                <c:pt idx="949">
                  <c:v>-14.229050827021387</c:v>
                </c:pt>
                <c:pt idx="950">
                  <c:v>-14.239506679311152</c:v>
                </c:pt>
                <c:pt idx="951">
                  <c:v>-14.249962537618581</c:v>
                </c:pt>
                <c:pt idx="952">
                  <c:v>-14.260418401943477</c:v>
                </c:pt>
                <c:pt idx="953">
                  <c:v>-14.270874272285644</c:v>
                </c:pt>
                <c:pt idx="954">
                  <c:v>-14.281330148644882</c:v>
                </c:pt>
                <c:pt idx="955">
                  <c:v>-14.291786031020992</c:v>
                </c:pt>
                <c:pt idx="956">
                  <c:v>-14.302241919413779</c:v>
                </c:pt>
                <c:pt idx="957">
                  <c:v>-14.312697813823043</c:v>
                </c:pt>
                <c:pt idx="958">
                  <c:v>-14.323153714248585</c:v>
                </c:pt>
                <c:pt idx="959">
                  <c:v>-14.333609620690209</c:v>
                </c:pt>
                <c:pt idx="960">
                  <c:v>-14.344065533147717</c:v>
                </c:pt>
                <c:pt idx="961">
                  <c:v>-14.35452145162091</c:v>
                </c:pt>
                <c:pt idx="962">
                  <c:v>-14.364977376109591</c:v>
                </c:pt>
                <c:pt idx="963">
                  <c:v>-14.375433306613562</c:v>
                </c:pt>
                <c:pt idx="964">
                  <c:v>-14.385889243132624</c:v>
                </c:pt>
                <c:pt idx="965">
                  <c:v>-14.396345185666579</c:v>
                </c:pt>
                <c:pt idx="966">
                  <c:v>-14.406801134215231</c:v>
                </c:pt>
                <c:pt idx="967">
                  <c:v>-14.41725708877838</c:v>
                </c:pt>
                <c:pt idx="968">
                  <c:v>-14.427713049355829</c:v>
                </c:pt>
                <c:pt idx="969">
                  <c:v>-14.438169015947379</c:v>
                </c:pt>
                <c:pt idx="970">
                  <c:v>-14.448624988552833</c:v>
                </c:pt>
                <c:pt idx="971">
                  <c:v>-14.459080967171992</c:v>
                </c:pt>
                <c:pt idx="972">
                  <c:v>-14.46953695180466</c:v>
                </c:pt>
                <c:pt idx="973">
                  <c:v>-14.479992942450638</c:v>
                </c:pt>
                <c:pt idx="974">
                  <c:v>-14.490448939109728</c:v>
                </c:pt>
                <c:pt idx="975">
                  <c:v>-14.50090494178173</c:v>
                </c:pt>
                <c:pt idx="976">
                  <c:v>-14.51136095046645</c:v>
                </c:pt>
                <c:pt idx="977">
                  <c:v>-14.521816965163687</c:v>
                </c:pt>
                <c:pt idx="978">
                  <c:v>-14.532272985873245</c:v>
                </c:pt>
                <c:pt idx="979">
                  <c:v>-14.542729012594926</c:v>
                </c:pt>
                <c:pt idx="980">
                  <c:v>-14.553185045328529</c:v>
                </c:pt>
                <c:pt idx="981">
                  <c:v>-14.563641084073859</c:v>
                </c:pt>
                <c:pt idx="982">
                  <c:v>-14.574097128830719</c:v>
                </c:pt>
                <c:pt idx="983">
                  <c:v>-14.584553179598908</c:v>
                </c:pt>
                <c:pt idx="984">
                  <c:v>-14.59500923637823</c:v>
                </c:pt>
                <c:pt idx="985">
                  <c:v>-14.605465299168488</c:v>
                </c:pt>
                <c:pt idx="986">
                  <c:v>-14.615921367969483</c:v>
                </c:pt>
                <c:pt idx="987">
                  <c:v>-14.626377442781015</c:v>
                </c:pt>
                <c:pt idx="988">
                  <c:v>-14.63683352360289</c:v>
                </c:pt>
                <c:pt idx="989">
                  <c:v>-14.647289610434907</c:v>
                </c:pt>
                <c:pt idx="990">
                  <c:v>-14.65774570327687</c:v>
                </c:pt>
                <c:pt idx="991">
                  <c:v>-14.66820180212858</c:v>
                </c:pt>
                <c:pt idx="992">
                  <c:v>-14.678657906989839</c:v>
                </c:pt>
                <c:pt idx="993">
                  <c:v>-14.689114017860451</c:v>
                </c:pt>
                <c:pt idx="994">
                  <c:v>-14.699570134740215</c:v>
                </c:pt>
                <c:pt idx="995">
                  <c:v>-14.710026257628936</c:v>
                </c:pt>
                <c:pt idx="996">
                  <c:v>-14.720482386526415</c:v>
                </c:pt>
                <c:pt idx="997">
                  <c:v>-14.730938521432453</c:v>
                </c:pt>
                <c:pt idx="998">
                  <c:v>-14.741394662346854</c:v>
                </c:pt>
                <c:pt idx="999">
                  <c:v>-14.751850809269419</c:v>
                </c:pt>
                <c:pt idx="1000">
                  <c:v>-14.762306962199951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Calculs!$K$4:$K$1004</c:f>
              <c:numCache>
                <c:formatCode>0.00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1440.7169382585623</c:v>
                </c:pt>
                <c:pt idx="300">
                  <c:v>1440.6532498114532</c:v>
                </c:pt>
                <c:pt idx="301">
                  <c:v>1440.4915738700531</c:v>
                </c:pt>
                <c:pt idx="302">
                  <c:v>1440.2320836793062</c:v>
                </c:pt>
                <c:pt idx="303">
                  <c:v>1439.8749529624204</c:v>
                </c:pt>
                <c:pt idx="304">
                  <c:v>1439.4203567499085</c:v>
                </c:pt>
                <c:pt idx="305">
                  <c:v>1438.8684721848188</c:v>
                </c:pt>
                <c:pt idx="306">
                  <c:v>1438.219479298401</c:v>
                </c:pt>
                <c:pt idx="307">
                  <c:v>1437.4735617511292</c:v>
                </c:pt>
                <c:pt idx="308">
                  <c:v>1436.6309075347922</c:v>
                </c:pt>
                <c:pt idx="309">
                  <c:v>1435.6917096322359</c:v>
                </c:pt>
                <c:pt idx="310">
                  <c:v>1434.6561666322445</c:v>
                </c:pt>
                <c:pt idx="311">
                  <c:v>1433.5244832979301</c:v>
                </c:pt>
                <c:pt idx="312">
                  <c:v>1432.2968710878367</c:v>
                </c:pt>
                <c:pt idx="313">
                  <c:v>1430.9735486297166</c:v>
                </c:pt>
                <c:pt idx="314">
                  <c:v>1429.5547421475924</c:v>
                </c:pt>
                <c:pt idx="315">
                  <c:v>1428.0406858432607</c:v>
                </c:pt>
                <c:pt idx="316">
                  <c:v>1426.4316222338305</c:v>
                </c:pt>
                <c:pt idx="317">
                  <c:v>1424.7278024472114</c:v>
                </c:pt>
                <c:pt idx="318">
                  <c:v>1422.929486477705</c:v>
                </c:pt>
                <c:pt idx="319">
                  <c:v>1421.0369434039844</c:v>
                </c:pt>
                <c:pt idx="320">
                  <c:v>1419.0504515718276</c:v>
                </c:pt>
                <c:pt idx="321">
                  <c:v>1416.9702987439746</c:v>
                </c:pt>
                <c:pt idx="322">
                  <c:v>1414.7967822194421</c:v>
                </c:pt>
                <c:pt idx="323">
                  <c:v>1412.5302089245592</c:v>
                </c:pt>
                <c:pt idx="324">
                  <c:v>1410.1708954778876</c:v>
                </c:pt>
                <c:pt idx="325">
                  <c:v>1407.7191682310749</c:v>
                </c:pt>
                <c:pt idx="326">
                  <c:v>1405.1753632875655</c:v>
                </c:pt>
                <c:pt idx="327">
                  <c:v>1402.5398265009637</c:v>
                </c:pt>
                <c:pt idx="328">
                  <c:v>1399.8129134547128</c:v>
                </c:pt>
                <c:pt idx="329">
                  <c:v>1396.9949894246274</c:v>
                </c:pt>
                <c:pt idx="330">
                  <c:v>1394.0864293256961</c:v>
                </c:pt>
                <c:pt idx="331">
                  <c:v>1391.0876176444519</c:v>
                </c:pt>
                <c:pt idx="332">
                  <c:v>1387.9989483581053</c:v>
                </c:pt>
                <c:pt idx="333">
                  <c:v>1384.820824841531</c:v>
                </c:pt>
                <c:pt idx="334">
                  <c:v>1381.553659763108</c:v>
                </c:pt>
                <c:pt idx="335">
                  <c:v>1378.1978749703314</c:v>
                </c:pt>
                <c:pt idx="336">
                  <c:v>1374.7539013660335</c:v>
                </c:pt>
                <c:pt idx="337">
                  <c:v>1371.222178775987</c:v>
                </c:pt>
                <c:pt idx="338">
                  <c:v>1367.6031558085974</c:v>
                </c:pt>
                <c:pt idx="339">
                  <c:v>1363.8972897073372</c:v>
                </c:pt>
                <c:pt idx="340">
                  <c:v>1360.1050461965233</c:v>
                </c:pt>
                <c:pt idx="341">
                  <c:v>1356.226899320993</c:v>
                </c:pt>
                <c:pt idx="342">
                  <c:v>1352.2633312801956</c:v>
                </c:pt>
                <c:pt idx="343">
                  <c:v>1348.2148322571763</c:v>
                </c:pt>
                <c:pt idx="344">
                  <c:v>1344.0819002428984</c:v>
                </c:pt>
                <c:pt idx="345">
                  <c:v>1339.8650408563228</c:v>
                </c:pt>
                <c:pt idx="346">
                  <c:v>1335.5647671606312</c:v>
                </c:pt>
                <c:pt idx="347">
                  <c:v>1331.1815994759615</c:v>
                </c:pt>
                <c:pt idx="348">
                  <c:v>1326.716065188999</c:v>
                </c:pt>
                <c:pt idx="349">
                  <c:v>1322.1686985597478</c:v>
                </c:pt>
                <c:pt idx="350">
                  <c:v>1317.5400405257922</c:v>
                </c:pt>
                <c:pt idx="351">
                  <c:v>1312.8306385043361</c:v>
                </c:pt>
                <c:pt idx="352">
                  <c:v>1308.0410461923004</c:v>
                </c:pt>
                <c:pt idx="353">
                  <c:v>1303.17182336474</c:v>
                </c:pt>
                <c:pt idx="354">
                  <c:v>1298.2235356718318</c:v>
                </c:pt>
                <c:pt idx="355">
                  <c:v>1293.1967544346733</c:v>
                </c:pt>
                <c:pt idx="356">
                  <c:v>1288.0920564401222</c:v>
                </c:pt>
                <c:pt idx="357">
                  <c:v>1282.9100237348955</c:v>
                </c:pt>
                <c:pt idx="358">
                  <c:v>1277.6512434191375</c:v>
                </c:pt>
                <c:pt idx="359">
                  <c:v>1272.3163074396609</c:v>
                </c:pt>
                <c:pt idx="360">
                  <c:v>1266.905812383053</c:v>
                </c:pt>
                <c:pt idx="361">
                  <c:v>1261.4203592688327</c:v>
                </c:pt>
                <c:pt idx="362">
                  <c:v>1255.8605533428381</c:v>
                </c:pt>
                <c:pt idx="363">
                  <c:v>1250.2270038710164</c:v>
                </c:pt>
                <c:pt idx="364">
                  <c:v>1244.5203239337802</c:v>
                </c:pt>
                <c:pt idx="365">
                  <c:v>1238.7411302210903</c:v>
                </c:pt>
                <c:pt idx="366">
                  <c:v>1232.8900428284155</c:v>
                </c:pt>
                <c:pt idx="367">
                  <c:v>1226.9676850537187</c:v>
                </c:pt>
                <c:pt idx="368">
                  <c:v>1220.9746831956072</c:v>
                </c:pt>
                <c:pt idx="369">
                  <c:v>1214.9116663527841</c:v>
                </c:pt>
                <c:pt idx="370">
                  <c:v>1208.7792662249299</c:v>
                </c:pt>
                <c:pt idx="371">
                  <c:v>1202.5781169151373</c:v>
                </c:pt>
                <c:pt idx="372">
                  <c:v>1196.3088547340203</c:v>
                </c:pt>
                <c:pt idx="373">
                  <c:v>1189.9721180056088</c:v>
                </c:pt>
                <c:pt idx="374">
                  <c:v>1183.568546875139</c:v>
                </c:pt>
                <c:pt idx="375">
                  <c:v>1177.0987831188431</c:v>
                </c:pt>
                <c:pt idx="376">
                  <c:v>1170.5634699558361</c:v>
                </c:pt>
                <c:pt idx="377">
                  <c:v>1163.9632518621945</c:v>
                </c:pt>
                <c:pt idx="378">
                  <c:v>1157.2987743873155</c:v>
                </c:pt>
                <c:pt idx="379">
                  <c:v>1150.570683972642</c:v>
                </c:pt>
                <c:pt idx="380">
                  <c:v>1143.7796277728328</c:v>
                </c:pt>
                <c:pt idx="381">
                  <c:v>1136.9262534794534</c:v>
                </c:pt>
                <c:pt idx="382">
                  <c:v>1130.0112091472586</c:v>
                </c:pt>
                <c:pt idx="383">
                  <c:v>1123.0351430231333</c:v>
                </c:pt>
                <c:pt idx="384">
                  <c:v>1115.9987033777556</c:v>
                </c:pt>
                <c:pt idx="385">
                  <c:v>1108.9025383400367</c:v>
                </c:pt>
                <c:pt idx="386">
                  <c:v>1101.7472957343955</c:v>
                </c:pt>
                <c:pt idx="387">
                  <c:v>1094.5336229209154</c:v>
                </c:pt>
                <c:pt idx="388">
                  <c:v>1087.2621666384307</c:v>
                </c:pt>
                <c:pt idx="389">
                  <c:v>1079.9335728505835</c:v>
                </c:pt>
                <c:pt idx="390">
                  <c:v>1072.5484865948897</c:v>
                </c:pt>
                <c:pt idx="391">
                  <c:v>1065.10755183485</c:v>
                </c:pt>
                <c:pt idx="392">
                  <c:v>1057.6114113151341</c:v>
                </c:pt>
                <c:pt idx="393">
                  <c:v>1050.0607064198671</c:v>
                </c:pt>
                <c:pt idx="394">
                  <c:v>1042.4560770340427</c:v>
                </c:pt>
                <c:pt idx="395">
                  <c:v>1034.7981614080802</c:v>
                </c:pt>
                <c:pt idx="396">
                  <c:v>1027.0875960255464</c:v>
                </c:pt>
                <c:pt idx="397">
                  <c:v>1019.3250154740527</c:v>
                </c:pt>
                <c:pt idx="398">
                  <c:v>1011.5110523193401</c:v>
                </c:pt>
                <c:pt idx="399">
                  <c:v>1003.6463369825588</c:v>
                </c:pt>
                <c:pt idx="400">
                  <c:v>995.7314976207465</c:v>
                </c:pt>
                <c:pt idx="401">
                  <c:v>987.76716001050909</c:v>
                </c:pt>
                <c:pt idx="402">
                  <c:v>979.75394743489937</c:v>
                </c:pt>
                <c:pt idx="403">
                  <c:v>971.6924805734925</c:v>
                </c:pt>
                <c:pt idx="404">
                  <c:v>963.58337739565059</c:v>
                </c:pt>
                <c:pt idx="405">
                  <c:v>955.4272530569682</c:v>
                </c:pt>
                <c:pt idx="406">
                  <c:v>947.22471979888587</c:v>
                </c:pt>
                <c:pt idx="407">
                  <c:v>938.97638685145944</c:v>
                </c:pt>
                <c:pt idx="408">
                  <c:v>930.68286033926836</c:v>
                </c:pt>
                <c:pt idx="409">
                  <c:v>922.34474319044466</c:v>
                </c:pt>
                <c:pt idx="410">
                  <c:v>913.96263504880255</c:v>
                </c:pt>
                <c:pt idx="411">
                  <c:v>905.53713218904636</c:v>
                </c:pt>
                <c:pt idx="412">
                  <c:v>897.06882743503252</c:v>
                </c:pt>
                <c:pt idx="413">
                  <c:v>888.55831008105986</c:v>
                </c:pt>
                <c:pt idx="414">
                  <c:v>880.00616581615998</c:v>
                </c:pt>
                <c:pt idx="415">
                  <c:v>871.41297665135903</c:v>
                </c:pt>
                <c:pt idx="416">
                  <c:v>862.77932084987935</c:v>
                </c:pt>
                <c:pt idx="417">
                  <c:v>854.1057728602492</c:v>
                </c:pt>
                <c:pt idx="418">
                  <c:v>845.39290325228626</c:v>
                </c:pt>
                <c:pt idx="419">
                  <c:v>836.64127865592002</c:v>
                </c:pt>
                <c:pt idx="420">
                  <c:v>827.85146170281746</c:v>
                </c:pt>
                <c:pt idx="421">
                  <c:v>819.02401097077325</c:v>
                </c:pt>
                <c:pt idx="422">
                  <c:v>810.15948093082716</c:v>
                </c:pt>
                <c:pt idx="423">
                  <c:v>801.2584218970685</c:v>
                </c:pt>
                <c:pt idx="424">
                  <c:v>792.32137997908762</c:v>
                </c:pt>
                <c:pt idx="425">
                  <c:v>783.34889703703288</c:v>
                </c:pt>
                <c:pt idx="426">
                  <c:v>774.34151063923105</c:v>
                </c:pt>
                <c:pt idx="427">
                  <c:v>765.29975402232856</c:v>
                </c:pt>
                <c:pt idx="428">
                  <c:v>756.22415605391052</c:v>
                </c:pt>
                <c:pt idx="429">
                  <c:v>747.11524119755234</c:v>
                </c:pt>
                <c:pt idx="430">
                  <c:v>737.97352948026139</c:v>
                </c:pt>
                <c:pt idx="431">
                  <c:v>728.79953646226181</c:v>
                </c:pt>
                <c:pt idx="432">
                  <c:v>719.59377320907834</c:v>
                </c:pt>
                <c:pt idx="433">
                  <c:v>710.35674626587354</c:v>
                </c:pt>
                <c:pt idx="434">
                  <c:v>701.08895763399141</c:v>
                </c:pt>
                <c:pt idx="435">
                  <c:v>691.7909047496629</c:v>
                </c:pt>
                <c:pt idx="436">
                  <c:v>682.46308046482534</c:v>
                </c:pt>
                <c:pt idx="437">
                  <c:v>673.10597303001055</c:v>
                </c:pt>
                <c:pt idx="438">
                  <c:v>663.72006607925437</c:v>
                </c:pt>
                <c:pt idx="439">
                  <c:v>654.30583861698165</c:v>
                </c:pt>
                <c:pt idx="440">
                  <c:v>644.86376500682013</c:v>
                </c:pt>
                <c:pt idx="441">
                  <c:v>635.39431496229577</c:v>
                </c:pt>
                <c:pt idx="442">
                  <c:v>625.89795353936495</c:v>
                </c:pt>
                <c:pt idx="443">
                  <c:v>616.37514113073587</c:v>
                </c:pt>
                <c:pt idx="444">
                  <c:v>606.8263334619337</c:v>
                </c:pt>
                <c:pt idx="445">
                  <c:v>597.25198158906403</c:v>
                </c:pt>
                <c:pt idx="446">
                  <c:v>587.65253189822818</c:v>
                </c:pt>
                <c:pt idx="447">
                  <c:v>578.02842610654636</c:v>
                </c:pt>
                <c:pt idx="448">
                  <c:v>568.38010126474251</c:v>
                </c:pt>
                <c:pt idx="449">
                  <c:v>558.7079897612474</c:v>
                </c:pt>
                <c:pt idx="450">
                  <c:v>549.01251932777473</c:v>
                </c:pt>
                <c:pt idx="451">
                  <c:v>539.2941130463272</c:v>
                </c:pt>
                <c:pt idx="452">
                  <c:v>529.55318935758919</c:v>
                </c:pt>
                <c:pt idx="453">
                  <c:v>519.7901620706624</c:v>
                </c:pt>
                <c:pt idx="454">
                  <c:v>510.00544037410276</c:v>
                </c:pt>
                <c:pt idx="455">
                  <c:v>500.19942884821671</c:v>
                </c:pt>
                <c:pt idx="456">
                  <c:v>490.37252747857451</c:v>
                </c:pt>
                <c:pt idx="457">
                  <c:v>480.525131670701</c:v>
                </c:pt>
                <c:pt idx="458">
                  <c:v>470.65763226590212</c:v>
                </c:pt>
                <c:pt idx="459">
                  <c:v>460.77041555818863</c:v>
                </c:pt>
                <c:pt idx="460">
                  <c:v>450.86386331225674</c:v>
                </c:pt>
                <c:pt idx="461">
                  <c:v>440.93835278248787</c:v>
                </c:pt>
                <c:pt idx="462">
                  <c:v>430.99425673292899</c:v>
                </c:pt>
                <c:pt idx="463">
                  <c:v>421.03194345821635</c:v>
                </c:pt>
                <c:pt idx="464">
                  <c:v>411.05177680540572</c:v>
                </c:pt>
                <c:pt idx="465">
                  <c:v>401.05411619667314</c:v>
                </c:pt>
                <c:pt idx="466">
                  <c:v>391.03931665285018</c:v>
                </c:pt>
                <c:pt idx="467">
                  <c:v>381.00772881775953</c:v>
                </c:pt>
                <c:pt idx="468">
                  <c:v>370.959698983316</c:v>
                </c:pt>
                <c:pt idx="469">
                  <c:v>360.89556911535988</c:v>
                </c:pt>
                <c:pt idx="470">
                  <c:v>350.81567688018907</c:v>
                </c:pt>
                <c:pt idx="471">
                  <c:v>340.72035567175863</c:v>
                </c:pt>
                <c:pt idx="472">
                  <c:v>330.60993463951485</c:v>
                </c:pt>
                <c:pt idx="473">
                  <c:v>320.48473871683433</c:v>
                </c:pt>
                <c:pt idx="474">
                  <c:v>310.34508865003647</c:v>
                </c:pt>
                <c:pt idx="475">
                  <c:v>300.19130102794048</c:v>
                </c:pt>
                <c:pt idx="476">
                  <c:v>290.02368831193786</c:v>
                </c:pt>
                <c:pt idx="477">
                  <c:v>279.84255886655137</c:v>
                </c:pt>
                <c:pt idx="478">
                  <c:v>269.64821699045393</c:v>
                </c:pt>
                <c:pt idx="479">
                  <c:v>259.44096294791916</c:v>
                </c:pt>
                <c:pt idx="480">
                  <c:v>249.22109300067828</c:v>
                </c:pt>
                <c:pt idx="481">
                  <c:v>238.98889944015687</c:v>
                </c:pt>
                <c:pt idx="482">
                  <c:v>228.74467062006678</c:v>
                </c:pt>
                <c:pt idx="483">
                  <c:v>218.4886909893286</c:v>
                </c:pt>
                <c:pt idx="484">
                  <c:v>208.22124112530082</c:v>
                </c:pt>
                <c:pt idx="485">
                  <c:v>197.9425977672926</c:v>
                </c:pt>
                <c:pt idx="486">
                  <c:v>187.65303385033738</c:v>
                </c:pt>
                <c:pt idx="487">
                  <c:v>177.35281853920563</c:v>
                </c:pt>
                <c:pt idx="488">
                  <c:v>167.04221726263492</c:v>
                </c:pt>
                <c:pt idx="489">
                  <c:v>156.721491747757</c:v>
                </c:pt>
                <c:pt idx="490">
                  <c:v>146.39090005470149</c:v>
                </c:pt>
                <c:pt idx="491">
                  <c:v>136.05069661135644</c:v>
                </c:pt>
                <c:pt idx="492">
                  <c:v>125.70113224826709</c:v>
                </c:pt>
                <c:pt idx="493">
                  <c:v>115.34245423365394</c:v>
                </c:pt>
                <c:pt idx="494">
                  <c:v>104.9749063085327</c:v>
                </c:pt>
                <c:pt idx="495">
                  <c:v>94.59872872191832</c:v>
                </c:pt>
                <c:pt idx="496">
                  <c:v>84.214158266096618</c:v>
                </c:pt>
                <c:pt idx="497">
                  <c:v>73.821428311947074</c:v>
                </c:pt>
                <c:pt idx="498">
                  <c:v>63.420768844301136</c:v>
                </c:pt>
                <c:pt idx="499">
                  <c:v>53.012406497320711</c:v>
                </c:pt>
                <c:pt idx="500">
                  <c:v>42.596564589882234</c:v>
                </c:pt>
                <c:pt idx="501">
                  <c:v>32.173463160951982</c:v>
                </c:pt>
                <c:pt idx="502">
                  <c:v>21.743319004938996</c:v>
                </c:pt>
                <c:pt idx="503">
                  <c:v>11.306345707012312</c:v>
                </c:pt>
                <c:pt idx="504">
                  <c:v>0.86275367836969963</c:v>
                </c:pt>
                <c:pt idx="505">
                  <c:v>-9.587249808554354</c:v>
                </c:pt>
                <c:pt idx="506">
                  <c:v>-9.5977029693954456</c:v>
                </c:pt>
                <c:pt idx="507">
                  <c:v>-9.6081561363424139</c:v>
                </c:pt>
                <c:pt idx="508">
                  <c:v>-9.61860930939506</c:v>
                </c:pt>
                <c:pt idx="509">
                  <c:v>-9.6290624885531848</c:v>
                </c:pt>
                <c:pt idx="510">
                  <c:v>-9.6395156738165877</c:v>
                </c:pt>
                <c:pt idx="511">
                  <c:v>-9.6499688651850697</c:v>
                </c:pt>
                <c:pt idx="512">
                  <c:v>-9.6604220626584318</c:v>
                </c:pt>
                <c:pt idx="513">
                  <c:v>-9.6708752662364752</c:v>
                </c:pt>
                <c:pt idx="514">
                  <c:v>-9.6813284759190008</c:v>
                </c:pt>
                <c:pt idx="515">
                  <c:v>-9.6917816917058079</c:v>
                </c:pt>
                <c:pt idx="516">
                  <c:v>-9.7022349135966994</c:v>
                </c:pt>
                <c:pt idx="517">
                  <c:v>-9.7126881415914745</c:v>
                </c:pt>
                <c:pt idx="518">
                  <c:v>-9.7231413756899325</c:v>
                </c:pt>
                <c:pt idx="519">
                  <c:v>-9.7335946158918762</c:v>
                </c:pt>
                <c:pt idx="520">
                  <c:v>-9.7440478621971067</c:v>
                </c:pt>
                <c:pt idx="521">
                  <c:v>-9.7545011146054232</c:v>
                </c:pt>
                <c:pt idx="522">
                  <c:v>-9.7649543731166268</c:v>
                </c:pt>
                <c:pt idx="523">
                  <c:v>-9.7754076377305186</c:v>
                </c:pt>
                <c:pt idx="524">
                  <c:v>-9.7858609084468977</c:v>
                </c:pt>
                <c:pt idx="525">
                  <c:v>-9.7963141852655671</c:v>
                </c:pt>
                <c:pt idx="526">
                  <c:v>-9.8067674681863259</c:v>
                </c:pt>
                <c:pt idx="527">
                  <c:v>-9.8172207572089754</c:v>
                </c:pt>
                <c:pt idx="528">
                  <c:v>-9.8276740523333164</c:v>
                </c:pt>
                <c:pt idx="529">
                  <c:v>-9.83812735355915</c:v>
                </c:pt>
                <c:pt idx="530">
                  <c:v>-9.8485806608862756</c:v>
                </c:pt>
                <c:pt idx="531">
                  <c:v>-9.8590339743144959</c:v>
                </c:pt>
                <c:pt idx="532">
                  <c:v>-9.8694872938436102</c:v>
                </c:pt>
                <c:pt idx="533">
                  <c:v>-9.8799406194734196</c:v>
                </c:pt>
                <c:pt idx="534">
                  <c:v>-9.8903939512037251</c:v>
                </c:pt>
                <c:pt idx="535">
                  <c:v>-9.9008472890343278</c:v>
                </c:pt>
                <c:pt idx="536">
                  <c:v>-9.9113006329650268</c:v>
                </c:pt>
                <c:pt idx="537">
                  <c:v>-9.9217539829956234</c:v>
                </c:pt>
                <c:pt idx="538">
                  <c:v>-9.9322073391259202</c:v>
                </c:pt>
                <c:pt idx="539">
                  <c:v>-9.9426607013557167</c:v>
                </c:pt>
                <c:pt idx="540">
                  <c:v>-9.9531140696848119</c:v>
                </c:pt>
                <c:pt idx="541">
                  <c:v>-9.9635674441130089</c:v>
                </c:pt>
                <c:pt idx="542">
                  <c:v>-9.9740208246401085</c:v>
                </c:pt>
                <c:pt idx="543">
                  <c:v>-9.9844742112659102</c:v>
                </c:pt>
                <c:pt idx="544">
                  <c:v>-9.9949276039902148</c:v>
                </c:pt>
                <c:pt idx="545">
                  <c:v>-10.005381002812824</c:v>
                </c:pt>
                <c:pt idx="546">
                  <c:v>-10.015834407733538</c:v>
                </c:pt>
                <c:pt idx="547">
                  <c:v>-10.026287818752158</c:v>
                </c:pt>
                <c:pt idx="548">
                  <c:v>-10.036741235868485</c:v>
                </c:pt>
                <c:pt idx="549">
                  <c:v>-10.047194659082319</c:v>
                </c:pt>
                <c:pt idx="550">
                  <c:v>-10.05764808839346</c:v>
                </c:pt>
                <c:pt idx="551">
                  <c:v>-10.06810152380171</c:v>
                </c:pt>
                <c:pt idx="552">
                  <c:v>-10.078554965306871</c:v>
                </c:pt>
                <c:pt idx="553">
                  <c:v>-10.089008412908742</c:v>
                </c:pt>
                <c:pt idx="554">
                  <c:v>-10.099461866607124</c:v>
                </c:pt>
                <c:pt idx="555">
                  <c:v>-10.109915326401818</c:v>
                </c:pt>
                <c:pt idx="556">
                  <c:v>-10.120368792292625</c:v>
                </c:pt>
                <c:pt idx="557">
                  <c:v>-10.130822264279347</c:v>
                </c:pt>
                <c:pt idx="558">
                  <c:v>-10.141275742361783</c:v>
                </c:pt>
                <c:pt idx="559">
                  <c:v>-10.151729226539734</c:v>
                </c:pt>
                <c:pt idx="560">
                  <c:v>-10.162182716813001</c:v>
                </c:pt>
                <c:pt idx="561">
                  <c:v>-10.172636213181386</c:v>
                </c:pt>
                <c:pt idx="562">
                  <c:v>-10.183089715644687</c:v>
                </c:pt>
                <c:pt idx="563">
                  <c:v>-10.193543224202708</c:v>
                </c:pt>
                <c:pt idx="564">
                  <c:v>-10.203996738855247</c:v>
                </c:pt>
                <c:pt idx="565">
                  <c:v>-10.214450259602108</c:v>
                </c:pt>
                <c:pt idx="566">
                  <c:v>-10.22490378644309</c:v>
                </c:pt>
                <c:pt idx="567">
                  <c:v>-10.235357319377993</c:v>
                </c:pt>
                <c:pt idx="568">
                  <c:v>-10.245810858406619</c:v>
                </c:pt>
                <c:pt idx="569">
                  <c:v>-10.256264403528769</c:v>
                </c:pt>
                <c:pt idx="570">
                  <c:v>-10.266717954744243</c:v>
                </c:pt>
                <c:pt idx="571">
                  <c:v>-10.277171512052842</c:v>
                </c:pt>
                <c:pt idx="572">
                  <c:v>-10.287625075454367</c:v>
                </c:pt>
                <c:pt idx="573">
                  <c:v>-10.298078644948619</c:v>
                </c:pt>
                <c:pt idx="574">
                  <c:v>-10.308532220535399</c:v>
                </c:pt>
                <c:pt idx="575">
                  <c:v>-10.318985802214508</c:v>
                </c:pt>
                <c:pt idx="576">
                  <c:v>-10.329439389985746</c:v>
                </c:pt>
                <c:pt idx="577">
                  <c:v>-10.339892983848914</c:v>
                </c:pt>
                <c:pt idx="578">
                  <c:v>-10.350346583803814</c:v>
                </c:pt>
                <c:pt idx="579">
                  <c:v>-10.360800189850247</c:v>
                </c:pt>
                <c:pt idx="580">
                  <c:v>-10.371253801988013</c:v>
                </c:pt>
                <c:pt idx="581">
                  <c:v>-10.381707420216912</c:v>
                </c:pt>
                <c:pt idx="582">
                  <c:v>-10.392161044536747</c:v>
                </c:pt>
                <c:pt idx="583">
                  <c:v>-10.402614674947317</c:v>
                </c:pt>
                <c:pt idx="584">
                  <c:v>-10.413068311448425</c:v>
                </c:pt>
                <c:pt idx="585">
                  <c:v>-10.42352195403987</c:v>
                </c:pt>
                <c:pt idx="586">
                  <c:v>-10.433975602721453</c:v>
                </c:pt>
                <c:pt idx="587">
                  <c:v>-10.444429257492976</c:v>
                </c:pt>
                <c:pt idx="588">
                  <c:v>-10.454882918354238</c:v>
                </c:pt>
                <c:pt idx="589">
                  <c:v>-10.465336585305042</c:v>
                </c:pt>
                <c:pt idx="590">
                  <c:v>-10.475790258345189</c:v>
                </c:pt>
                <c:pt idx="591">
                  <c:v>-10.486243937474478</c:v>
                </c:pt>
                <c:pt idx="592">
                  <c:v>-10.496697622692711</c:v>
                </c:pt>
                <c:pt idx="593">
                  <c:v>-10.507151313999689</c:v>
                </c:pt>
                <c:pt idx="594">
                  <c:v>-10.517605011395213</c:v>
                </c:pt>
                <c:pt idx="595">
                  <c:v>-10.528058714879084</c:v>
                </c:pt>
                <c:pt idx="596">
                  <c:v>-10.538512424451101</c:v>
                </c:pt>
                <c:pt idx="597">
                  <c:v>-10.548966140111068</c:v>
                </c:pt>
                <c:pt idx="598">
                  <c:v>-10.559419861858784</c:v>
                </c:pt>
                <c:pt idx="599">
                  <c:v>-10.569873589694049</c:v>
                </c:pt>
                <c:pt idx="600">
                  <c:v>-10.580327323616666</c:v>
                </c:pt>
                <c:pt idx="601">
                  <c:v>-10.590781063626435</c:v>
                </c:pt>
                <c:pt idx="602">
                  <c:v>-10.601234809723158</c:v>
                </c:pt>
                <c:pt idx="603">
                  <c:v>-10.611688561906634</c:v>
                </c:pt>
                <c:pt idx="604">
                  <c:v>-10.622142320176666</c:v>
                </c:pt>
                <c:pt idx="605">
                  <c:v>-10.632596084533054</c:v>
                </c:pt>
                <c:pt idx="606">
                  <c:v>-10.643049854975599</c:v>
                </c:pt>
                <c:pt idx="607">
                  <c:v>-10.653503631504103</c:v>
                </c:pt>
                <c:pt idx="608">
                  <c:v>-10.663957414118364</c:v>
                </c:pt>
                <c:pt idx="609">
                  <c:v>-10.674411202818186</c:v>
                </c:pt>
                <c:pt idx="610">
                  <c:v>-10.68486499760337</c:v>
                </c:pt>
                <c:pt idx="611">
                  <c:v>-10.695318798473714</c:v>
                </c:pt>
                <c:pt idx="612">
                  <c:v>-10.705772605429022</c:v>
                </c:pt>
                <c:pt idx="613">
                  <c:v>-10.716226418469093</c:v>
                </c:pt>
                <c:pt idx="614">
                  <c:v>-10.72668023759373</c:v>
                </c:pt>
                <c:pt idx="615">
                  <c:v>-10.737134062802731</c:v>
                </c:pt>
                <c:pt idx="616">
                  <c:v>-10.747587894095899</c:v>
                </c:pt>
                <c:pt idx="617">
                  <c:v>-10.758041731473035</c:v>
                </c:pt>
                <c:pt idx="618">
                  <c:v>-10.76849557493394</c:v>
                </c:pt>
                <c:pt idx="619">
                  <c:v>-10.778949424478414</c:v>
                </c:pt>
                <c:pt idx="620">
                  <c:v>-10.78940328010626</c:v>
                </c:pt>
                <c:pt idx="621">
                  <c:v>-10.799857141817277</c:v>
                </c:pt>
                <c:pt idx="622">
                  <c:v>-10.810311009611267</c:v>
                </c:pt>
                <c:pt idx="623">
                  <c:v>-10.82076488348803</c:v>
                </c:pt>
                <c:pt idx="624">
                  <c:v>-10.831218763447367</c:v>
                </c:pt>
                <c:pt idx="625">
                  <c:v>-10.841672649489082</c:v>
                </c:pt>
                <c:pt idx="626">
                  <c:v>-10.852126541612973</c:v>
                </c:pt>
                <c:pt idx="627">
                  <c:v>-10.862580439818842</c:v>
                </c:pt>
                <c:pt idx="628">
                  <c:v>-10.87303434410649</c:v>
                </c:pt>
                <c:pt idx="629">
                  <c:v>-10.883488254475717</c:v>
                </c:pt>
                <c:pt idx="630">
                  <c:v>-10.893942170926325</c:v>
                </c:pt>
                <c:pt idx="631">
                  <c:v>-10.904396093458114</c:v>
                </c:pt>
                <c:pt idx="632">
                  <c:v>-10.914850022070887</c:v>
                </c:pt>
                <c:pt idx="633">
                  <c:v>-10.925303956764443</c:v>
                </c:pt>
                <c:pt idx="634">
                  <c:v>-10.935757897538585</c:v>
                </c:pt>
                <c:pt idx="635">
                  <c:v>-10.946211844393112</c:v>
                </c:pt>
                <c:pt idx="636">
                  <c:v>-10.956665797327826</c:v>
                </c:pt>
                <c:pt idx="637">
                  <c:v>-10.967119756342528</c:v>
                </c:pt>
                <c:pt idx="638">
                  <c:v>-10.97757372143702</c:v>
                </c:pt>
                <c:pt idx="639">
                  <c:v>-10.988027692611102</c:v>
                </c:pt>
                <c:pt idx="640">
                  <c:v>-10.998481669864574</c:v>
                </c:pt>
                <c:pt idx="641">
                  <c:v>-11.00893565319724</c:v>
                </c:pt>
                <c:pt idx="642">
                  <c:v>-11.019389642608898</c:v>
                </c:pt>
                <c:pt idx="643">
                  <c:v>-11.029843638099351</c:v>
                </c:pt>
                <c:pt idx="644">
                  <c:v>-11.040297639668401</c:v>
                </c:pt>
                <c:pt idx="645">
                  <c:v>-11.050751647315847</c:v>
                </c:pt>
                <c:pt idx="646">
                  <c:v>-11.061205661041491</c:v>
                </c:pt>
                <c:pt idx="647">
                  <c:v>-11.071659680845134</c:v>
                </c:pt>
                <c:pt idx="648">
                  <c:v>-11.082113706726576</c:v>
                </c:pt>
                <c:pt idx="649">
                  <c:v>-11.092567738685618</c:v>
                </c:pt>
                <c:pt idx="650">
                  <c:v>-11.103021776722063</c:v>
                </c:pt>
                <c:pt idx="651">
                  <c:v>-11.113475820835712</c:v>
                </c:pt>
                <c:pt idx="652">
                  <c:v>-11.123929871026364</c:v>
                </c:pt>
                <c:pt idx="653">
                  <c:v>-11.134383927293822</c:v>
                </c:pt>
                <c:pt idx="654">
                  <c:v>-11.144837989637885</c:v>
                </c:pt>
                <c:pt idx="655">
                  <c:v>-11.155292058058357</c:v>
                </c:pt>
                <c:pt idx="656">
                  <c:v>-11.165746132555038</c:v>
                </c:pt>
                <c:pt idx="657">
                  <c:v>-11.176200213127727</c:v>
                </c:pt>
                <c:pt idx="658">
                  <c:v>-11.186654299776228</c:v>
                </c:pt>
                <c:pt idx="659">
                  <c:v>-11.19710839250034</c:v>
                </c:pt>
                <c:pt idx="660">
                  <c:v>-11.207562491299866</c:v>
                </c:pt>
                <c:pt idx="661">
                  <c:v>-11.218016596174605</c:v>
                </c:pt>
                <c:pt idx="662">
                  <c:v>-11.228470707124361</c:v>
                </c:pt>
                <c:pt idx="663">
                  <c:v>-11.238924824148933</c:v>
                </c:pt>
                <c:pt idx="664">
                  <c:v>-11.249378947248122</c:v>
                </c:pt>
                <c:pt idx="665">
                  <c:v>-11.25983307642173</c:v>
                </c:pt>
                <c:pt idx="666">
                  <c:v>-11.270287211669558</c:v>
                </c:pt>
                <c:pt idx="667">
                  <c:v>-11.280741352991408</c:v>
                </c:pt>
                <c:pt idx="668">
                  <c:v>-11.291195500387078</c:v>
                </c:pt>
                <c:pt idx="669">
                  <c:v>-11.301649653856371</c:v>
                </c:pt>
                <c:pt idx="670">
                  <c:v>-11.312103813399089</c:v>
                </c:pt>
                <c:pt idx="671">
                  <c:v>-11.322557979015032</c:v>
                </c:pt>
                <c:pt idx="672">
                  <c:v>-11.333012150704004</c:v>
                </c:pt>
                <c:pt idx="673">
                  <c:v>-11.343466328465803</c:v>
                </c:pt>
                <c:pt idx="674">
                  <c:v>-11.353920512300231</c:v>
                </c:pt>
                <c:pt idx="675">
                  <c:v>-11.364374702207089</c:v>
                </c:pt>
                <c:pt idx="676">
                  <c:v>-11.374828898186179</c:v>
                </c:pt>
                <c:pt idx="677">
                  <c:v>-11.385283100237301</c:v>
                </c:pt>
                <c:pt idx="678">
                  <c:v>-11.395737308360257</c:v>
                </c:pt>
                <c:pt idx="679">
                  <c:v>-11.406191522554847</c:v>
                </c:pt>
                <c:pt idx="680">
                  <c:v>-11.416645742820874</c:v>
                </c:pt>
                <c:pt idx="681">
                  <c:v>-11.427099969158137</c:v>
                </c:pt>
                <c:pt idx="682">
                  <c:v>-11.437554201566439</c:v>
                </c:pt>
                <c:pt idx="683">
                  <c:v>-11.44800844004558</c:v>
                </c:pt>
                <c:pt idx="684">
                  <c:v>-11.458462684595363</c:v>
                </c:pt>
                <c:pt idx="685">
                  <c:v>-11.468916935215587</c:v>
                </c:pt>
                <c:pt idx="686">
                  <c:v>-11.479371191906054</c:v>
                </c:pt>
                <c:pt idx="687">
                  <c:v>-11.489825454666565</c:v>
                </c:pt>
                <c:pt idx="688">
                  <c:v>-11.500279723496924</c:v>
                </c:pt>
                <c:pt idx="689">
                  <c:v>-11.510733998396928</c:v>
                </c:pt>
                <c:pt idx="690">
                  <c:v>-11.521188279366379</c:v>
                </c:pt>
                <c:pt idx="691">
                  <c:v>-11.531642566405081</c:v>
                </c:pt>
                <c:pt idx="692">
                  <c:v>-11.542096859512833</c:v>
                </c:pt>
                <c:pt idx="693">
                  <c:v>-11.552551158689436</c:v>
                </c:pt>
                <c:pt idx="694">
                  <c:v>-11.563005463934692</c:v>
                </c:pt>
                <c:pt idx="695">
                  <c:v>-11.573459775248402</c:v>
                </c:pt>
                <c:pt idx="696">
                  <c:v>-11.583914092630367</c:v>
                </c:pt>
                <c:pt idx="697">
                  <c:v>-11.594368416080389</c:v>
                </c:pt>
                <c:pt idx="698">
                  <c:v>-11.60482274559827</c:v>
                </c:pt>
                <c:pt idx="699">
                  <c:v>-11.615277081183809</c:v>
                </c:pt>
                <c:pt idx="700">
                  <c:v>-11.625731422836807</c:v>
                </c:pt>
                <c:pt idx="701">
                  <c:v>-11.636185770557068</c:v>
                </c:pt>
                <c:pt idx="702">
                  <c:v>-11.646640124344392</c:v>
                </c:pt>
                <c:pt idx="703">
                  <c:v>-11.657094484198579</c:v>
                </c:pt>
                <c:pt idx="704">
                  <c:v>-11.667548850119431</c:v>
                </c:pt>
                <c:pt idx="705">
                  <c:v>-11.678003222106749</c:v>
                </c:pt>
                <c:pt idx="706">
                  <c:v>-11.688457600160335</c:v>
                </c:pt>
                <c:pt idx="707">
                  <c:v>-11.698911984279992</c:v>
                </c:pt>
                <c:pt idx="708">
                  <c:v>-11.709366374465517</c:v>
                </c:pt>
                <c:pt idx="709">
                  <c:v>-11.719820770716716</c:v>
                </c:pt>
                <c:pt idx="710">
                  <c:v>-11.730275173033386</c:v>
                </c:pt>
                <c:pt idx="711">
                  <c:v>-11.74072958141533</c:v>
                </c:pt>
                <c:pt idx="712">
                  <c:v>-11.75118399586235</c:v>
                </c:pt>
                <c:pt idx="713">
                  <c:v>-11.761638416374247</c:v>
                </c:pt>
                <c:pt idx="714">
                  <c:v>-11.772092842950821</c:v>
                </c:pt>
                <c:pt idx="715">
                  <c:v>-11.782547275591874</c:v>
                </c:pt>
                <c:pt idx="716">
                  <c:v>-11.793001714297208</c:v>
                </c:pt>
                <c:pt idx="717">
                  <c:v>-11.803456159066624</c:v>
                </c:pt>
                <c:pt idx="718">
                  <c:v>-11.813910609899922</c:v>
                </c:pt>
                <c:pt idx="719">
                  <c:v>-11.824365066796906</c:v>
                </c:pt>
                <c:pt idx="720">
                  <c:v>-11.834819529757374</c:v>
                </c:pt>
                <c:pt idx="721">
                  <c:v>-11.84527399878113</c:v>
                </c:pt>
                <c:pt idx="722">
                  <c:v>-11.855728473867973</c:v>
                </c:pt>
                <c:pt idx="723">
                  <c:v>-11.866182955017706</c:v>
                </c:pt>
                <c:pt idx="724">
                  <c:v>-11.87663744223013</c:v>
                </c:pt>
                <c:pt idx="725">
                  <c:v>-11.887091935505046</c:v>
                </c:pt>
                <c:pt idx="726">
                  <c:v>-11.897546434842255</c:v>
                </c:pt>
                <c:pt idx="727">
                  <c:v>-11.908000940241559</c:v>
                </c:pt>
                <c:pt idx="728">
                  <c:v>-11.918455451702759</c:v>
                </c:pt>
                <c:pt idx="729">
                  <c:v>-11.928909969225655</c:v>
                </c:pt>
                <c:pt idx="730">
                  <c:v>-11.939364492810052</c:v>
                </c:pt>
                <c:pt idx="731">
                  <c:v>-11.949819022455747</c:v>
                </c:pt>
                <c:pt idx="732">
                  <c:v>-11.960273558162545</c:v>
                </c:pt>
                <c:pt idx="733">
                  <c:v>-11.970728099930245</c:v>
                </c:pt>
                <c:pt idx="734">
                  <c:v>-11.981182647758649</c:v>
                </c:pt>
                <c:pt idx="735">
                  <c:v>-11.991637201647558</c:v>
                </c:pt>
                <c:pt idx="736">
                  <c:v>-12.002091761596775</c:v>
                </c:pt>
                <c:pt idx="737">
                  <c:v>-12.012546327606099</c:v>
                </c:pt>
                <c:pt idx="738">
                  <c:v>-12.023000899675333</c:v>
                </c:pt>
                <c:pt idx="739">
                  <c:v>-12.033455477804278</c:v>
                </c:pt>
                <c:pt idx="740">
                  <c:v>-12.043910061992735</c:v>
                </c:pt>
                <c:pt idx="741">
                  <c:v>-12.054364652240507</c:v>
                </c:pt>
                <c:pt idx="742">
                  <c:v>-12.064819248547392</c:v>
                </c:pt>
                <c:pt idx="743">
                  <c:v>-12.075273850913195</c:v>
                </c:pt>
                <c:pt idx="744">
                  <c:v>-12.085728459337714</c:v>
                </c:pt>
                <c:pt idx="745">
                  <c:v>-12.096183073820752</c:v>
                </c:pt>
                <c:pt idx="746">
                  <c:v>-12.106637694362112</c:v>
                </c:pt>
                <c:pt idx="747">
                  <c:v>-12.117092320961593</c:v>
                </c:pt>
                <c:pt idx="748">
                  <c:v>-12.127546953618998</c:v>
                </c:pt>
                <c:pt idx="749">
                  <c:v>-12.138001592334126</c:v>
                </c:pt>
                <c:pt idx="750">
                  <c:v>-12.14845623710678</c:v>
                </c:pt>
                <c:pt idx="751">
                  <c:v>-12.158910887936761</c:v>
                </c:pt>
                <c:pt idx="752">
                  <c:v>-12.169365544823872</c:v>
                </c:pt>
                <c:pt idx="753">
                  <c:v>-12.179820207767913</c:v>
                </c:pt>
                <c:pt idx="754">
                  <c:v>-12.190274876768685</c:v>
                </c:pt>
                <c:pt idx="755">
                  <c:v>-12.20072955182599</c:v>
                </c:pt>
                <c:pt idx="756">
                  <c:v>-12.21118423293963</c:v>
                </c:pt>
                <c:pt idx="757">
                  <c:v>-12.221638920109404</c:v>
                </c:pt>
                <c:pt idx="758">
                  <c:v>-12.232093613335117</c:v>
                </c:pt>
                <c:pt idx="759">
                  <c:v>-12.242548312616567</c:v>
                </c:pt>
                <c:pt idx="760">
                  <c:v>-12.253003017953557</c:v>
                </c:pt>
                <c:pt idx="761">
                  <c:v>-12.263457729345888</c:v>
                </c:pt>
                <c:pt idx="762">
                  <c:v>-12.273912446793362</c:v>
                </c:pt>
                <c:pt idx="763">
                  <c:v>-12.284367170295781</c:v>
                </c:pt>
                <c:pt idx="764">
                  <c:v>-12.294821899852945</c:v>
                </c:pt>
                <c:pt idx="765">
                  <c:v>-12.305276635464656</c:v>
                </c:pt>
                <c:pt idx="766">
                  <c:v>-12.315731377130716</c:v>
                </c:pt>
                <c:pt idx="767">
                  <c:v>-12.326186124850926</c:v>
                </c:pt>
                <c:pt idx="768">
                  <c:v>-12.336640878625087</c:v>
                </c:pt>
                <c:pt idx="769">
                  <c:v>-12.347095638453</c:v>
                </c:pt>
                <c:pt idx="770">
                  <c:v>-12.357550404334468</c:v>
                </c:pt>
                <c:pt idx="771">
                  <c:v>-12.368005176269293</c:v>
                </c:pt>
                <c:pt idx="772">
                  <c:v>-12.378459954257274</c:v>
                </c:pt>
                <c:pt idx="773">
                  <c:v>-12.388914738298213</c:v>
                </c:pt>
                <c:pt idx="774">
                  <c:v>-12.399369528391913</c:v>
                </c:pt>
                <c:pt idx="775">
                  <c:v>-12.409824324538175</c:v>
                </c:pt>
                <c:pt idx="776">
                  <c:v>-12.4202791267368</c:v>
                </c:pt>
                <c:pt idx="777">
                  <c:v>-12.43073393498759</c:v>
                </c:pt>
                <c:pt idx="778">
                  <c:v>-12.441188749290346</c:v>
                </c:pt>
                <c:pt idx="779">
                  <c:v>-12.451643569644869</c:v>
                </c:pt>
                <c:pt idx="780">
                  <c:v>-12.46209839605096</c:v>
                </c:pt>
                <c:pt idx="781">
                  <c:v>-12.472553228508422</c:v>
                </c:pt>
                <c:pt idx="782">
                  <c:v>-12.483008067017057</c:v>
                </c:pt>
                <c:pt idx="783">
                  <c:v>-12.493462911576664</c:v>
                </c:pt>
                <c:pt idx="784">
                  <c:v>-12.503917762187045</c:v>
                </c:pt>
                <c:pt idx="785">
                  <c:v>-12.514372618848004</c:v>
                </c:pt>
                <c:pt idx="786">
                  <c:v>-12.52482748155934</c:v>
                </c:pt>
                <c:pt idx="787">
                  <c:v>-12.535282350320855</c:v>
                </c:pt>
                <c:pt idx="788">
                  <c:v>-12.545737225132353</c:v>
                </c:pt>
                <c:pt idx="789">
                  <c:v>-12.556192105993631</c:v>
                </c:pt>
                <c:pt idx="790">
                  <c:v>-12.566646992904493</c:v>
                </c:pt>
                <c:pt idx="791">
                  <c:v>-12.577101885864741</c:v>
                </c:pt>
                <c:pt idx="792">
                  <c:v>-12.587556784874176</c:v>
                </c:pt>
                <c:pt idx="793">
                  <c:v>-12.5980116899326</c:v>
                </c:pt>
                <c:pt idx="794">
                  <c:v>-12.608466601039813</c:v>
                </c:pt>
                <c:pt idx="795">
                  <c:v>-12.618921518195618</c:v>
                </c:pt>
                <c:pt idx="796">
                  <c:v>-12.629376441399815</c:v>
                </c:pt>
                <c:pt idx="797">
                  <c:v>-12.639831370652207</c:v>
                </c:pt>
                <c:pt idx="798">
                  <c:v>-12.650286305952594</c:v>
                </c:pt>
                <c:pt idx="799">
                  <c:v>-12.660741247300781</c:v>
                </c:pt>
                <c:pt idx="800">
                  <c:v>-12.671196194696565</c:v>
                </c:pt>
                <c:pt idx="801">
                  <c:v>-12.68165114813975</c:v>
                </c:pt>
                <c:pt idx="802">
                  <c:v>-12.692106107630137</c:v>
                </c:pt>
                <c:pt idx="803">
                  <c:v>-12.702561073167528</c:v>
                </c:pt>
                <c:pt idx="804">
                  <c:v>-12.713016044751726</c:v>
                </c:pt>
                <c:pt idx="805">
                  <c:v>-12.72347102238253</c:v>
                </c:pt>
                <c:pt idx="806">
                  <c:v>-12.733926006059741</c:v>
                </c:pt>
                <c:pt idx="807">
                  <c:v>-12.744380995783162</c:v>
                </c:pt>
                <c:pt idx="808">
                  <c:v>-12.754835991552595</c:v>
                </c:pt>
                <c:pt idx="809">
                  <c:v>-12.76529099336784</c:v>
                </c:pt>
                <c:pt idx="810">
                  <c:v>-12.775746001228701</c:v>
                </c:pt>
                <c:pt idx="811">
                  <c:v>-12.786201015134978</c:v>
                </c:pt>
                <c:pt idx="812">
                  <c:v>-12.796656035086473</c:v>
                </c:pt>
                <c:pt idx="813">
                  <c:v>-12.807111061082987</c:v>
                </c:pt>
                <c:pt idx="814">
                  <c:v>-12.817566093124322</c:v>
                </c:pt>
                <c:pt idx="815">
                  <c:v>-12.82802113121028</c:v>
                </c:pt>
                <c:pt idx="816">
                  <c:v>-12.838476175340661</c:v>
                </c:pt>
                <c:pt idx="817">
                  <c:v>-12.848931225515267</c:v>
                </c:pt>
                <c:pt idx="818">
                  <c:v>-12.859386281733901</c:v>
                </c:pt>
                <c:pt idx="819">
                  <c:v>-12.869841343996365</c:v>
                </c:pt>
                <c:pt idx="820">
                  <c:v>-12.880296412302458</c:v>
                </c:pt>
                <c:pt idx="821">
                  <c:v>-12.890751486651984</c:v>
                </c:pt>
                <c:pt idx="822">
                  <c:v>-12.901206567044744</c:v>
                </c:pt>
                <c:pt idx="823">
                  <c:v>-12.911661653480538</c:v>
                </c:pt>
                <c:pt idx="824">
                  <c:v>-12.922116745959169</c:v>
                </c:pt>
                <c:pt idx="825">
                  <c:v>-12.932571844480439</c:v>
                </c:pt>
                <c:pt idx="826">
                  <c:v>-12.943026949044148</c:v>
                </c:pt>
                <c:pt idx="827">
                  <c:v>-12.953482059650099</c:v>
                </c:pt>
                <c:pt idx="828">
                  <c:v>-12.963937176298094</c:v>
                </c:pt>
                <c:pt idx="829">
                  <c:v>-12.974392298987933</c:v>
                </c:pt>
                <c:pt idx="830">
                  <c:v>-12.984847427719419</c:v>
                </c:pt>
                <c:pt idx="831">
                  <c:v>-12.995302562492354</c:v>
                </c:pt>
                <c:pt idx="832">
                  <c:v>-13.005757703306537</c:v>
                </c:pt>
                <c:pt idx="833">
                  <c:v>-13.016212850161773</c:v>
                </c:pt>
                <c:pt idx="834">
                  <c:v>-13.026668003057862</c:v>
                </c:pt>
                <c:pt idx="835">
                  <c:v>-13.037123161994606</c:v>
                </c:pt>
                <c:pt idx="836">
                  <c:v>-13.047578326971806</c:v>
                </c:pt>
                <c:pt idx="837">
                  <c:v>-13.058033497989264</c:v>
                </c:pt>
                <c:pt idx="838">
                  <c:v>-13.068488675046781</c:v>
                </c:pt>
                <c:pt idx="839">
                  <c:v>-13.078943858144161</c:v>
                </c:pt>
                <c:pt idx="840">
                  <c:v>-13.089399047281203</c:v>
                </c:pt>
                <c:pt idx="841">
                  <c:v>-13.09985424245771</c:v>
                </c:pt>
                <c:pt idx="842">
                  <c:v>-13.110309443673483</c:v>
                </c:pt>
                <c:pt idx="843">
                  <c:v>-13.120764650928324</c:v>
                </c:pt>
                <c:pt idx="844">
                  <c:v>-13.131219864222034</c:v>
                </c:pt>
                <c:pt idx="845">
                  <c:v>-13.141675083554416</c:v>
                </c:pt>
                <c:pt idx="846">
                  <c:v>-13.152130308925271</c:v>
                </c:pt>
                <c:pt idx="847">
                  <c:v>-13.162585540334401</c:v>
                </c:pt>
                <c:pt idx="848">
                  <c:v>-13.173040777781607</c:v>
                </c:pt>
                <c:pt idx="849">
                  <c:v>-13.183496021266691</c:v>
                </c:pt>
                <c:pt idx="850">
                  <c:v>-13.193951270789455</c:v>
                </c:pt>
                <c:pt idx="851">
                  <c:v>-13.2044065263497</c:v>
                </c:pt>
                <c:pt idx="852">
                  <c:v>-13.214861787947228</c:v>
                </c:pt>
                <c:pt idx="853">
                  <c:v>-13.225317055581842</c:v>
                </c:pt>
                <c:pt idx="854">
                  <c:v>-13.235772329253342</c:v>
                </c:pt>
                <c:pt idx="855">
                  <c:v>-13.246227608961529</c:v>
                </c:pt>
                <c:pt idx="856">
                  <c:v>-13.256682894706207</c:v>
                </c:pt>
                <c:pt idx="857">
                  <c:v>-13.267138186487177</c:v>
                </c:pt>
                <c:pt idx="858">
                  <c:v>-13.277593484304239</c:v>
                </c:pt>
                <c:pt idx="859">
                  <c:v>-13.288048788157196</c:v>
                </c:pt>
                <c:pt idx="860">
                  <c:v>-13.29850409804585</c:v>
                </c:pt>
                <c:pt idx="861">
                  <c:v>-13.308959413970003</c:v>
                </c:pt>
                <c:pt idx="862">
                  <c:v>-13.319414735929456</c:v>
                </c:pt>
                <c:pt idx="863">
                  <c:v>-13.329870063924011</c:v>
                </c:pt>
                <c:pt idx="864">
                  <c:v>-13.340325397953469</c:v>
                </c:pt>
                <c:pt idx="865">
                  <c:v>-13.350780738017633</c:v>
                </c:pt>
                <c:pt idx="866">
                  <c:v>-13.361236084116305</c:v>
                </c:pt>
                <c:pt idx="867">
                  <c:v>-13.371691436249286</c:v>
                </c:pt>
                <c:pt idx="868">
                  <c:v>-13.382146794416377</c:v>
                </c:pt>
                <c:pt idx="869">
                  <c:v>-13.392602158617379</c:v>
                </c:pt>
                <c:pt idx="870">
                  <c:v>-13.403057528852097</c:v>
                </c:pt>
                <c:pt idx="871">
                  <c:v>-13.41351290512033</c:v>
                </c:pt>
                <c:pt idx="872">
                  <c:v>-13.42396828742188</c:v>
                </c:pt>
                <c:pt idx="873">
                  <c:v>-13.43442367575655</c:v>
                </c:pt>
                <c:pt idx="874">
                  <c:v>-13.444879070124141</c:v>
                </c:pt>
                <c:pt idx="875">
                  <c:v>-13.455334470524456</c:v>
                </c:pt>
                <c:pt idx="876">
                  <c:v>-13.465789876957293</c:v>
                </c:pt>
                <c:pt idx="877">
                  <c:v>-13.476245289422458</c:v>
                </c:pt>
                <c:pt idx="878">
                  <c:v>-13.48670070791975</c:v>
                </c:pt>
                <c:pt idx="879">
                  <c:v>-13.497156132448973</c:v>
                </c:pt>
                <c:pt idx="880">
                  <c:v>-13.507611563009927</c:v>
                </c:pt>
                <c:pt idx="881">
                  <c:v>-13.518066999602416</c:v>
                </c:pt>
                <c:pt idx="882">
                  <c:v>-13.528522442226238</c:v>
                </c:pt>
                <c:pt idx="883">
                  <c:v>-13.538977890881199</c:v>
                </c:pt>
                <c:pt idx="884">
                  <c:v>-13.549433345567097</c:v>
                </c:pt>
                <c:pt idx="885">
                  <c:v>-13.559888806283737</c:v>
                </c:pt>
                <c:pt idx="886">
                  <c:v>-13.570344273030919</c:v>
                </c:pt>
                <c:pt idx="887">
                  <c:v>-13.580799745808445</c:v>
                </c:pt>
                <c:pt idx="888">
                  <c:v>-13.591255224616118</c:v>
                </c:pt>
                <c:pt idx="889">
                  <c:v>-13.601710709453737</c:v>
                </c:pt>
                <c:pt idx="890">
                  <c:v>-13.612166200321107</c:v>
                </c:pt>
                <c:pt idx="891">
                  <c:v>-13.622621697218028</c:v>
                </c:pt>
                <c:pt idx="892">
                  <c:v>-13.633077200144303</c:v>
                </c:pt>
                <c:pt idx="893">
                  <c:v>-13.643532709099732</c:v>
                </c:pt>
                <c:pt idx="894">
                  <c:v>-13.653988224084118</c:v>
                </c:pt>
                <c:pt idx="895">
                  <c:v>-13.664443745097264</c:v>
                </c:pt>
                <c:pt idx="896">
                  <c:v>-13.674899272138969</c:v>
                </c:pt>
                <c:pt idx="897">
                  <c:v>-13.685354805209037</c:v>
                </c:pt>
                <c:pt idx="898">
                  <c:v>-13.695810344307269</c:v>
                </c:pt>
                <c:pt idx="899">
                  <c:v>-13.706265889433467</c:v>
                </c:pt>
                <c:pt idx="900">
                  <c:v>-13.716721440587433</c:v>
                </c:pt>
                <c:pt idx="901">
                  <c:v>-13.727176997768968</c:v>
                </c:pt>
                <c:pt idx="902">
                  <c:v>-13.737632560977875</c:v>
                </c:pt>
                <c:pt idx="903">
                  <c:v>-13.748088130213956</c:v>
                </c:pt>
                <c:pt idx="904">
                  <c:v>-13.758543705477011</c:v>
                </c:pt>
                <c:pt idx="905">
                  <c:v>-13.768999286766844</c:v>
                </c:pt>
                <c:pt idx="906">
                  <c:v>-13.779454874083255</c:v>
                </c:pt>
                <c:pt idx="907">
                  <c:v>-13.789910467426047</c:v>
                </c:pt>
                <c:pt idx="908">
                  <c:v>-13.800366066795021</c:v>
                </c:pt>
                <c:pt idx="909">
                  <c:v>-13.810821672189981</c:v>
                </c:pt>
                <c:pt idx="910">
                  <c:v>-13.821277283610726</c:v>
                </c:pt>
                <c:pt idx="911">
                  <c:v>-13.831732901057061</c:v>
                </c:pt>
                <c:pt idx="912">
                  <c:v>-13.842188524528785</c:v>
                </c:pt>
                <c:pt idx="913">
                  <c:v>-13.8526441540257</c:v>
                </c:pt>
                <c:pt idx="914">
                  <c:v>-13.86309978954761</c:v>
                </c:pt>
                <c:pt idx="915">
                  <c:v>-13.873555431094315</c:v>
                </c:pt>
                <c:pt idx="916">
                  <c:v>-13.884011078665619</c:v>
                </c:pt>
                <c:pt idx="917">
                  <c:v>-13.894466732261321</c:v>
                </c:pt>
                <c:pt idx="918">
                  <c:v>-13.904922391881225</c:v>
                </c:pt>
                <c:pt idx="919">
                  <c:v>-13.915378057525134</c:v>
                </c:pt>
                <c:pt idx="920">
                  <c:v>-13.925833729192846</c:v>
                </c:pt>
                <c:pt idx="921">
                  <c:v>-13.936289406884166</c:v>
                </c:pt>
                <c:pt idx="922">
                  <c:v>-13.946745090598894</c:v>
                </c:pt>
                <c:pt idx="923">
                  <c:v>-13.957200780336834</c:v>
                </c:pt>
                <c:pt idx="924">
                  <c:v>-13.967656476097787</c:v>
                </c:pt>
                <c:pt idx="925">
                  <c:v>-13.978112177881554</c:v>
                </c:pt>
                <c:pt idx="926">
                  <c:v>-13.988567885687939</c:v>
                </c:pt>
                <c:pt idx="927">
                  <c:v>-13.999023599516741</c:v>
                </c:pt>
                <c:pt idx="928">
                  <c:v>-14.009479319367763</c:v>
                </c:pt>
                <c:pt idx="929">
                  <c:v>-14.019935045240809</c:v>
                </c:pt>
                <c:pt idx="930">
                  <c:v>-14.030390777135677</c:v>
                </c:pt>
                <c:pt idx="931">
                  <c:v>-14.040846515052174</c:v>
                </c:pt>
                <c:pt idx="932">
                  <c:v>-14.051302258990097</c:v>
                </c:pt>
                <c:pt idx="933">
                  <c:v>-14.06175800894925</c:v>
                </c:pt>
                <c:pt idx="934">
                  <c:v>-14.072213764929435</c:v>
                </c:pt>
                <c:pt idx="935">
                  <c:v>-14.082669526930454</c:v>
                </c:pt>
                <c:pt idx="936">
                  <c:v>-14.09312529495211</c:v>
                </c:pt>
                <c:pt idx="937">
                  <c:v>-14.103581068994202</c:v>
                </c:pt>
                <c:pt idx="938">
                  <c:v>-14.114036849056536</c:v>
                </c:pt>
                <c:pt idx="939">
                  <c:v>-14.12449263513891</c:v>
                </c:pt>
                <c:pt idx="940">
                  <c:v>-14.134948427241129</c:v>
                </c:pt>
                <c:pt idx="941">
                  <c:v>-14.145404225362993</c:v>
                </c:pt>
                <c:pt idx="942">
                  <c:v>-14.155860029504305</c:v>
                </c:pt>
                <c:pt idx="943">
                  <c:v>-14.166315839664867</c:v>
                </c:pt>
                <c:pt idx="944">
                  <c:v>-14.17677165584448</c:v>
                </c:pt>
                <c:pt idx="945">
                  <c:v>-14.187227478042946</c:v>
                </c:pt>
                <c:pt idx="946">
                  <c:v>-14.197683306260068</c:v>
                </c:pt>
                <c:pt idx="947">
                  <c:v>-14.208139140495648</c:v>
                </c:pt>
                <c:pt idx="948">
                  <c:v>-14.218594980749486</c:v>
                </c:pt>
                <c:pt idx="949">
                  <c:v>-14.229050827021387</c:v>
                </c:pt>
                <c:pt idx="950">
                  <c:v>-14.239506679311152</c:v>
                </c:pt>
                <c:pt idx="951">
                  <c:v>-14.249962537618581</c:v>
                </c:pt>
                <c:pt idx="952">
                  <c:v>-14.260418401943477</c:v>
                </c:pt>
                <c:pt idx="953">
                  <c:v>-14.270874272285644</c:v>
                </c:pt>
                <c:pt idx="954">
                  <c:v>-14.281330148644882</c:v>
                </c:pt>
                <c:pt idx="955">
                  <c:v>-14.291786031020992</c:v>
                </c:pt>
                <c:pt idx="956">
                  <c:v>-14.302241919413779</c:v>
                </c:pt>
                <c:pt idx="957">
                  <c:v>-14.312697813823043</c:v>
                </c:pt>
                <c:pt idx="958">
                  <c:v>-14.323153714248585</c:v>
                </c:pt>
                <c:pt idx="959">
                  <c:v>-14.333609620690209</c:v>
                </c:pt>
                <c:pt idx="960">
                  <c:v>-14.344065533147717</c:v>
                </c:pt>
                <c:pt idx="961">
                  <c:v>-14.35452145162091</c:v>
                </c:pt>
                <c:pt idx="962">
                  <c:v>-14.364977376109591</c:v>
                </c:pt>
                <c:pt idx="963">
                  <c:v>-14.375433306613562</c:v>
                </c:pt>
                <c:pt idx="964">
                  <c:v>-14.385889243132624</c:v>
                </c:pt>
                <c:pt idx="965">
                  <c:v>-14.396345185666579</c:v>
                </c:pt>
                <c:pt idx="966">
                  <c:v>-14.406801134215231</c:v>
                </c:pt>
                <c:pt idx="967">
                  <c:v>-14.41725708877838</c:v>
                </c:pt>
                <c:pt idx="968">
                  <c:v>-14.427713049355829</c:v>
                </c:pt>
                <c:pt idx="969">
                  <c:v>-14.438169015947379</c:v>
                </c:pt>
                <c:pt idx="970">
                  <c:v>-14.448624988552833</c:v>
                </c:pt>
                <c:pt idx="971">
                  <c:v>-14.459080967171992</c:v>
                </c:pt>
                <c:pt idx="972">
                  <c:v>-14.46953695180466</c:v>
                </c:pt>
                <c:pt idx="973">
                  <c:v>-14.479992942450638</c:v>
                </c:pt>
                <c:pt idx="974">
                  <c:v>-14.490448939109728</c:v>
                </c:pt>
                <c:pt idx="975">
                  <c:v>-14.50090494178173</c:v>
                </c:pt>
                <c:pt idx="976">
                  <c:v>-14.51136095046645</c:v>
                </c:pt>
                <c:pt idx="977">
                  <c:v>-14.521816965163687</c:v>
                </c:pt>
                <c:pt idx="978">
                  <c:v>-14.532272985873245</c:v>
                </c:pt>
                <c:pt idx="979">
                  <c:v>-14.542729012594926</c:v>
                </c:pt>
                <c:pt idx="980">
                  <c:v>-14.553185045328529</c:v>
                </c:pt>
                <c:pt idx="981">
                  <c:v>-14.563641084073859</c:v>
                </c:pt>
                <c:pt idx="982">
                  <c:v>-14.574097128830719</c:v>
                </c:pt>
                <c:pt idx="983">
                  <c:v>-14.584553179598908</c:v>
                </c:pt>
                <c:pt idx="984">
                  <c:v>-14.59500923637823</c:v>
                </c:pt>
                <c:pt idx="985">
                  <c:v>-14.605465299168488</c:v>
                </c:pt>
                <c:pt idx="986">
                  <c:v>-14.615921367969483</c:v>
                </c:pt>
                <c:pt idx="987">
                  <c:v>-14.626377442781015</c:v>
                </c:pt>
                <c:pt idx="988">
                  <c:v>-14.63683352360289</c:v>
                </c:pt>
                <c:pt idx="989">
                  <c:v>-14.647289610434907</c:v>
                </c:pt>
                <c:pt idx="990">
                  <c:v>-14.65774570327687</c:v>
                </c:pt>
                <c:pt idx="991">
                  <c:v>-14.66820180212858</c:v>
                </c:pt>
                <c:pt idx="992">
                  <c:v>-14.678657906989839</c:v>
                </c:pt>
                <c:pt idx="993">
                  <c:v>-14.689114017860451</c:v>
                </c:pt>
                <c:pt idx="994">
                  <c:v>-14.699570134740215</c:v>
                </c:pt>
                <c:pt idx="995">
                  <c:v>-14.710026257628936</c:v>
                </c:pt>
                <c:pt idx="996">
                  <c:v>-14.720482386526415</c:v>
                </c:pt>
                <c:pt idx="997">
                  <c:v>-14.730938521432453</c:v>
                </c:pt>
                <c:pt idx="998">
                  <c:v>-14.741394662346854</c:v>
                </c:pt>
                <c:pt idx="999">
                  <c:v>-14.751850809269419</c:v>
                </c:pt>
                <c:pt idx="1000">
                  <c:v>-14.762306962199951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16.399999999999999</c:v>
                </c:pt>
                <c:pt idx="1">
                  <c:v>74.694114565471565</c:v>
                </c:pt>
                <c:pt idx="2">
                  <c:v>132.98822913094313</c:v>
                </c:pt>
                <c:pt idx="3">
                  <c:v>131.59074330642773</c:v>
                </c:pt>
                <c:pt idx="4">
                  <c:v>132.98822913094313</c:v>
                </c:pt>
                <c:pt idx="5">
                  <c:v>127.88074330642769</c:v>
                </c:pt>
                <c:pt idx="6">
                  <c:v>132.98822913094313</c:v>
                </c:pt>
              </c:numCache>
            </c:numRef>
          </c:xVal>
          <c:yVal>
            <c:numRef>
              <c:f>Trajecto!$C$132:$C$138</c:f>
              <c:numCache>
                <c:formatCode>0</c:formatCode>
                <c:ptCount val="7"/>
                <c:pt idx="0">
                  <c:v>1440.6824655980993</c:v>
                </c:pt>
                <c:pt idx="1">
                  <c:v>720.34123279904964</c:v>
                </c:pt>
                <c:pt idx="2">
                  <c:v>0</c:v>
                </c:pt>
                <c:pt idx="3">
                  <c:v>57.808361282051855</c:v>
                </c:pt>
                <c:pt idx="4">
                  <c:v>0</c:v>
                </c:pt>
                <c:pt idx="5">
                  <c:v>22.573669252488806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Calculs!$AE$4:$AE$1004</c:f>
              <c:numCache>
                <c:formatCode>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4.0999999999999996</c:v>
                </c:pt>
              </c:numCache>
            </c:numRef>
          </c:xVal>
          <c:yVal>
            <c:numRef>
              <c:f>Trajecto!$C$158</c:f>
              <c:numCache>
                <c:formatCode>0</c:formatCode>
                <c:ptCount val="1"/>
                <c:pt idx="0">
                  <c:v>720.34123279904964</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26.750000000000075</c:v>
                </c:pt>
              </c:numCache>
            </c:numRef>
          </c:xVal>
          <c:yVal>
            <c:numRef>
              <c:f>Trajecto!$C$159</c:f>
              <c:numCache>
                <c:formatCode>0</c:formatCode>
                <c:ptCount val="1"/>
                <c:pt idx="0">
                  <c:v>720.34123279904964</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Calculs!$Q$4:$Q$1004</c:f>
              <c:numCache>
                <c:formatCode>0.00</c:formatCode>
                <c:ptCount val="1001"/>
                <c:pt idx="0">
                  <c:v>0</c:v>
                </c:pt>
                <c:pt idx="1">
                  <c:v>62.499999999998664</c:v>
                </c:pt>
                <c:pt idx="2">
                  <c:v>187.49999999999599</c:v>
                </c:pt>
                <c:pt idx="3">
                  <c:v>240.00000000000108</c:v>
                </c:pt>
                <c:pt idx="4">
                  <c:v>220.00000000000148</c:v>
                </c:pt>
                <c:pt idx="5">
                  <c:v>209.56896551724145</c:v>
                </c:pt>
                <c:pt idx="6">
                  <c:v>208.70689655172424</c:v>
                </c:pt>
                <c:pt idx="7">
                  <c:v>207.844827586207</c:v>
                </c:pt>
                <c:pt idx="8">
                  <c:v>206.98275862068979</c:v>
                </c:pt>
                <c:pt idx="9">
                  <c:v>206.12068965517258</c:v>
                </c:pt>
                <c:pt idx="10">
                  <c:v>205.25862068965534</c:v>
                </c:pt>
                <c:pt idx="11">
                  <c:v>204.39655172413813</c:v>
                </c:pt>
                <c:pt idx="12">
                  <c:v>203.5344827586209</c:v>
                </c:pt>
                <c:pt idx="13">
                  <c:v>202.67241379310369</c:v>
                </c:pt>
                <c:pt idx="14">
                  <c:v>201.81034482758645</c:v>
                </c:pt>
                <c:pt idx="15">
                  <c:v>200.94827586206924</c:v>
                </c:pt>
                <c:pt idx="16">
                  <c:v>200.086206896552</c:v>
                </c:pt>
                <c:pt idx="17">
                  <c:v>199.22413793103479</c:v>
                </c:pt>
                <c:pt idx="18">
                  <c:v>198.36206896551755</c:v>
                </c:pt>
                <c:pt idx="19">
                  <c:v>197.50000000000034</c:v>
                </c:pt>
                <c:pt idx="20">
                  <c:v>196.63793103448313</c:v>
                </c:pt>
                <c:pt idx="21">
                  <c:v>195.77586206896589</c:v>
                </c:pt>
                <c:pt idx="22">
                  <c:v>194.91379310344868</c:v>
                </c:pt>
                <c:pt idx="23">
                  <c:v>194.05172413793144</c:v>
                </c:pt>
                <c:pt idx="24">
                  <c:v>193.18965517241423</c:v>
                </c:pt>
                <c:pt idx="25">
                  <c:v>192.327586206897</c:v>
                </c:pt>
                <c:pt idx="26">
                  <c:v>191.46551724137979</c:v>
                </c:pt>
                <c:pt idx="27">
                  <c:v>190.60344827586255</c:v>
                </c:pt>
                <c:pt idx="28">
                  <c:v>189.74137931034534</c:v>
                </c:pt>
                <c:pt idx="29">
                  <c:v>188.8793103448281</c:v>
                </c:pt>
                <c:pt idx="30">
                  <c:v>188.01724137931089</c:v>
                </c:pt>
                <c:pt idx="31">
                  <c:v>187.15517241379365</c:v>
                </c:pt>
                <c:pt idx="32">
                  <c:v>186.29310344827644</c:v>
                </c:pt>
                <c:pt idx="33">
                  <c:v>185.43103448275923</c:v>
                </c:pt>
                <c:pt idx="34">
                  <c:v>184.56896551724199</c:v>
                </c:pt>
                <c:pt idx="35">
                  <c:v>183.70689655172475</c:v>
                </c:pt>
                <c:pt idx="36">
                  <c:v>182.84482758620754</c:v>
                </c:pt>
                <c:pt idx="37">
                  <c:v>181.98275862069033</c:v>
                </c:pt>
                <c:pt idx="38">
                  <c:v>181.12068965517309</c:v>
                </c:pt>
                <c:pt idx="39">
                  <c:v>180.25862068965588</c:v>
                </c:pt>
                <c:pt idx="40">
                  <c:v>179.39655172413865</c:v>
                </c:pt>
                <c:pt idx="41">
                  <c:v>178.53448275862144</c:v>
                </c:pt>
                <c:pt idx="42">
                  <c:v>177.6724137931042</c:v>
                </c:pt>
                <c:pt idx="43">
                  <c:v>176.81034482758699</c:v>
                </c:pt>
                <c:pt idx="44">
                  <c:v>175.94827586206975</c:v>
                </c:pt>
                <c:pt idx="45">
                  <c:v>175.08620689655254</c:v>
                </c:pt>
                <c:pt idx="46">
                  <c:v>174.22413793103533</c:v>
                </c:pt>
                <c:pt idx="47">
                  <c:v>173.36206896551809</c:v>
                </c:pt>
                <c:pt idx="48">
                  <c:v>172.50000000000085</c:v>
                </c:pt>
                <c:pt idx="49">
                  <c:v>171.63793103448364</c:v>
                </c:pt>
                <c:pt idx="50">
                  <c:v>170.77586206896643</c:v>
                </c:pt>
                <c:pt idx="51">
                  <c:v>169.91379310344919</c:v>
                </c:pt>
                <c:pt idx="52">
                  <c:v>169.05172413793198</c:v>
                </c:pt>
                <c:pt idx="53">
                  <c:v>168.18965517241475</c:v>
                </c:pt>
                <c:pt idx="54">
                  <c:v>167.32758620689754</c:v>
                </c:pt>
                <c:pt idx="55">
                  <c:v>166.46551724138033</c:v>
                </c:pt>
                <c:pt idx="56">
                  <c:v>165.60344827586309</c:v>
                </c:pt>
                <c:pt idx="57">
                  <c:v>164.74137931034588</c:v>
                </c:pt>
                <c:pt idx="58">
                  <c:v>163.87931034482864</c:v>
                </c:pt>
                <c:pt idx="59">
                  <c:v>163.01724137931143</c:v>
                </c:pt>
                <c:pt idx="60">
                  <c:v>162.15517241379419</c:v>
                </c:pt>
                <c:pt idx="61">
                  <c:v>161.29310344827698</c:v>
                </c:pt>
                <c:pt idx="62">
                  <c:v>160.43103448275974</c:v>
                </c:pt>
                <c:pt idx="63">
                  <c:v>158.75000000000333</c:v>
                </c:pt>
                <c:pt idx="64">
                  <c:v>156.25000000000338</c:v>
                </c:pt>
                <c:pt idx="65">
                  <c:v>153.75000000000344</c:v>
                </c:pt>
                <c:pt idx="66">
                  <c:v>151.2500000000035</c:v>
                </c:pt>
                <c:pt idx="67">
                  <c:v>148.00000000000568</c:v>
                </c:pt>
                <c:pt idx="68">
                  <c:v>144.00000000000577</c:v>
                </c:pt>
                <c:pt idx="69">
                  <c:v>138.66666666667643</c:v>
                </c:pt>
                <c:pt idx="70">
                  <c:v>132.00000000000992</c:v>
                </c:pt>
                <c:pt idx="71">
                  <c:v>125.33333333334338</c:v>
                </c:pt>
                <c:pt idx="72">
                  <c:v>118.66666666667686</c:v>
                </c:pt>
                <c:pt idx="73">
                  <c:v>112.00000000001033</c:v>
                </c:pt>
                <c:pt idx="74">
                  <c:v>105.3333333333438</c:v>
                </c:pt>
                <c:pt idx="75">
                  <c:v>98.666666666677287</c:v>
                </c:pt>
                <c:pt idx="76">
                  <c:v>92.000000000010758</c:v>
                </c:pt>
                <c:pt idx="77">
                  <c:v>85.333333333344228</c:v>
                </c:pt>
                <c:pt idx="78">
                  <c:v>78.666666666677713</c:v>
                </c:pt>
                <c:pt idx="79">
                  <c:v>72.000000000011184</c:v>
                </c:pt>
                <c:pt idx="80">
                  <c:v>65.333333333344655</c:v>
                </c:pt>
                <c:pt idx="81">
                  <c:v>60.250000000006018</c:v>
                </c:pt>
                <c:pt idx="82">
                  <c:v>56.750000000006082</c:v>
                </c:pt>
                <c:pt idx="83">
                  <c:v>53.250000000006153</c:v>
                </c:pt>
                <c:pt idx="84">
                  <c:v>49.750000000006224</c:v>
                </c:pt>
                <c:pt idx="85">
                  <c:v>46.250000000006295</c:v>
                </c:pt>
                <c:pt idx="86">
                  <c:v>42.750000000006374</c:v>
                </c:pt>
                <c:pt idx="87">
                  <c:v>39.250000000006452</c:v>
                </c:pt>
                <c:pt idx="88">
                  <c:v>35.750000000006523</c:v>
                </c:pt>
                <c:pt idx="89">
                  <c:v>32.750000000004718</c:v>
                </c:pt>
                <c:pt idx="90">
                  <c:v>30.250000000004775</c:v>
                </c:pt>
                <c:pt idx="91">
                  <c:v>27.750000000004832</c:v>
                </c:pt>
                <c:pt idx="92">
                  <c:v>25.250000000004885</c:v>
                </c:pt>
                <c:pt idx="93">
                  <c:v>22.875000000004444</c:v>
                </c:pt>
                <c:pt idx="94">
                  <c:v>20.625000000004487</c:v>
                </c:pt>
                <c:pt idx="95">
                  <c:v>18.37500000000453</c:v>
                </c:pt>
                <c:pt idx="96">
                  <c:v>16.125000000004576</c:v>
                </c:pt>
                <c:pt idx="97">
                  <c:v>14.375000000002567</c:v>
                </c:pt>
                <c:pt idx="98">
                  <c:v>13.125000000002595</c:v>
                </c:pt>
                <c:pt idx="99">
                  <c:v>11.875000000002622</c:v>
                </c:pt>
                <c:pt idx="100">
                  <c:v>10.62500000000265</c:v>
                </c:pt>
                <c:pt idx="101">
                  <c:v>9.3750000000026787</c:v>
                </c:pt>
                <c:pt idx="102">
                  <c:v>8.1250000000027072</c:v>
                </c:pt>
                <c:pt idx="103">
                  <c:v>6.8750000000027338</c:v>
                </c:pt>
                <c:pt idx="104">
                  <c:v>5.6250000000027613</c:v>
                </c:pt>
                <c:pt idx="105">
                  <c:v>4.3750000000027898</c:v>
                </c:pt>
                <c:pt idx="106">
                  <c:v>3.1250000000028173</c:v>
                </c:pt>
                <c:pt idx="107">
                  <c:v>1.8750000000028457</c:v>
                </c:pt>
                <c:pt idx="108">
                  <c:v>0.62500000000287237</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Calculs!$T$4:$T$1004</c:f>
              <c:numCache>
                <c:formatCode>0.00</c:formatCode>
                <c:ptCount val="1001"/>
                <c:pt idx="0">
                  <c:v>29.968569000000002</c:v>
                </c:pt>
                <c:pt idx="1">
                  <c:v>29.965314840353834</c:v>
                </c:pt>
                <c:pt idx="2">
                  <c:v>29.955552361415332</c:v>
                </c:pt>
                <c:pt idx="3">
                  <c:v>29.94305638837405</c:v>
                </c:pt>
                <c:pt idx="4">
                  <c:v>29.931601746419545</c:v>
                </c:pt>
                <c:pt idx="5">
                  <c:v>29.920690212488743</c:v>
                </c:pt>
                <c:pt idx="6">
                  <c:v>29.909823563518575</c:v>
                </c:pt>
                <c:pt idx="7">
                  <c:v>29.899001799509048</c:v>
                </c:pt>
                <c:pt idx="8">
                  <c:v>29.888224920460154</c:v>
                </c:pt>
                <c:pt idx="9">
                  <c:v>29.8774929263719</c:v>
                </c:pt>
                <c:pt idx="10">
                  <c:v>29.866805817244277</c:v>
                </c:pt>
                <c:pt idx="11">
                  <c:v>29.856163593077298</c:v>
                </c:pt>
                <c:pt idx="12">
                  <c:v>29.845566253870953</c:v>
                </c:pt>
                <c:pt idx="13">
                  <c:v>29.835013799625244</c:v>
                </c:pt>
                <c:pt idx="14">
                  <c:v>29.82450623034017</c:v>
                </c:pt>
                <c:pt idx="15">
                  <c:v>29.814043546015736</c:v>
                </c:pt>
                <c:pt idx="16">
                  <c:v>29.803625746651935</c:v>
                </c:pt>
                <c:pt idx="17">
                  <c:v>29.793252832248776</c:v>
                </c:pt>
                <c:pt idx="18">
                  <c:v>29.782924802806249</c:v>
                </c:pt>
                <c:pt idx="19">
                  <c:v>29.772641658324364</c:v>
                </c:pt>
                <c:pt idx="20">
                  <c:v>29.762403398803109</c:v>
                </c:pt>
                <c:pt idx="21">
                  <c:v>29.752210024242498</c:v>
                </c:pt>
                <c:pt idx="22">
                  <c:v>29.742061534642524</c:v>
                </c:pt>
                <c:pt idx="23">
                  <c:v>29.731957930003183</c:v>
                </c:pt>
                <c:pt idx="24">
                  <c:v>29.72189921032448</c:v>
                </c:pt>
                <c:pt idx="25">
                  <c:v>29.711885375606414</c:v>
                </c:pt>
                <c:pt idx="26">
                  <c:v>29.701916425848989</c:v>
                </c:pt>
                <c:pt idx="27">
                  <c:v>29.691992361052193</c:v>
                </c:pt>
                <c:pt idx="28">
                  <c:v>29.682113181216039</c:v>
                </c:pt>
                <c:pt idx="29">
                  <c:v>29.672278886340521</c:v>
                </c:pt>
                <c:pt idx="30">
                  <c:v>29.662489476425641</c:v>
                </c:pt>
                <c:pt idx="31">
                  <c:v>29.652744951471394</c:v>
                </c:pt>
                <c:pt idx="32">
                  <c:v>29.643045311477788</c:v>
                </c:pt>
                <c:pt idx="33">
                  <c:v>29.633390556444816</c:v>
                </c:pt>
                <c:pt idx="34">
                  <c:v>29.623780686372481</c:v>
                </c:pt>
                <c:pt idx="35">
                  <c:v>29.614215701260783</c:v>
                </c:pt>
                <c:pt idx="36">
                  <c:v>29.604695601109722</c:v>
                </c:pt>
                <c:pt idx="37">
                  <c:v>29.595220385919298</c:v>
                </c:pt>
                <c:pt idx="38">
                  <c:v>29.585790055689511</c:v>
                </c:pt>
                <c:pt idx="39">
                  <c:v>29.576404610420358</c:v>
                </c:pt>
                <c:pt idx="40">
                  <c:v>29.567064050111846</c:v>
                </c:pt>
                <c:pt idx="41">
                  <c:v>29.557768374763967</c:v>
                </c:pt>
                <c:pt idx="42">
                  <c:v>29.548517584376729</c:v>
                </c:pt>
                <c:pt idx="43">
                  <c:v>29.539311678950124</c:v>
                </c:pt>
                <c:pt idx="44">
                  <c:v>29.530150658484157</c:v>
                </c:pt>
                <c:pt idx="45">
                  <c:v>29.521034522978827</c:v>
                </c:pt>
                <c:pt idx="46">
                  <c:v>29.511963272434134</c:v>
                </c:pt>
                <c:pt idx="47">
                  <c:v>29.502936906850074</c:v>
                </c:pt>
                <c:pt idx="48">
                  <c:v>29.493955426226655</c:v>
                </c:pt>
                <c:pt idx="49">
                  <c:v>29.485018830563874</c:v>
                </c:pt>
                <c:pt idx="50">
                  <c:v>29.476127119861726</c:v>
                </c:pt>
                <c:pt idx="51">
                  <c:v>29.467280294120215</c:v>
                </c:pt>
                <c:pt idx="52">
                  <c:v>29.458478353339345</c:v>
                </c:pt>
                <c:pt idx="53">
                  <c:v>29.449721297519108</c:v>
                </c:pt>
                <c:pt idx="54">
                  <c:v>29.441009126659509</c:v>
                </c:pt>
                <c:pt idx="55">
                  <c:v>29.432341840760547</c:v>
                </c:pt>
                <c:pt idx="56">
                  <c:v>29.423719439822221</c:v>
                </c:pt>
                <c:pt idx="57">
                  <c:v>29.41514192384453</c:v>
                </c:pt>
                <c:pt idx="58">
                  <c:v>29.406609292827479</c:v>
                </c:pt>
                <c:pt idx="59">
                  <c:v>29.398121546771062</c:v>
                </c:pt>
                <c:pt idx="60">
                  <c:v>29.389678685675285</c:v>
                </c:pt>
                <c:pt idx="61">
                  <c:v>29.381280709540142</c:v>
                </c:pt>
                <c:pt idx="62">
                  <c:v>29.372927618365637</c:v>
                </c:pt>
                <c:pt idx="63">
                  <c:v>29.364662052864375</c:v>
                </c:pt>
                <c:pt idx="64">
                  <c:v>29.356526653748958</c:v>
                </c:pt>
                <c:pt idx="65">
                  <c:v>29.348521421019388</c:v>
                </c:pt>
                <c:pt idx="66">
                  <c:v>29.340646354675663</c:v>
                </c:pt>
                <c:pt idx="67">
                  <c:v>29.332940504633537</c:v>
                </c:pt>
                <c:pt idx="68">
                  <c:v>29.325442920808769</c:v>
                </c:pt>
                <c:pt idx="69">
                  <c:v>29.318223025273806</c:v>
                </c:pt>
                <c:pt idx="70">
                  <c:v>29.311350240101103</c:v>
                </c:pt>
                <c:pt idx="71">
                  <c:v>29.304824565290655</c:v>
                </c:pt>
                <c:pt idx="72">
                  <c:v>29.298646000842464</c:v>
                </c:pt>
                <c:pt idx="73">
                  <c:v>29.292814546756532</c:v>
                </c:pt>
                <c:pt idx="74">
                  <c:v>29.287330203032859</c:v>
                </c:pt>
                <c:pt idx="75">
                  <c:v>29.282192969671442</c:v>
                </c:pt>
                <c:pt idx="76">
                  <c:v>29.277402846672281</c:v>
                </c:pt>
                <c:pt idx="77">
                  <c:v>29.27295983403538</c:v>
                </c:pt>
                <c:pt idx="78">
                  <c:v>29.268863931760738</c:v>
                </c:pt>
                <c:pt idx="79">
                  <c:v>29.265115139848351</c:v>
                </c:pt>
                <c:pt idx="80">
                  <c:v>29.261713458298221</c:v>
                </c:pt>
                <c:pt idx="81">
                  <c:v>29.258576448399314</c:v>
                </c:pt>
                <c:pt idx="82">
                  <c:v>29.255621671440593</c:v>
                </c:pt>
                <c:pt idx="83">
                  <c:v>29.25284912742206</c:v>
                </c:pt>
                <c:pt idx="84">
                  <c:v>29.25025881634371</c:v>
                </c:pt>
                <c:pt idx="85">
                  <c:v>29.24785073820555</c:v>
                </c:pt>
                <c:pt idx="86">
                  <c:v>29.24562489300757</c:v>
                </c:pt>
                <c:pt idx="87">
                  <c:v>29.243581280749776</c:v>
                </c:pt>
                <c:pt idx="88">
                  <c:v>29.24171990143217</c:v>
                </c:pt>
                <c:pt idx="89">
                  <c:v>29.240014721777577</c:v>
                </c:pt>
                <c:pt idx="90">
                  <c:v>29.238439708508832</c:v>
                </c:pt>
                <c:pt idx="91">
                  <c:v>29.236994861625934</c:v>
                </c:pt>
                <c:pt idx="92">
                  <c:v>29.235680181128881</c:v>
                </c:pt>
                <c:pt idx="93">
                  <c:v>29.234489158698384</c:v>
                </c:pt>
                <c:pt idx="94">
                  <c:v>29.233415286015152</c:v>
                </c:pt>
                <c:pt idx="95">
                  <c:v>29.232458563079181</c:v>
                </c:pt>
                <c:pt idx="96">
                  <c:v>29.231618989890467</c:v>
                </c:pt>
                <c:pt idx="97">
                  <c:v>29.230870533171853</c:v>
                </c:pt>
                <c:pt idx="98">
                  <c:v>29.230187159646157</c:v>
                </c:pt>
                <c:pt idx="99">
                  <c:v>29.229568869313383</c:v>
                </c:pt>
                <c:pt idx="100">
                  <c:v>29.229015662173538</c:v>
                </c:pt>
                <c:pt idx="101">
                  <c:v>29.228527538226611</c:v>
                </c:pt>
                <c:pt idx="102">
                  <c:v>29.228104497472611</c:v>
                </c:pt>
                <c:pt idx="103">
                  <c:v>29.227746539911529</c:v>
                </c:pt>
                <c:pt idx="104">
                  <c:v>29.227453665543372</c:v>
                </c:pt>
                <c:pt idx="105">
                  <c:v>29.227225874368141</c:v>
                </c:pt>
                <c:pt idx="106">
                  <c:v>29.227063166385832</c:v>
                </c:pt>
                <c:pt idx="107">
                  <c:v>29.226965541596446</c:v>
                </c:pt>
                <c:pt idx="108">
                  <c:v>29.226932999999988</c:v>
                </c:pt>
                <c:pt idx="109">
                  <c:v>29.226932999999988</c:v>
                </c:pt>
                <c:pt idx="110">
                  <c:v>29.226932999999988</c:v>
                </c:pt>
                <c:pt idx="111">
                  <c:v>29.226932999999988</c:v>
                </c:pt>
                <c:pt idx="112">
                  <c:v>29.226932999999988</c:v>
                </c:pt>
                <c:pt idx="113">
                  <c:v>29.226932999999988</c:v>
                </c:pt>
                <c:pt idx="114">
                  <c:v>29.226932999999988</c:v>
                </c:pt>
                <c:pt idx="115">
                  <c:v>29.226932999999988</c:v>
                </c:pt>
                <c:pt idx="116">
                  <c:v>29.226932999999988</c:v>
                </c:pt>
                <c:pt idx="117">
                  <c:v>29.226932999999988</c:v>
                </c:pt>
                <c:pt idx="118">
                  <c:v>29.226932999999988</c:v>
                </c:pt>
                <c:pt idx="119">
                  <c:v>29.226932999999988</c:v>
                </c:pt>
                <c:pt idx="120">
                  <c:v>29.226932999999988</c:v>
                </c:pt>
                <c:pt idx="121">
                  <c:v>29.226932999999988</c:v>
                </c:pt>
                <c:pt idx="122">
                  <c:v>29.226932999999988</c:v>
                </c:pt>
                <c:pt idx="123">
                  <c:v>29.226932999999988</c:v>
                </c:pt>
                <c:pt idx="124">
                  <c:v>29.226932999999988</c:v>
                </c:pt>
                <c:pt idx="125">
                  <c:v>29.226932999999988</c:v>
                </c:pt>
                <c:pt idx="126">
                  <c:v>29.226932999999988</c:v>
                </c:pt>
                <c:pt idx="127">
                  <c:v>29.226932999999988</c:v>
                </c:pt>
                <c:pt idx="128">
                  <c:v>29.226932999999988</c:v>
                </c:pt>
                <c:pt idx="129">
                  <c:v>29.226932999999988</c:v>
                </c:pt>
                <c:pt idx="130">
                  <c:v>29.226932999999988</c:v>
                </c:pt>
                <c:pt idx="131">
                  <c:v>29.226932999999988</c:v>
                </c:pt>
                <c:pt idx="132">
                  <c:v>29.226932999999988</c:v>
                </c:pt>
                <c:pt idx="133">
                  <c:v>29.226932999999988</c:v>
                </c:pt>
                <c:pt idx="134">
                  <c:v>29.226932999999988</c:v>
                </c:pt>
                <c:pt idx="135">
                  <c:v>29.226932999999988</c:v>
                </c:pt>
                <c:pt idx="136">
                  <c:v>29.226932999999988</c:v>
                </c:pt>
                <c:pt idx="137">
                  <c:v>29.226932999999988</c:v>
                </c:pt>
                <c:pt idx="138">
                  <c:v>29.226932999999988</c:v>
                </c:pt>
                <c:pt idx="139">
                  <c:v>29.226932999999988</c:v>
                </c:pt>
                <c:pt idx="140">
                  <c:v>29.226932999999988</c:v>
                </c:pt>
                <c:pt idx="141">
                  <c:v>29.226932999999988</c:v>
                </c:pt>
                <c:pt idx="142">
                  <c:v>29.226932999999988</c:v>
                </c:pt>
                <c:pt idx="143">
                  <c:v>29.226932999999988</c:v>
                </c:pt>
                <c:pt idx="144">
                  <c:v>29.226932999999988</c:v>
                </c:pt>
                <c:pt idx="145">
                  <c:v>29.226932999999988</c:v>
                </c:pt>
                <c:pt idx="146">
                  <c:v>29.226932999999988</c:v>
                </c:pt>
                <c:pt idx="147">
                  <c:v>29.226932999999988</c:v>
                </c:pt>
                <c:pt idx="148">
                  <c:v>29.226932999999988</c:v>
                </c:pt>
                <c:pt idx="149">
                  <c:v>29.226932999999988</c:v>
                </c:pt>
                <c:pt idx="150">
                  <c:v>29.226932999999988</c:v>
                </c:pt>
                <c:pt idx="151">
                  <c:v>29.226932999999988</c:v>
                </c:pt>
                <c:pt idx="152">
                  <c:v>29.226932999999988</c:v>
                </c:pt>
                <c:pt idx="153">
                  <c:v>29.226932999999988</c:v>
                </c:pt>
                <c:pt idx="154">
                  <c:v>29.226932999999988</c:v>
                </c:pt>
                <c:pt idx="155">
                  <c:v>29.226932999999988</c:v>
                </c:pt>
                <c:pt idx="156">
                  <c:v>29.226932999999988</c:v>
                </c:pt>
                <c:pt idx="157">
                  <c:v>29.226932999999988</c:v>
                </c:pt>
                <c:pt idx="158">
                  <c:v>29.226932999999988</c:v>
                </c:pt>
                <c:pt idx="159">
                  <c:v>29.226932999999988</c:v>
                </c:pt>
                <c:pt idx="160">
                  <c:v>29.226932999999988</c:v>
                </c:pt>
                <c:pt idx="161">
                  <c:v>29.226932999999988</c:v>
                </c:pt>
                <c:pt idx="162">
                  <c:v>29.226932999999988</c:v>
                </c:pt>
                <c:pt idx="163">
                  <c:v>29.226932999999988</c:v>
                </c:pt>
                <c:pt idx="164">
                  <c:v>29.226932999999988</c:v>
                </c:pt>
                <c:pt idx="165">
                  <c:v>29.226932999999988</c:v>
                </c:pt>
                <c:pt idx="166">
                  <c:v>29.226932999999988</c:v>
                </c:pt>
                <c:pt idx="167">
                  <c:v>29.226932999999988</c:v>
                </c:pt>
                <c:pt idx="168">
                  <c:v>29.226932999999988</c:v>
                </c:pt>
                <c:pt idx="169">
                  <c:v>29.226932999999988</c:v>
                </c:pt>
                <c:pt idx="170">
                  <c:v>29.226932999999988</c:v>
                </c:pt>
                <c:pt idx="171">
                  <c:v>29.226932999999988</c:v>
                </c:pt>
                <c:pt idx="172">
                  <c:v>29.226932999999988</c:v>
                </c:pt>
                <c:pt idx="173">
                  <c:v>29.226932999999988</c:v>
                </c:pt>
                <c:pt idx="174">
                  <c:v>29.226932999999988</c:v>
                </c:pt>
                <c:pt idx="175">
                  <c:v>29.226932999999988</c:v>
                </c:pt>
                <c:pt idx="176">
                  <c:v>29.226932999999988</c:v>
                </c:pt>
                <c:pt idx="177">
                  <c:v>29.226932999999988</c:v>
                </c:pt>
                <c:pt idx="178">
                  <c:v>29.226932999999988</c:v>
                </c:pt>
                <c:pt idx="179">
                  <c:v>29.226932999999988</c:v>
                </c:pt>
                <c:pt idx="180">
                  <c:v>29.226932999999988</c:v>
                </c:pt>
                <c:pt idx="181">
                  <c:v>29.226932999999988</c:v>
                </c:pt>
                <c:pt idx="182">
                  <c:v>29.226932999999988</c:v>
                </c:pt>
                <c:pt idx="183">
                  <c:v>29.226932999999988</c:v>
                </c:pt>
                <c:pt idx="184">
                  <c:v>29.226932999999988</c:v>
                </c:pt>
                <c:pt idx="185">
                  <c:v>29.226932999999988</c:v>
                </c:pt>
                <c:pt idx="186">
                  <c:v>29.226932999999988</c:v>
                </c:pt>
                <c:pt idx="187">
                  <c:v>29.226932999999988</c:v>
                </c:pt>
                <c:pt idx="188">
                  <c:v>29.226932999999988</c:v>
                </c:pt>
                <c:pt idx="189">
                  <c:v>29.226932999999988</c:v>
                </c:pt>
                <c:pt idx="190">
                  <c:v>29.226932999999988</c:v>
                </c:pt>
                <c:pt idx="191">
                  <c:v>29.226932999999988</c:v>
                </c:pt>
                <c:pt idx="192">
                  <c:v>29.226932999999988</c:v>
                </c:pt>
                <c:pt idx="193">
                  <c:v>29.226932999999988</c:v>
                </c:pt>
                <c:pt idx="194">
                  <c:v>29.226932999999988</c:v>
                </c:pt>
                <c:pt idx="195">
                  <c:v>29.226932999999988</c:v>
                </c:pt>
                <c:pt idx="196">
                  <c:v>29.226932999999988</c:v>
                </c:pt>
                <c:pt idx="197">
                  <c:v>29.226932999999988</c:v>
                </c:pt>
                <c:pt idx="198">
                  <c:v>29.226932999999988</c:v>
                </c:pt>
                <c:pt idx="199">
                  <c:v>29.226932999999988</c:v>
                </c:pt>
                <c:pt idx="200">
                  <c:v>29.226932999999988</c:v>
                </c:pt>
                <c:pt idx="201">
                  <c:v>29.226932999999988</c:v>
                </c:pt>
                <c:pt idx="202">
                  <c:v>29.226932999999988</c:v>
                </c:pt>
                <c:pt idx="203">
                  <c:v>29.226932999999988</c:v>
                </c:pt>
                <c:pt idx="204">
                  <c:v>29.226932999999988</c:v>
                </c:pt>
                <c:pt idx="205">
                  <c:v>29.226932999999988</c:v>
                </c:pt>
                <c:pt idx="206">
                  <c:v>29.226932999999988</c:v>
                </c:pt>
                <c:pt idx="207">
                  <c:v>29.226932999999988</c:v>
                </c:pt>
                <c:pt idx="208">
                  <c:v>29.226932999999988</c:v>
                </c:pt>
                <c:pt idx="209">
                  <c:v>29.226932999999988</c:v>
                </c:pt>
                <c:pt idx="210">
                  <c:v>29.226932999999988</c:v>
                </c:pt>
                <c:pt idx="211">
                  <c:v>29.226932999999988</c:v>
                </c:pt>
                <c:pt idx="212">
                  <c:v>29.226932999999988</c:v>
                </c:pt>
                <c:pt idx="213">
                  <c:v>29.226932999999988</c:v>
                </c:pt>
                <c:pt idx="214">
                  <c:v>29.226932999999988</c:v>
                </c:pt>
                <c:pt idx="215">
                  <c:v>29.226932999999988</c:v>
                </c:pt>
                <c:pt idx="216">
                  <c:v>29.226932999999988</c:v>
                </c:pt>
                <c:pt idx="217">
                  <c:v>29.226932999999988</c:v>
                </c:pt>
                <c:pt idx="218">
                  <c:v>29.226932999999988</c:v>
                </c:pt>
                <c:pt idx="219">
                  <c:v>29.226932999999988</c:v>
                </c:pt>
                <c:pt idx="220">
                  <c:v>29.226932999999988</c:v>
                </c:pt>
                <c:pt idx="221">
                  <c:v>29.226932999999988</c:v>
                </c:pt>
                <c:pt idx="222">
                  <c:v>29.226932999999988</c:v>
                </c:pt>
                <c:pt idx="223">
                  <c:v>29.226932999999988</c:v>
                </c:pt>
                <c:pt idx="224">
                  <c:v>29.226932999999988</c:v>
                </c:pt>
                <c:pt idx="225">
                  <c:v>29.226932999999988</c:v>
                </c:pt>
                <c:pt idx="226">
                  <c:v>29.226932999999988</c:v>
                </c:pt>
                <c:pt idx="227">
                  <c:v>29.226932999999988</c:v>
                </c:pt>
                <c:pt idx="228">
                  <c:v>29.226932999999988</c:v>
                </c:pt>
                <c:pt idx="229">
                  <c:v>29.226932999999988</c:v>
                </c:pt>
                <c:pt idx="230">
                  <c:v>29.226932999999988</c:v>
                </c:pt>
                <c:pt idx="231">
                  <c:v>29.226932999999988</c:v>
                </c:pt>
                <c:pt idx="232">
                  <c:v>29.226932999999988</c:v>
                </c:pt>
                <c:pt idx="233">
                  <c:v>29.226932999999988</c:v>
                </c:pt>
                <c:pt idx="234">
                  <c:v>29.226932999999988</c:v>
                </c:pt>
                <c:pt idx="235">
                  <c:v>29.226932999999988</c:v>
                </c:pt>
                <c:pt idx="236">
                  <c:v>29.226932999999988</c:v>
                </c:pt>
                <c:pt idx="237">
                  <c:v>29.226932999999988</c:v>
                </c:pt>
                <c:pt idx="238">
                  <c:v>29.226932999999988</c:v>
                </c:pt>
                <c:pt idx="239">
                  <c:v>29.226932999999988</c:v>
                </c:pt>
                <c:pt idx="240">
                  <c:v>29.226932999999988</c:v>
                </c:pt>
                <c:pt idx="241">
                  <c:v>29.226932999999988</c:v>
                </c:pt>
                <c:pt idx="242">
                  <c:v>29.226932999999988</c:v>
                </c:pt>
                <c:pt idx="243">
                  <c:v>29.226932999999988</c:v>
                </c:pt>
                <c:pt idx="244">
                  <c:v>29.226932999999988</c:v>
                </c:pt>
                <c:pt idx="245">
                  <c:v>29.226932999999988</c:v>
                </c:pt>
                <c:pt idx="246">
                  <c:v>29.226932999999988</c:v>
                </c:pt>
                <c:pt idx="247">
                  <c:v>29.226932999999988</c:v>
                </c:pt>
                <c:pt idx="248">
                  <c:v>29.226932999999988</c:v>
                </c:pt>
                <c:pt idx="249">
                  <c:v>29.226932999999988</c:v>
                </c:pt>
                <c:pt idx="250">
                  <c:v>29.226932999999988</c:v>
                </c:pt>
                <c:pt idx="251">
                  <c:v>29.226932999999988</c:v>
                </c:pt>
                <c:pt idx="252">
                  <c:v>29.226932999999988</c:v>
                </c:pt>
                <c:pt idx="253">
                  <c:v>29.226932999999988</c:v>
                </c:pt>
                <c:pt idx="254">
                  <c:v>29.226932999999988</c:v>
                </c:pt>
                <c:pt idx="255">
                  <c:v>29.226932999999988</c:v>
                </c:pt>
                <c:pt idx="256">
                  <c:v>29.226932999999988</c:v>
                </c:pt>
                <c:pt idx="257">
                  <c:v>29.226932999999988</c:v>
                </c:pt>
                <c:pt idx="258">
                  <c:v>29.226932999999988</c:v>
                </c:pt>
                <c:pt idx="259">
                  <c:v>29.226932999999988</c:v>
                </c:pt>
                <c:pt idx="260">
                  <c:v>29.226932999999988</c:v>
                </c:pt>
                <c:pt idx="261">
                  <c:v>29.226932999999988</c:v>
                </c:pt>
                <c:pt idx="262">
                  <c:v>29.226932999999988</c:v>
                </c:pt>
                <c:pt idx="263">
                  <c:v>29.226932999999988</c:v>
                </c:pt>
                <c:pt idx="264">
                  <c:v>29.226932999999988</c:v>
                </c:pt>
                <c:pt idx="265">
                  <c:v>29.226932999999988</c:v>
                </c:pt>
                <c:pt idx="266">
                  <c:v>29.226932999999988</c:v>
                </c:pt>
                <c:pt idx="267">
                  <c:v>29.226932999999988</c:v>
                </c:pt>
                <c:pt idx="268">
                  <c:v>29.226932999999988</c:v>
                </c:pt>
                <c:pt idx="269">
                  <c:v>29.226932999999988</c:v>
                </c:pt>
                <c:pt idx="270">
                  <c:v>29.226932999999988</c:v>
                </c:pt>
                <c:pt idx="271">
                  <c:v>29.226932999999988</c:v>
                </c:pt>
                <c:pt idx="272">
                  <c:v>29.226932999999988</c:v>
                </c:pt>
                <c:pt idx="273">
                  <c:v>29.226932999999988</c:v>
                </c:pt>
                <c:pt idx="274">
                  <c:v>29.226932999999988</c:v>
                </c:pt>
                <c:pt idx="275">
                  <c:v>29.226932999999988</c:v>
                </c:pt>
                <c:pt idx="276">
                  <c:v>29.226932999999988</c:v>
                </c:pt>
                <c:pt idx="277">
                  <c:v>29.226932999999988</c:v>
                </c:pt>
                <c:pt idx="278">
                  <c:v>29.226932999999988</c:v>
                </c:pt>
                <c:pt idx="279">
                  <c:v>29.226932999999988</c:v>
                </c:pt>
                <c:pt idx="280">
                  <c:v>29.226932999999988</c:v>
                </c:pt>
                <c:pt idx="281">
                  <c:v>29.226932999999988</c:v>
                </c:pt>
                <c:pt idx="282">
                  <c:v>29.226932999999988</c:v>
                </c:pt>
                <c:pt idx="283">
                  <c:v>29.226932999999988</c:v>
                </c:pt>
                <c:pt idx="284">
                  <c:v>29.226932999999988</c:v>
                </c:pt>
                <c:pt idx="285">
                  <c:v>29.226932999999988</c:v>
                </c:pt>
                <c:pt idx="286">
                  <c:v>29.226932999999988</c:v>
                </c:pt>
                <c:pt idx="287">
                  <c:v>29.226932999999988</c:v>
                </c:pt>
                <c:pt idx="288">
                  <c:v>29.226932999999988</c:v>
                </c:pt>
                <c:pt idx="289">
                  <c:v>29.226932999999988</c:v>
                </c:pt>
                <c:pt idx="290">
                  <c:v>29.226932999999988</c:v>
                </c:pt>
                <c:pt idx="291">
                  <c:v>29.226932999999988</c:v>
                </c:pt>
                <c:pt idx="292">
                  <c:v>29.226932999999988</c:v>
                </c:pt>
                <c:pt idx="293">
                  <c:v>29.226932999999988</c:v>
                </c:pt>
                <c:pt idx="294">
                  <c:v>29.226932999999988</c:v>
                </c:pt>
                <c:pt idx="295">
                  <c:v>29.226932999999988</c:v>
                </c:pt>
                <c:pt idx="296">
                  <c:v>29.226932999999988</c:v>
                </c:pt>
                <c:pt idx="297">
                  <c:v>29.226932999999988</c:v>
                </c:pt>
                <c:pt idx="298">
                  <c:v>29.226932999999988</c:v>
                </c:pt>
                <c:pt idx="299">
                  <c:v>29.226932999999988</c:v>
                </c:pt>
                <c:pt idx="300">
                  <c:v>29.226932999999988</c:v>
                </c:pt>
                <c:pt idx="301">
                  <c:v>29.226932999999988</c:v>
                </c:pt>
                <c:pt idx="302">
                  <c:v>29.226932999999988</c:v>
                </c:pt>
                <c:pt idx="303">
                  <c:v>29.226932999999988</c:v>
                </c:pt>
                <c:pt idx="304">
                  <c:v>29.226932999999988</c:v>
                </c:pt>
                <c:pt idx="305">
                  <c:v>29.226932999999988</c:v>
                </c:pt>
                <c:pt idx="306">
                  <c:v>29.226932999999988</c:v>
                </c:pt>
                <c:pt idx="307">
                  <c:v>29.226932999999988</c:v>
                </c:pt>
                <c:pt idx="308">
                  <c:v>29.226932999999988</c:v>
                </c:pt>
                <c:pt idx="309">
                  <c:v>29.226932999999988</c:v>
                </c:pt>
                <c:pt idx="310">
                  <c:v>29.226932999999988</c:v>
                </c:pt>
                <c:pt idx="311">
                  <c:v>29.226932999999988</c:v>
                </c:pt>
                <c:pt idx="312">
                  <c:v>29.226932999999988</c:v>
                </c:pt>
                <c:pt idx="313">
                  <c:v>29.226932999999988</c:v>
                </c:pt>
                <c:pt idx="314">
                  <c:v>29.226932999999988</c:v>
                </c:pt>
                <c:pt idx="315">
                  <c:v>29.226932999999988</c:v>
                </c:pt>
                <c:pt idx="316">
                  <c:v>29.226932999999988</c:v>
                </c:pt>
                <c:pt idx="317">
                  <c:v>29.226932999999988</c:v>
                </c:pt>
                <c:pt idx="318">
                  <c:v>29.226932999999988</c:v>
                </c:pt>
                <c:pt idx="319">
                  <c:v>29.226932999999988</c:v>
                </c:pt>
                <c:pt idx="320">
                  <c:v>29.226932999999988</c:v>
                </c:pt>
                <c:pt idx="321">
                  <c:v>29.226932999999988</c:v>
                </c:pt>
                <c:pt idx="322">
                  <c:v>29.226932999999988</c:v>
                </c:pt>
                <c:pt idx="323">
                  <c:v>29.226932999999988</c:v>
                </c:pt>
                <c:pt idx="324">
                  <c:v>29.226932999999988</c:v>
                </c:pt>
                <c:pt idx="325">
                  <c:v>29.226932999999988</c:v>
                </c:pt>
                <c:pt idx="326">
                  <c:v>29.226932999999988</c:v>
                </c:pt>
                <c:pt idx="327">
                  <c:v>29.226932999999988</c:v>
                </c:pt>
                <c:pt idx="328">
                  <c:v>29.226932999999988</c:v>
                </c:pt>
                <c:pt idx="329">
                  <c:v>29.226932999999988</c:v>
                </c:pt>
                <c:pt idx="330">
                  <c:v>29.226932999999988</c:v>
                </c:pt>
                <c:pt idx="331">
                  <c:v>29.226932999999988</c:v>
                </c:pt>
                <c:pt idx="332">
                  <c:v>29.226932999999988</c:v>
                </c:pt>
                <c:pt idx="333">
                  <c:v>29.226932999999988</c:v>
                </c:pt>
                <c:pt idx="334">
                  <c:v>29.226932999999988</c:v>
                </c:pt>
                <c:pt idx="335">
                  <c:v>29.226932999999988</c:v>
                </c:pt>
                <c:pt idx="336">
                  <c:v>29.226932999999988</c:v>
                </c:pt>
                <c:pt idx="337">
                  <c:v>29.226932999999988</c:v>
                </c:pt>
                <c:pt idx="338">
                  <c:v>29.226932999999988</c:v>
                </c:pt>
                <c:pt idx="339">
                  <c:v>29.226932999999988</c:v>
                </c:pt>
                <c:pt idx="340">
                  <c:v>29.226932999999988</c:v>
                </c:pt>
                <c:pt idx="341">
                  <c:v>29.226932999999988</c:v>
                </c:pt>
                <c:pt idx="342">
                  <c:v>29.226932999999988</c:v>
                </c:pt>
                <c:pt idx="343">
                  <c:v>29.226932999999988</c:v>
                </c:pt>
                <c:pt idx="344">
                  <c:v>29.226932999999988</c:v>
                </c:pt>
                <c:pt idx="345">
                  <c:v>29.226932999999988</c:v>
                </c:pt>
                <c:pt idx="346">
                  <c:v>29.226932999999988</c:v>
                </c:pt>
                <c:pt idx="347">
                  <c:v>29.226932999999988</c:v>
                </c:pt>
                <c:pt idx="348">
                  <c:v>29.226932999999988</c:v>
                </c:pt>
                <c:pt idx="349">
                  <c:v>29.226932999999988</c:v>
                </c:pt>
                <c:pt idx="350">
                  <c:v>29.226932999999988</c:v>
                </c:pt>
                <c:pt idx="351">
                  <c:v>29.226932999999988</c:v>
                </c:pt>
                <c:pt idx="352">
                  <c:v>29.226932999999988</c:v>
                </c:pt>
                <c:pt idx="353">
                  <c:v>29.226932999999988</c:v>
                </c:pt>
                <c:pt idx="354">
                  <c:v>29.226932999999988</c:v>
                </c:pt>
                <c:pt idx="355">
                  <c:v>29.226932999999988</c:v>
                </c:pt>
                <c:pt idx="356">
                  <c:v>29.226932999999988</c:v>
                </c:pt>
                <c:pt idx="357">
                  <c:v>29.226932999999988</c:v>
                </c:pt>
                <c:pt idx="358">
                  <c:v>29.226932999999988</c:v>
                </c:pt>
                <c:pt idx="359">
                  <c:v>29.226932999999988</c:v>
                </c:pt>
                <c:pt idx="360">
                  <c:v>29.226932999999988</c:v>
                </c:pt>
                <c:pt idx="361">
                  <c:v>29.226932999999988</c:v>
                </c:pt>
                <c:pt idx="362">
                  <c:v>29.226932999999988</c:v>
                </c:pt>
                <c:pt idx="363">
                  <c:v>29.226932999999988</c:v>
                </c:pt>
                <c:pt idx="364">
                  <c:v>29.226932999999988</c:v>
                </c:pt>
                <c:pt idx="365">
                  <c:v>29.226932999999988</c:v>
                </c:pt>
                <c:pt idx="366">
                  <c:v>29.226932999999988</c:v>
                </c:pt>
                <c:pt idx="367">
                  <c:v>29.226932999999988</c:v>
                </c:pt>
                <c:pt idx="368">
                  <c:v>29.226932999999988</c:v>
                </c:pt>
                <c:pt idx="369">
                  <c:v>29.226932999999988</c:v>
                </c:pt>
                <c:pt idx="370">
                  <c:v>29.226932999999988</c:v>
                </c:pt>
                <c:pt idx="371">
                  <c:v>29.226932999999988</c:v>
                </c:pt>
                <c:pt idx="372">
                  <c:v>29.226932999999988</c:v>
                </c:pt>
                <c:pt idx="373">
                  <c:v>29.226932999999988</c:v>
                </c:pt>
                <c:pt idx="374">
                  <c:v>29.226932999999988</c:v>
                </c:pt>
                <c:pt idx="375">
                  <c:v>29.226932999999988</c:v>
                </c:pt>
                <c:pt idx="376">
                  <c:v>29.226932999999988</c:v>
                </c:pt>
                <c:pt idx="377">
                  <c:v>29.226932999999988</c:v>
                </c:pt>
                <c:pt idx="378">
                  <c:v>29.226932999999988</c:v>
                </c:pt>
                <c:pt idx="379">
                  <c:v>29.226932999999988</c:v>
                </c:pt>
                <c:pt idx="380">
                  <c:v>29.226932999999988</c:v>
                </c:pt>
                <c:pt idx="381">
                  <c:v>29.226932999999988</c:v>
                </c:pt>
                <c:pt idx="382">
                  <c:v>29.226932999999988</c:v>
                </c:pt>
                <c:pt idx="383">
                  <c:v>29.226932999999988</c:v>
                </c:pt>
                <c:pt idx="384">
                  <c:v>29.226932999999988</c:v>
                </c:pt>
                <c:pt idx="385">
                  <c:v>29.226932999999988</c:v>
                </c:pt>
                <c:pt idx="386">
                  <c:v>29.226932999999988</c:v>
                </c:pt>
                <c:pt idx="387">
                  <c:v>29.226932999999988</c:v>
                </c:pt>
                <c:pt idx="388">
                  <c:v>29.226932999999988</c:v>
                </c:pt>
                <c:pt idx="389">
                  <c:v>29.226932999999988</c:v>
                </c:pt>
                <c:pt idx="390">
                  <c:v>29.226932999999988</c:v>
                </c:pt>
                <c:pt idx="391">
                  <c:v>29.226932999999988</c:v>
                </c:pt>
                <c:pt idx="392">
                  <c:v>29.226932999999988</c:v>
                </c:pt>
                <c:pt idx="393">
                  <c:v>29.226932999999988</c:v>
                </c:pt>
                <c:pt idx="394">
                  <c:v>29.226932999999988</c:v>
                </c:pt>
                <c:pt idx="395">
                  <c:v>29.226932999999988</c:v>
                </c:pt>
                <c:pt idx="396">
                  <c:v>29.226932999999988</c:v>
                </c:pt>
                <c:pt idx="397">
                  <c:v>29.226932999999988</c:v>
                </c:pt>
                <c:pt idx="398">
                  <c:v>29.226932999999988</c:v>
                </c:pt>
                <c:pt idx="399">
                  <c:v>29.226932999999988</c:v>
                </c:pt>
                <c:pt idx="400">
                  <c:v>29.226932999999988</c:v>
                </c:pt>
                <c:pt idx="401">
                  <c:v>29.226932999999988</c:v>
                </c:pt>
                <c:pt idx="402">
                  <c:v>29.226932999999988</c:v>
                </c:pt>
                <c:pt idx="403">
                  <c:v>29.226932999999988</c:v>
                </c:pt>
                <c:pt idx="404">
                  <c:v>29.226932999999988</c:v>
                </c:pt>
                <c:pt idx="405">
                  <c:v>29.226932999999988</c:v>
                </c:pt>
                <c:pt idx="406">
                  <c:v>29.226932999999988</c:v>
                </c:pt>
                <c:pt idx="407">
                  <c:v>29.226932999999988</c:v>
                </c:pt>
                <c:pt idx="408">
                  <c:v>29.226932999999988</c:v>
                </c:pt>
                <c:pt idx="409">
                  <c:v>29.226932999999988</c:v>
                </c:pt>
                <c:pt idx="410">
                  <c:v>29.226932999999988</c:v>
                </c:pt>
                <c:pt idx="411">
                  <c:v>29.226932999999988</c:v>
                </c:pt>
                <c:pt idx="412">
                  <c:v>29.226932999999988</c:v>
                </c:pt>
                <c:pt idx="413">
                  <c:v>29.226932999999988</c:v>
                </c:pt>
                <c:pt idx="414">
                  <c:v>29.226932999999988</c:v>
                </c:pt>
                <c:pt idx="415">
                  <c:v>29.226932999999988</c:v>
                </c:pt>
                <c:pt idx="416">
                  <c:v>29.226932999999988</c:v>
                </c:pt>
                <c:pt idx="417">
                  <c:v>29.226932999999988</c:v>
                </c:pt>
                <c:pt idx="418">
                  <c:v>29.226932999999988</c:v>
                </c:pt>
                <c:pt idx="419">
                  <c:v>29.226932999999988</c:v>
                </c:pt>
                <c:pt idx="420">
                  <c:v>29.226932999999988</c:v>
                </c:pt>
                <c:pt idx="421">
                  <c:v>29.226932999999988</c:v>
                </c:pt>
                <c:pt idx="422">
                  <c:v>29.226932999999988</c:v>
                </c:pt>
                <c:pt idx="423">
                  <c:v>29.226932999999988</c:v>
                </c:pt>
                <c:pt idx="424">
                  <c:v>29.226932999999988</c:v>
                </c:pt>
                <c:pt idx="425">
                  <c:v>29.226932999999988</c:v>
                </c:pt>
                <c:pt idx="426">
                  <c:v>29.226932999999988</c:v>
                </c:pt>
                <c:pt idx="427">
                  <c:v>29.226932999999988</c:v>
                </c:pt>
                <c:pt idx="428">
                  <c:v>29.226932999999988</c:v>
                </c:pt>
                <c:pt idx="429">
                  <c:v>29.226932999999988</c:v>
                </c:pt>
                <c:pt idx="430">
                  <c:v>29.226932999999988</c:v>
                </c:pt>
                <c:pt idx="431">
                  <c:v>29.226932999999988</c:v>
                </c:pt>
                <c:pt idx="432">
                  <c:v>29.226932999999988</c:v>
                </c:pt>
                <c:pt idx="433">
                  <c:v>29.226932999999988</c:v>
                </c:pt>
                <c:pt idx="434">
                  <c:v>29.226932999999988</c:v>
                </c:pt>
                <c:pt idx="435">
                  <c:v>29.226932999999988</c:v>
                </c:pt>
                <c:pt idx="436">
                  <c:v>29.226932999999988</c:v>
                </c:pt>
                <c:pt idx="437">
                  <c:v>29.226932999999988</c:v>
                </c:pt>
                <c:pt idx="438">
                  <c:v>29.226932999999988</c:v>
                </c:pt>
                <c:pt idx="439">
                  <c:v>29.226932999999988</c:v>
                </c:pt>
                <c:pt idx="440">
                  <c:v>29.226932999999988</c:v>
                </c:pt>
                <c:pt idx="441">
                  <c:v>29.226932999999988</c:v>
                </c:pt>
                <c:pt idx="442">
                  <c:v>29.226932999999988</c:v>
                </c:pt>
                <c:pt idx="443">
                  <c:v>29.226932999999988</c:v>
                </c:pt>
                <c:pt idx="444">
                  <c:v>29.226932999999988</c:v>
                </c:pt>
                <c:pt idx="445">
                  <c:v>29.226932999999988</c:v>
                </c:pt>
                <c:pt idx="446">
                  <c:v>29.226932999999988</c:v>
                </c:pt>
                <c:pt idx="447">
                  <c:v>29.226932999999988</c:v>
                </c:pt>
                <c:pt idx="448">
                  <c:v>29.226932999999988</c:v>
                </c:pt>
                <c:pt idx="449">
                  <c:v>29.226932999999988</c:v>
                </c:pt>
                <c:pt idx="450">
                  <c:v>29.226932999999988</c:v>
                </c:pt>
                <c:pt idx="451">
                  <c:v>29.226932999999988</c:v>
                </c:pt>
                <c:pt idx="452">
                  <c:v>29.226932999999988</c:v>
                </c:pt>
                <c:pt idx="453">
                  <c:v>29.226932999999988</c:v>
                </c:pt>
                <c:pt idx="454">
                  <c:v>29.226932999999988</c:v>
                </c:pt>
                <c:pt idx="455">
                  <c:v>29.226932999999988</c:v>
                </c:pt>
                <c:pt idx="456">
                  <c:v>29.226932999999988</c:v>
                </c:pt>
                <c:pt idx="457">
                  <c:v>29.226932999999988</c:v>
                </c:pt>
                <c:pt idx="458">
                  <c:v>29.226932999999988</c:v>
                </c:pt>
                <c:pt idx="459">
                  <c:v>29.226932999999988</c:v>
                </c:pt>
                <c:pt idx="460">
                  <c:v>29.226932999999988</c:v>
                </c:pt>
                <c:pt idx="461">
                  <c:v>29.226932999999988</c:v>
                </c:pt>
                <c:pt idx="462">
                  <c:v>29.226932999999988</c:v>
                </c:pt>
                <c:pt idx="463">
                  <c:v>29.226932999999988</c:v>
                </c:pt>
                <c:pt idx="464">
                  <c:v>29.226932999999988</c:v>
                </c:pt>
                <c:pt idx="465">
                  <c:v>29.226932999999988</c:v>
                </c:pt>
                <c:pt idx="466">
                  <c:v>29.226932999999988</c:v>
                </c:pt>
                <c:pt idx="467">
                  <c:v>29.226932999999988</c:v>
                </c:pt>
                <c:pt idx="468">
                  <c:v>29.226932999999988</c:v>
                </c:pt>
                <c:pt idx="469">
                  <c:v>29.226932999999988</c:v>
                </c:pt>
                <c:pt idx="470">
                  <c:v>29.226932999999988</c:v>
                </c:pt>
                <c:pt idx="471">
                  <c:v>29.226932999999988</c:v>
                </c:pt>
                <c:pt idx="472">
                  <c:v>29.226932999999988</c:v>
                </c:pt>
                <c:pt idx="473">
                  <c:v>29.226932999999988</c:v>
                </c:pt>
                <c:pt idx="474">
                  <c:v>29.226932999999988</c:v>
                </c:pt>
                <c:pt idx="475">
                  <c:v>29.226932999999988</c:v>
                </c:pt>
                <c:pt idx="476">
                  <c:v>29.226932999999988</c:v>
                </c:pt>
                <c:pt idx="477">
                  <c:v>29.226932999999988</c:v>
                </c:pt>
                <c:pt idx="478">
                  <c:v>29.226932999999988</c:v>
                </c:pt>
                <c:pt idx="479">
                  <c:v>29.226932999999988</c:v>
                </c:pt>
                <c:pt idx="480">
                  <c:v>29.226932999999988</c:v>
                </c:pt>
                <c:pt idx="481">
                  <c:v>29.226932999999988</c:v>
                </c:pt>
                <c:pt idx="482">
                  <c:v>29.226932999999988</c:v>
                </c:pt>
                <c:pt idx="483">
                  <c:v>29.226932999999988</c:v>
                </c:pt>
                <c:pt idx="484">
                  <c:v>29.226932999999988</c:v>
                </c:pt>
                <c:pt idx="485">
                  <c:v>29.226932999999988</c:v>
                </c:pt>
                <c:pt idx="486">
                  <c:v>29.226932999999988</c:v>
                </c:pt>
                <c:pt idx="487">
                  <c:v>29.226932999999988</c:v>
                </c:pt>
                <c:pt idx="488">
                  <c:v>29.226932999999988</c:v>
                </c:pt>
                <c:pt idx="489">
                  <c:v>29.226932999999988</c:v>
                </c:pt>
                <c:pt idx="490">
                  <c:v>29.226932999999988</c:v>
                </c:pt>
                <c:pt idx="491">
                  <c:v>29.226932999999988</c:v>
                </c:pt>
                <c:pt idx="492">
                  <c:v>29.226932999999988</c:v>
                </c:pt>
                <c:pt idx="493">
                  <c:v>29.226932999999988</c:v>
                </c:pt>
                <c:pt idx="494">
                  <c:v>29.226932999999988</c:v>
                </c:pt>
                <c:pt idx="495">
                  <c:v>29.226932999999988</c:v>
                </c:pt>
                <c:pt idx="496">
                  <c:v>29.226932999999988</c:v>
                </c:pt>
                <c:pt idx="497">
                  <c:v>29.226932999999988</c:v>
                </c:pt>
                <c:pt idx="498">
                  <c:v>29.226932999999988</c:v>
                </c:pt>
                <c:pt idx="499">
                  <c:v>29.226932999999988</c:v>
                </c:pt>
                <c:pt idx="500">
                  <c:v>29.226932999999988</c:v>
                </c:pt>
                <c:pt idx="501">
                  <c:v>29.226932999999988</c:v>
                </c:pt>
                <c:pt idx="502">
                  <c:v>29.226932999999988</c:v>
                </c:pt>
                <c:pt idx="503">
                  <c:v>29.226932999999988</c:v>
                </c:pt>
                <c:pt idx="504">
                  <c:v>29.226932999999988</c:v>
                </c:pt>
                <c:pt idx="505">
                  <c:v>29.226932999999988</c:v>
                </c:pt>
                <c:pt idx="506">
                  <c:v>29.226932999999988</c:v>
                </c:pt>
                <c:pt idx="507">
                  <c:v>29.226932999999988</c:v>
                </c:pt>
                <c:pt idx="508">
                  <c:v>29.226932999999988</c:v>
                </c:pt>
                <c:pt idx="509">
                  <c:v>29.226932999999988</c:v>
                </c:pt>
                <c:pt idx="510">
                  <c:v>29.226932999999988</c:v>
                </c:pt>
                <c:pt idx="511">
                  <c:v>29.226932999999988</c:v>
                </c:pt>
                <c:pt idx="512">
                  <c:v>29.226932999999988</c:v>
                </c:pt>
                <c:pt idx="513">
                  <c:v>29.226932999999988</c:v>
                </c:pt>
                <c:pt idx="514">
                  <c:v>29.226932999999988</c:v>
                </c:pt>
                <c:pt idx="515">
                  <c:v>29.226932999999988</c:v>
                </c:pt>
                <c:pt idx="516">
                  <c:v>29.226932999999988</c:v>
                </c:pt>
                <c:pt idx="517">
                  <c:v>29.226932999999988</c:v>
                </c:pt>
                <c:pt idx="518">
                  <c:v>29.226932999999988</c:v>
                </c:pt>
                <c:pt idx="519">
                  <c:v>29.226932999999988</c:v>
                </c:pt>
                <c:pt idx="520">
                  <c:v>29.226932999999988</c:v>
                </c:pt>
                <c:pt idx="521">
                  <c:v>29.226932999999988</c:v>
                </c:pt>
                <c:pt idx="522">
                  <c:v>29.226932999999988</c:v>
                </c:pt>
                <c:pt idx="523">
                  <c:v>29.226932999999988</c:v>
                </c:pt>
                <c:pt idx="524">
                  <c:v>29.226932999999988</c:v>
                </c:pt>
                <c:pt idx="525">
                  <c:v>29.226932999999988</c:v>
                </c:pt>
                <c:pt idx="526">
                  <c:v>29.226932999999988</c:v>
                </c:pt>
                <c:pt idx="527">
                  <c:v>29.226932999999988</c:v>
                </c:pt>
                <c:pt idx="528">
                  <c:v>29.226932999999988</c:v>
                </c:pt>
                <c:pt idx="529">
                  <c:v>29.226932999999988</c:v>
                </c:pt>
                <c:pt idx="530">
                  <c:v>29.226932999999988</c:v>
                </c:pt>
                <c:pt idx="531">
                  <c:v>29.226932999999988</c:v>
                </c:pt>
                <c:pt idx="532">
                  <c:v>29.226932999999988</c:v>
                </c:pt>
                <c:pt idx="533">
                  <c:v>29.226932999999988</c:v>
                </c:pt>
                <c:pt idx="534">
                  <c:v>29.226932999999988</c:v>
                </c:pt>
                <c:pt idx="535">
                  <c:v>29.226932999999988</c:v>
                </c:pt>
                <c:pt idx="536">
                  <c:v>29.226932999999988</c:v>
                </c:pt>
                <c:pt idx="537">
                  <c:v>29.226932999999988</c:v>
                </c:pt>
                <c:pt idx="538">
                  <c:v>29.226932999999988</c:v>
                </c:pt>
                <c:pt idx="539">
                  <c:v>29.226932999999988</c:v>
                </c:pt>
                <c:pt idx="540">
                  <c:v>29.226932999999988</c:v>
                </c:pt>
                <c:pt idx="541">
                  <c:v>29.226932999999988</c:v>
                </c:pt>
                <c:pt idx="542">
                  <c:v>29.226932999999988</c:v>
                </c:pt>
                <c:pt idx="543">
                  <c:v>29.226932999999988</c:v>
                </c:pt>
                <c:pt idx="544">
                  <c:v>29.226932999999988</c:v>
                </c:pt>
                <c:pt idx="545">
                  <c:v>29.226932999999988</c:v>
                </c:pt>
                <c:pt idx="546">
                  <c:v>29.226932999999988</c:v>
                </c:pt>
                <c:pt idx="547">
                  <c:v>29.226932999999988</c:v>
                </c:pt>
                <c:pt idx="548">
                  <c:v>29.226932999999988</c:v>
                </c:pt>
                <c:pt idx="549">
                  <c:v>29.226932999999988</c:v>
                </c:pt>
                <c:pt idx="550">
                  <c:v>29.226932999999988</c:v>
                </c:pt>
                <c:pt idx="551">
                  <c:v>29.226932999999988</c:v>
                </c:pt>
                <c:pt idx="552">
                  <c:v>29.226932999999988</c:v>
                </c:pt>
                <c:pt idx="553">
                  <c:v>29.226932999999988</c:v>
                </c:pt>
                <c:pt idx="554">
                  <c:v>29.226932999999988</c:v>
                </c:pt>
                <c:pt idx="555">
                  <c:v>29.226932999999988</c:v>
                </c:pt>
                <c:pt idx="556">
                  <c:v>29.226932999999988</c:v>
                </c:pt>
                <c:pt idx="557">
                  <c:v>29.226932999999988</c:v>
                </c:pt>
                <c:pt idx="558">
                  <c:v>29.226932999999988</c:v>
                </c:pt>
                <c:pt idx="559">
                  <c:v>29.226932999999988</c:v>
                </c:pt>
                <c:pt idx="560">
                  <c:v>29.226932999999988</c:v>
                </c:pt>
                <c:pt idx="561">
                  <c:v>29.226932999999988</c:v>
                </c:pt>
                <c:pt idx="562">
                  <c:v>29.226932999999988</c:v>
                </c:pt>
                <c:pt idx="563">
                  <c:v>29.226932999999988</c:v>
                </c:pt>
                <c:pt idx="564">
                  <c:v>29.226932999999988</c:v>
                </c:pt>
                <c:pt idx="565">
                  <c:v>29.226932999999988</c:v>
                </c:pt>
                <c:pt idx="566">
                  <c:v>29.226932999999988</c:v>
                </c:pt>
                <c:pt idx="567">
                  <c:v>29.226932999999988</c:v>
                </c:pt>
                <c:pt idx="568">
                  <c:v>29.226932999999988</c:v>
                </c:pt>
                <c:pt idx="569">
                  <c:v>29.226932999999988</c:v>
                </c:pt>
                <c:pt idx="570">
                  <c:v>29.226932999999988</c:v>
                </c:pt>
                <c:pt idx="571">
                  <c:v>29.226932999999988</c:v>
                </c:pt>
                <c:pt idx="572">
                  <c:v>29.226932999999988</c:v>
                </c:pt>
                <c:pt idx="573">
                  <c:v>29.226932999999988</c:v>
                </c:pt>
                <c:pt idx="574">
                  <c:v>29.226932999999988</c:v>
                </c:pt>
                <c:pt idx="575">
                  <c:v>29.226932999999988</c:v>
                </c:pt>
                <c:pt idx="576">
                  <c:v>29.226932999999988</c:v>
                </c:pt>
                <c:pt idx="577">
                  <c:v>29.226932999999988</c:v>
                </c:pt>
                <c:pt idx="578">
                  <c:v>29.226932999999988</c:v>
                </c:pt>
                <c:pt idx="579">
                  <c:v>29.226932999999988</c:v>
                </c:pt>
                <c:pt idx="580">
                  <c:v>29.226932999999988</c:v>
                </c:pt>
                <c:pt idx="581">
                  <c:v>29.226932999999988</c:v>
                </c:pt>
                <c:pt idx="582">
                  <c:v>29.226932999999988</c:v>
                </c:pt>
                <c:pt idx="583">
                  <c:v>29.226932999999988</c:v>
                </c:pt>
                <c:pt idx="584">
                  <c:v>29.226932999999988</c:v>
                </c:pt>
                <c:pt idx="585">
                  <c:v>29.226932999999988</c:v>
                </c:pt>
                <c:pt idx="586">
                  <c:v>29.226932999999988</c:v>
                </c:pt>
                <c:pt idx="587">
                  <c:v>29.226932999999988</c:v>
                </c:pt>
                <c:pt idx="588">
                  <c:v>29.226932999999988</c:v>
                </c:pt>
                <c:pt idx="589">
                  <c:v>29.226932999999988</c:v>
                </c:pt>
                <c:pt idx="590">
                  <c:v>29.226932999999988</c:v>
                </c:pt>
                <c:pt idx="591">
                  <c:v>29.226932999999988</c:v>
                </c:pt>
                <c:pt idx="592">
                  <c:v>29.226932999999988</c:v>
                </c:pt>
                <c:pt idx="593">
                  <c:v>29.226932999999988</c:v>
                </c:pt>
                <c:pt idx="594">
                  <c:v>29.226932999999988</c:v>
                </c:pt>
                <c:pt idx="595">
                  <c:v>29.226932999999988</c:v>
                </c:pt>
                <c:pt idx="596">
                  <c:v>29.226932999999988</c:v>
                </c:pt>
                <c:pt idx="597">
                  <c:v>29.226932999999988</c:v>
                </c:pt>
                <c:pt idx="598">
                  <c:v>29.226932999999988</c:v>
                </c:pt>
                <c:pt idx="599">
                  <c:v>29.226932999999988</c:v>
                </c:pt>
                <c:pt idx="600">
                  <c:v>29.226932999999988</c:v>
                </c:pt>
                <c:pt idx="601">
                  <c:v>29.226932999999988</c:v>
                </c:pt>
                <c:pt idx="602">
                  <c:v>29.226932999999988</c:v>
                </c:pt>
                <c:pt idx="603">
                  <c:v>29.226932999999988</c:v>
                </c:pt>
                <c:pt idx="604">
                  <c:v>29.226932999999988</c:v>
                </c:pt>
                <c:pt idx="605">
                  <c:v>29.226932999999988</c:v>
                </c:pt>
                <c:pt idx="606">
                  <c:v>29.226932999999988</c:v>
                </c:pt>
                <c:pt idx="607">
                  <c:v>29.226932999999988</c:v>
                </c:pt>
                <c:pt idx="608">
                  <c:v>29.226932999999988</c:v>
                </c:pt>
                <c:pt idx="609">
                  <c:v>29.226932999999988</c:v>
                </c:pt>
                <c:pt idx="610">
                  <c:v>29.226932999999988</c:v>
                </c:pt>
                <c:pt idx="611">
                  <c:v>29.226932999999988</c:v>
                </c:pt>
                <c:pt idx="612">
                  <c:v>29.226932999999988</c:v>
                </c:pt>
                <c:pt idx="613">
                  <c:v>29.226932999999988</c:v>
                </c:pt>
                <c:pt idx="614">
                  <c:v>29.226932999999988</c:v>
                </c:pt>
                <c:pt idx="615">
                  <c:v>29.226932999999988</c:v>
                </c:pt>
                <c:pt idx="616">
                  <c:v>29.226932999999988</c:v>
                </c:pt>
                <c:pt idx="617">
                  <c:v>29.226932999999988</c:v>
                </c:pt>
                <c:pt idx="618">
                  <c:v>29.226932999999988</c:v>
                </c:pt>
                <c:pt idx="619">
                  <c:v>29.226932999999988</c:v>
                </c:pt>
                <c:pt idx="620">
                  <c:v>29.226932999999988</c:v>
                </c:pt>
                <c:pt idx="621">
                  <c:v>29.226932999999988</c:v>
                </c:pt>
                <c:pt idx="622">
                  <c:v>29.226932999999988</c:v>
                </c:pt>
                <c:pt idx="623">
                  <c:v>29.226932999999988</c:v>
                </c:pt>
                <c:pt idx="624">
                  <c:v>29.226932999999988</c:v>
                </c:pt>
                <c:pt idx="625">
                  <c:v>29.226932999999988</c:v>
                </c:pt>
                <c:pt idx="626">
                  <c:v>29.226932999999988</c:v>
                </c:pt>
                <c:pt idx="627">
                  <c:v>29.226932999999988</c:v>
                </c:pt>
                <c:pt idx="628">
                  <c:v>29.226932999999988</c:v>
                </c:pt>
                <c:pt idx="629">
                  <c:v>29.226932999999988</c:v>
                </c:pt>
                <c:pt idx="630">
                  <c:v>29.226932999999988</c:v>
                </c:pt>
                <c:pt idx="631">
                  <c:v>29.226932999999988</c:v>
                </c:pt>
                <c:pt idx="632">
                  <c:v>29.226932999999988</c:v>
                </c:pt>
                <c:pt idx="633">
                  <c:v>29.226932999999988</c:v>
                </c:pt>
                <c:pt idx="634">
                  <c:v>29.226932999999988</c:v>
                </c:pt>
                <c:pt idx="635">
                  <c:v>29.226932999999988</c:v>
                </c:pt>
                <c:pt idx="636">
                  <c:v>29.226932999999988</c:v>
                </c:pt>
                <c:pt idx="637">
                  <c:v>29.226932999999988</c:v>
                </c:pt>
                <c:pt idx="638">
                  <c:v>29.226932999999988</c:v>
                </c:pt>
                <c:pt idx="639">
                  <c:v>29.226932999999988</c:v>
                </c:pt>
                <c:pt idx="640">
                  <c:v>29.226932999999988</c:v>
                </c:pt>
                <c:pt idx="641">
                  <c:v>29.226932999999988</c:v>
                </c:pt>
                <c:pt idx="642">
                  <c:v>29.226932999999988</c:v>
                </c:pt>
                <c:pt idx="643">
                  <c:v>29.226932999999988</c:v>
                </c:pt>
                <c:pt idx="644">
                  <c:v>29.226932999999988</c:v>
                </c:pt>
                <c:pt idx="645">
                  <c:v>29.226932999999988</c:v>
                </c:pt>
                <c:pt idx="646">
                  <c:v>29.226932999999988</c:v>
                </c:pt>
                <c:pt idx="647">
                  <c:v>29.226932999999988</c:v>
                </c:pt>
                <c:pt idx="648">
                  <c:v>29.226932999999988</c:v>
                </c:pt>
                <c:pt idx="649">
                  <c:v>29.226932999999988</c:v>
                </c:pt>
                <c:pt idx="650">
                  <c:v>29.226932999999988</c:v>
                </c:pt>
                <c:pt idx="651">
                  <c:v>29.226932999999988</c:v>
                </c:pt>
                <c:pt idx="652">
                  <c:v>29.226932999999988</c:v>
                </c:pt>
                <c:pt idx="653">
                  <c:v>29.226932999999988</c:v>
                </c:pt>
                <c:pt idx="654">
                  <c:v>29.226932999999988</c:v>
                </c:pt>
                <c:pt idx="655">
                  <c:v>29.226932999999988</c:v>
                </c:pt>
                <c:pt idx="656">
                  <c:v>29.226932999999988</c:v>
                </c:pt>
                <c:pt idx="657">
                  <c:v>29.226932999999988</c:v>
                </c:pt>
                <c:pt idx="658">
                  <c:v>29.226932999999988</c:v>
                </c:pt>
                <c:pt idx="659">
                  <c:v>29.226932999999988</c:v>
                </c:pt>
                <c:pt idx="660">
                  <c:v>29.226932999999988</c:v>
                </c:pt>
                <c:pt idx="661">
                  <c:v>29.226932999999988</c:v>
                </c:pt>
                <c:pt idx="662">
                  <c:v>29.226932999999988</c:v>
                </c:pt>
                <c:pt idx="663">
                  <c:v>29.226932999999988</c:v>
                </c:pt>
                <c:pt idx="664">
                  <c:v>29.226932999999988</c:v>
                </c:pt>
                <c:pt idx="665">
                  <c:v>29.226932999999988</c:v>
                </c:pt>
                <c:pt idx="666">
                  <c:v>29.226932999999988</c:v>
                </c:pt>
                <c:pt idx="667">
                  <c:v>29.226932999999988</c:v>
                </c:pt>
                <c:pt idx="668">
                  <c:v>29.226932999999988</c:v>
                </c:pt>
                <c:pt idx="669">
                  <c:v>29.226932999999988</c:v>
                </c:pt>
                <c:pt idx="670">
                  <c:v>29.226932999999988</c:v>
                </c:pt>
                <c:pt idx="671">
                  <c:v>29.226932999999988</c:v>
                </c:pt>
                <c:pt idx="672">
                  <c:v>29.226932999999988</c:v>
                </c:pt>
                <c:pt idx="673">
                  <c:v>29.226932999999988</c:v>
                </c:pt>
                <c:pt idx="674">
                  <c:v>29.226932999999988</c:v>
                </c:pt>
                <c:pt idx="675">
                  <c:v>29.226932999999988</c:v>
                </c:pt>
                <c:pt idx="676">
                  <c:v>29.226932999999988</c:v>
                </c:pt>
                <c:pt idx="677">
                  <c:v>29.226932999999988</c:v>
                </c:pt>
                <c:pt idx="678">
                  <c:v>29.226932999999988</c:v>
                </c:pt>
                <c:pt idx="679">
                  <c:v>29.226932999999988</c:v>
                </c:pt>
                <c:pt idx="680">
                  <c:v>29.226932999999988</c:v>
                </c:pt>
                <c:pt idx="681">
                  <c:v>29.226932999999988</c:v>
                </c:pt>
                <c:pt idx="682">
                  <c:v>29.226932999999988</c:v>
                </c:pt>
                <c:pt idx="683">
                  <c:v>29.226932999999988</c:v>
                </c:pt>
                <c:pt idx="684">
                  <c:v>29.226932999999988</c:v>
                </c:pt>
                <c:pt idx="685">
                  <c:v>29.226932999999988</c:v>
                </c:pt>
                <c:pt idx="686">
                  <c:v>29.226932999999988</c:v>
                </c:pt>
                <c:pt idx="687">
                  <c:v>29.226932999999988</c:v>
                </c:pt>
                <c:pt idx="688">
                  <c:v>29.226932999999988</c:v>
                </c:pt>
                <c:pt idx="689">
                  <c:v>29.226932999999988</c:v>
                </c:pt>
                <c:pt idx="690">
                  <c:v>29.226932999999988</c:v>
                </c:pt>
                <c:pt idx="691">
                  <c:v>29.226932999999988</c:v>
                </c:pt>
                <c:pt idx="692">
                  <c:v>29.226932999999988</c:v>
                </c:pt>
                <c:pt idx="693">
                  <c:v>29.226932999999988</c:v>
                </c:pt>
                <c:pt idx="694">
                  <c:v>29.226932999999988</c:v>
                </c:pt>
                <c:pt idx="695">
                  <c:v>29.226932999999988</c:v>
                </c:pt>
                <c:pt idx="696">
                  <c:v>29.226932999999988</c:v>
                </c:pt>
                <c:pt idx="697">
                  <c:v>29.226932999999988</c:v>
                </c:pt>
                <c:pt idx="698">
                  <c:v>29.226932999999988</c:v>
                </c:pt>
                <c:pt idx="699">
                  <c:v>29.226932999999988</c:v>
                </c:pt>
                <c:pt idx="700">
                  <c:v>29.226932999999988</c:v>
                </c:pt>
                <c:pt idx="701">
                  <c:v>29.226932999999988</c:v>
                </c:pt>
                <c:pt idx="702">
                  <c:v>29.226932999999988</c:v>
                </c:pt>
                <c:pt idx="703">
                  <c:v>29.226932999999988</c:v>
                </c:pt>
                <c:pt idx="704">
                  <c:v>29.226932999999988</c:v>
                </c:pt>
                <c:pt idx="705">
                  <c:v>29.226932999999988</c:v>
                </c:pt>
                <c:pt idx="706">
                  <c:v>29.226932999999988</c:v>
                </c:pt>
                <c:pt idx="707">
                  <c:v>29.226932999999988</c:v>
                </c:pt>
                <c:pt idx="708">
                  <c:v>29.226932999999988</c:v>
                </c:pt>
                <c:pt idx="709">
                  <c:v>29.226932999999988</c:v>
                </c:pt>
                <c:pt idx="710">
                  <c:v>29.226932999999988</c:v>
                </c:pt>
                <c:pt idx="711">
                  <c:v>29.226932999999988</c:v>
                </c:pt>
                <c:pt idx="712">
                  <c:v>29.226932999999988</c:v>
                </c:pt>
                <c:pt idx="713">
                  <c:v>29.226932999999988</c:v>
                </c:pt>
                <c:pt idx="714">
                  <c:v>29.226932999999988</c:v>
                </c:pt>
                <c:pt idx="715">
                  <c:v>29.226932999999988</c:v>
                </c:pt>
                <c:pt idx="716">
                  <c:v>29.226932999999988</c:v>
                </c:pt>
                <c:pt idx="717">
                  <c:v>29.226932999999988</c:v>
                </c:pt>
                <c:pt idx="718">
                  <c:v>29.226932999999988</c:v>
                </c:pt>
                <c:pt idx="719">
                  <c:v>29.226932999999988</c:v>
                </c:pt>
                <c:pt idx="720">
                  <c:v>29.226932999999988</c:v>
                </c:pt>
                <c:pt idx="721">
                  <c:v>29.226932999999988</c:v>
                </c:pt>
                <c:pt idx="722">
                  <c:v>29.226932999999988</c:v>
                </c:pt>
                <c:pt idx="723">
                  <c:v>29.226932999999988</c:v>
                </c:pt>
                <c:pt idx="724">
                  <c:v>29.226932999999988</c:v>
                </c:pt>
                <c:pt idx="725">
                  <c:v>29.226932999999988</c:v>
                </c:pt>
                <c:pt idx="726">
                  <c:v>29.226932999999988</c:v>
                </c:pt>
                <c:pt idx="727">
                  <c:v>29.226932999999988</c:v>
                </c:pt>
                <c:pt idx="728">
                  <c:v>29.226932999999988</c:v>
                </c:pt>
                <c:pt idx="729">
                  <c:v>29.226932999999988</c:v>
                </c:pt>
                <c:pt idx="730">
                  <c:v>29.226932999999988</c:v>
                </c:pt>
                <c:pt idx="731">
                  <c:v>29.226932999999988</c:v>
                </c:pt>
                <c:pt idx="732">
                  <c:v>29.226932999999988</c:v>
                </c:pt>
                <c:pt idx="733">
                  <c:v>29.226932999999988</c:v>
                </c:pt>
                <c:pt idx="734">
                  <c:v>29.226932999999988</c:v>
                </c:pt>
                <c:pt idx="735">
                  <c:v>29.226932999999988</c:v>
                </c:pt>
                <c:pt idx="736">
                  <c:v>29.226932999999988</c:v>
                </c:pt>
                <c:pt idx="737">
                  <c:v>29.226932999999988</c:v>
                </c:pt>
                <c:pt idx="738">
                  <c:v>29.226932999999988</c:v>
                </c:pt>
                <c:pt idx="739">
                  <c:v>29.226932999999988</c:v>
                </c:pt>
                <c:pt idx="740">
                  <c:v>29.226932999999988</c:v>
                </c:pt>
                <c:pt idx="741">
                  <c:v>29.226932999999988</c:v>
                </c:pt>
                <c:pt idx="742">
                  <c:v>29.226932999999988</c:v>
                </c:pt>
                <c:pt idx="743">
                  <c:v>29.226932999999988</c:v>
                </c:pt>
                <c:pt idx="744">
                  <c:v>29.226932999999988</c:v>
                </c:pt>
                <c:pt idx="745">
                  <c:v>29.226932999999988</c:v>
                </c:pt>
                <c:pt idx="746">
                  <c:v>29.226932999999988</c:v>
                </c:pt>
                <c:pt idx="747">
                  <c:v>29.226932999999988</c:v>
                </c:pt>
                <c:pt idx="748">
                  <c:v>29.226932999999988</c:v>
                </c:pt>
                <c:pt idx="749">
                  <c:v>29.226932999999988</c:v>
                </c:pt>
                <c:pt idx="750">
                  <c:v>29.226932999999988</c:v>
                </c:pt>
                <c:pt idx="751">
                  <c:v>29.226932999999988</c:v>
                </c:pt>
                <c:pt idx="752">
                  <c:v>29.226932999999988</c:v>
                </c:pt>
                <c:pt idx="753">
                  <c:v>29.226932999999988</c:v>
                </c:pt>
                <c:pt idx="754">
                  <c:v>29.226932999999988</c:v>
                </c:pt>
                <c:pt idx="755">
                  <c:v>29.226932999999988</c:v>
                </c:pt>
                <c:pt idx="756">
                  <c:v>29.226932999999988</c:v>
                </c:pt>
                <c:pt idx="757">
                  <c:v>29.226932999999988</c:v>
                </c:pt>
                <c:pt idx="758">
                  <c:v>29.226932999999988</c:v>
                </c:pt>
                <c:pt idx="759">
                  <c:v>29.226932999999988</c:v>
                </c:pt>
                <c:pt idx="760">
                  <c:v>29.226932999999988</c:v>
                </c:pt>
                <c:pt idx="761">
                  <c:v>29.226932999999988</c:v>
                </c:pt>
                <c:pt idx="762">
                  <c:v>29.226932999999988</c:v>
                </c:pt>
                <c:pt idx="763">
                  <c:v>29.226932999999988</c:v>
                </c:pt>
                <c:pt idx="764">
                  <c:v>29.226932999999988</c:v>
                </c:pt>
                <c:pt idx="765">
                  <c:v>29.226932999999988</c:v>
                </c:pt>
                <c:pt idx="766">
                  <c:v>29.226932999999988</c:v>
                </c:pt>
                <c:pt idx="767">
                  <c:v>29.226932999999988</c:v>
                </c:pt>
                <c:pt idx="768">
                  <c:v>29.226932999999988</c:v>
                </c:pt>
                <c:pt idx="769">
                  <c:v>29.226932999999988</c:v>
                </c:pt>
                <c:pt idx="770">
                  <c:v>29.226932999999988</c:v>
                </c:pt>
                <c:pt idx="771">
                  <c:v>29.226932999999988</c:v>
                </c:pt>
                <c:pt idx="772">
                  <c:v>29.226932999999988</c:v>
                </c:pt>
                <c:pt idx="773">
                  <c:v>29.226932999999988</c:v>
                </c:pt>
                <c:pt idx="774">
                  <c:v>29.226932999999988</c:v>
                </c:pt>
                <c:pt idx="775">
                  <c:v>29.226932999999988</c:v>
                </c:pt>
                <c:pt idx="776">
                  <c:v>29.226932999999988</c:v>
                </c:pt>
                <c:pt idx="777">
                  <c:v>29.226932999999988</c:v>
                </c:pt>
                <c:pt idx="778">
                  <c:v>29.226932999999988</c:v>
                </c:pt>
                <c:pt idx="779">
                  <c:v>29.226932999999988</c:v>
                </c:pt>
                <c:pt idx="780">
                  <c:v>29.226932999999988</c:v>
                </c:pt>
                <c:pt idx="781">
                  <c:v>29.226932999999988</c:v>
                </c:pt>
                <c:pt idx="782">
                  <c:v>29.226932999999988</c:v>
                </c:pt>
                <c:pt idx="783">
                  <c:v>29.226932999999988</c:v>
                </c:pt>
                <c:pt idx="784">
                  <c:v>29.226932999999988</c:v>
                </c:pt>
                <c:pt idx="785">
                  <c:v>29.226932999999988</c:v>
                </c:pt>
                <c:pt idx="786">
                  <c:v>29.226932999999988</c:v>
                </c:pt>
                <c:pt idx="787">
                  <c:v>29.226932999999988</c:v>
                </c:pt>
                <c:pt idx="788">
                  <c:v>29.226932999999988</c:v>
                </c:pt>
                <c:pt idx="789">
                  <c:v>29.226932999999988</c:v>
                </c:pt>
                <c:pt idx="790">
                  <c:v>29.226932999999988</c:v>
                </c:pt>
                <c:pt idx="791">
                  <c:v>29.226932999999988</c:v>
                </c:pt>
                <c:pt idx="792">
                  <c:v>29.226932999999988</c:v>
                </c:pt>
                <c:pt idx="793">
                  <c:v>29.226932999999988</c:v>
                </c:pt>
                <c:pt idx="794">
                  <c:v>29.226932999999988</c:v>
                </c:pt>
                <c:pt idx="795">
                  <c:v>29.226932999999988</c:v>
                </c:pt>
                <c:pt idx="796">
                  <c:v>29.226932999999988</c:v>
                </c:pt>
                <c:pt idx="797">
                  <c:v>29.226932999999988</c:v>
                </c:pt>
                <c:pt idx="798">
                  <c:v>29.226932999999988</c:v>
                </c:pt>
                <c:pt idx="799">
                  <c:v>29.226932999999988</c:v>
                </c:pt>
                <c:pt idx="800">
                  <c:v>29.226932999999988</c:v>
                </c:pt>
                <c:pt idx="801">
                  <c:v>29.226932999999988</c:v>
                </c:pt>
                <c:pt idx="802">
                  <c:v>29.226932999999988</c:v>
                </c:pt>
                <c:pt idx="803">
                  <c:v>29.226932999999988</c:v>
                </c:pt>
                <c:pt idx="804">
                  <c:v>29.226932999999988</c:v>
                </c:pt>
                <c:pt idx="805">
                  <c:v>29.226932999999988</c:v>
                </c:pt>
                <c:pt idx="806">
                  <c:v>29.226932999999988</c:v>
                </c:pt>
                <c:pt idx="807">
                  <c:v>29.226932999999988</c:v>
                </c:pt>
                <c:pt idx="808">
                  <c:v>29.226932999999988</c:v>
                </c:pt>
                <c:pt idx="809">
                  <c:v>29.226932999999988</c:v>
                </c:pt>
                <c:pt idx="810">
                  <c:v>29.226932999999988</c:v>
                </c:pt>
                <c:pt idx="811">
                  <c:v>29.226932999999988</c:v>
                </c:pt>
                <c:pt idx="812">
                  <c:v>29.226932999999988</c:v>
                </c:pt>
                <c:pt idx="813">
                  <c:v>29.226932999999988</c:v>
                </c:pt>
                <c:pt idx="814">
                  <c:v>29.226932999999988</c:v>
                </c:pt>
                <c:pt idx="815">
                  <c:v>29.226932999999988</c:v>
                </c:pt>
                <c:pt idx="816">
                  <c:v>29.226932999999988</c:v>
                </c:pt>
                <c:pt idx="817">
                  <c:v>29.226932999999988</c:v>
                </c:pt>
                <c:pt idx="818">
                  <c:v>29.226932999999988</c:v>
                </c:pt>
                <c:pt idx="819">
                  <c:v>29.226932999999988</c:v>
                </c:pt>
                <c:pt idx="820">
                  <c:v>29.226932999999988</c:v>
                </c:pt>
                <c:pt idx="821">
                  <c:v>29.226932999999988</c:v>
                </c:pt>
                <c:pt idx="822">
                  <c:v>29.226932999999988</c:v>
                </c:pt>
                <c:pt idx="823">
                  <c:v>29.226932999999988</c:v>
                </c:pt>
                <c:pt idx="824">
                  <c:v>29.226932999999988</c:v>
                </c:pt>
                <c:pt idx="825">
                  <c:v>29.226932999999988</c:v>
                </c:pt>
                <c:pt idx="826">
                  <c:v>29.226932999999988</c:v>
                </c:pt>
                <c:pt idx="827">
                  <c:v>29.226932999999988</c:v>
                </c:pt>
                <c:pt idx="828">
                  <c:v>29.226932999999988</c:v>
                </c:pt>
                <c:pt idx="829">
                  <c:v>29.226932999999988</c:v>
                </c:pt>
                <c:pt idx="830">
                  <c:v>29.226932999999988</c:v>
                </c:pt>
                <c:pt idx="831">
                  <c:v>29.226932999999988</c:v>
                </c:pt>
                <c:pt idx="832">
                  <c:v>29.226932999999988</c:v>
                </c:pt>
                <c:pt idx="833">
                  <c:v>29.226932999999988</c:v>
                </c:pt>
                <c:pt idx="834">
                  <c:v>29.226932999999988</c:v>
                </c:pt>
                <c:pt idx="835">
                  <c:v>29.226932999999988</c:v>
                </c:pt>
                <c:pt idx="836">
                  <c:v>29.226932999999988</c:v>
                </c:pt>
                <c:pt idx="837">
                  <c:v>29.226932999999988</c:v>
                </c:pt>
                <c:pt idx="838">
                  <c:v>29.226932999999988</c:v>
                </c:pt>
                <c:pt idx="839">
                  <c:v>29.226932999999988</c:v>
                </c:pt>
                <c:pt idx="840">
                  <c:v>29.226932999999988</c:v>
                </c:pt>
                <c:pt idx="841">
                  <c:v>29.226932999999988</c:v>
                </c:pt>
                <c:pt idx="842">
                  <c:v>29.226932999999988</c:v>
                </c:pt>
                <c:pt idx="843">
                  <c:v>29.226932999999988</c:v>
                </c:pt>
                <c:pt idx="844">
                  <c:v>29.226932999999988</c:v>
                </c:pt>
                <c:pt idx="845">
                  <c:v>29.226932999999988</c:v>
                </c:pt>
                <c:pt idx="846">
                  <c:v>29.226932999999988</c:v>
                </c:pt>
                <c:pt idx="847">
                  <c:v>29.226932999999988</c:v>
                </c:pt>
                <c:pt idx="848">
                  <c:v>29.226932999999988</c:v>
                </c:pt>
                <c:pt idx="849">
                  <c:v>29.226932999999988</c:v>
                </c:pt>
                <c:pt idx="850">
                  <c:v>29.226932999999988</c:v>
                </c:pt>
                <c:pt idx="851">
                  <c:v>29.226932999999988</c:v>
                </c:pt>
                <c:pt idx="852">
                  <c:v>29.226932999999988</c:v>
                </c:pt>
                <c:pt idx="853">
                  <c:v>29.226932999999988</c:v>
                </c:pt>
                <c:pt idx="854">
                  <c:v>29.226932999999988</c:v>
                </c:pt>
                <c:pt idx="855">
                  <c:v>29.226932999999988</c:v>
                </c:pt>
                <c:pt idx="856">
                  <c:v>29.226932999999988</c:v>
                </c:pt>
                <c:pt idx="857">
                  <c:v>29.226932999999988</c:v>
                </c:pt>
                <c:pt idx="858">
                  <c:v>29.226932999999988</c:v>
                </c:pt>
                <c:pt idx="859">
                  <c:v>29.226932999999988</c:v>
                </c:pt>
                <c:pt idx="860">
                  <c:v>29.226932999999988</c:v>
                </c:pt>
                <c:pt idx="861">
                  <c:v>29.226932999999988</c:v>
                </c:pt>
                <c:pt idx="862">
                  <c:v>29.226932999999988</c:v>
                </c:pt>
                <c:pt idx="863">
                  <c:v>29.226932999999988</c:v>
                </c:pt>
                <c:pt idx="864">
                  <c:v>29.226932999999988</c:v>
                </c:pt>
                <c:pt idx="865">
                  <c:v>29.226932999999988</c:v>
                </c:pt>
                <c:pt idx="866">
                  <c:v>29.226932999999988</c:v>
                </c:pt>
                <c:pt idx="867">
                  <c:v>29.226932999999988</c:v>
                </c:pt>
                <c:pt idx="868">
                  <c:v>29.226932999999988</c:v>
                </c:pt>
                <c:pt idx="869">
                  <c:v>29.226932999999988</c:v>
                </c:pt>
                <c:pt idx="870">
                  <c:v>29.226932999999988</c:v>
                </c:pt>
                <c:pt idx="871">
                  <c:v>29.226932999999988</c:v>
                </c:pt>
                <c:pt idx="872">
                  <c:v>29.226932999999988</c:v>
                </c:pt>
                <c:pt idx="873">
                  <c:v>29.226932999999988</c:v>
                </c:pt>
                <c:pt idx="874">
                  <c:v>29.226932999999988</c:v>
                </c:pt>
                <c:pt idx="875">
                  <c:v>29.226932999999988</c:v>
                </c:pt>
                <c:pt idx="876">
                  <c:v>29.226932999999988</c:v>
                </c:pt>
                <c:pt idx="877">
                  <c:v>29.226932999999988</c:v>
                </c:pt>
                <c:pt idx="878">
                  <c:v>29.226932999999988</c:v>
                </c:pt>
                <c:pt idx="879">
                  <c:v>29.226932999999988</c:v>
                </c:pt>
                <c:pt idx="880">
                  <c:v>29.226932999999988</c:v>
                </c:pt>
                <c:pt idx="881">
                  <c:v>29.226932999999988</c:v>
                </c:pt>
                <c:pt idx="882">
                  <c:v>29.226932999999988</c:v>
                </c:pt>
                <c:pt idx="883">
                  <c:v>29.226932999999988</c:v>
                </c:pt>
                <c:pt idx="884">
                  <c:v>29.226932999999988</c:v>
                </c:pt>
                <c:pt idx="885">
                  <c:v>29.226932999999988</c:v>
                </c:pt>
                <c:pt idx="886">
                  <c:v>29.226932999999988</c:v>
                </c:pt>
                <c:pt idx="887">
                  <c:v>29.226932999999988</c:v>
                </c:pt>
                <c:pt idx="888">
                  <c:v>29.226932999999988</c:v>
                </c:pt>
                <c:pt idx="889">
                  <c:v>29.226932999999988</c:v>
                </c:pt>
                <c:pt idx="890">
                  <c:v>29.226932999999988</c:v>
                </c:pt>
                <c:pt idx="891">
                  <c:v>29.226932999999988</c:v>
                </c:pt>
                <c:pt idx="892">
                  <c:v>29.226932999999988</c:v>
                </c:pt>
                <c:pt idx="893">
                  <c:v>29.226932999999988</c:v>
                </c:pt>
                <c:pt idx="894">
                  <c:v>29.226932999999988</c:v>
                </c:pt>
                <c:pt idx="895">
                  <c:v>29.226932999999988</c:v>
                </c:pt>
                <c:pt idx="896">
                  <c:v>29.226932999999988</c:v>
                </c:pt>
                <c:pt idx="897">
                  <c:v>29.226932999999988</c:v>
                </c:pt>
                <c:pt idx="898">
                  <c:v>29.226932999999988</c:v>
                </c:pt>
                <c:pt idx="899">
                  <c:v>29.226932999999988</c:v>
                </c:pt>
                <c:pt idx="900">
                  <c:v>29.226932999999988</c:v>
                </c:pt>
                <c:pt idx="901">
                  <c:v>29.226932999999988</c:v>
                </c:pt>
                <c:pt idx="902">
                  <c:v>29.226932999999988</c:v>
                </c:pt>
                <c:pt idx="903">
                  <c:v>29.226932999999988</c:v>
                </c:pt>
                <c:pt idx="904">
                  <c:v>29.226932999999988</c:v>
                </c:pt>
                <c:pt idx="905">
                  <c:v>29.226932999999988</c:v>
                </c:pt>
                <c:pt idx="906">
                  <c:v>29.226932999999988</c:v>
                </c:pt>
                <c:pt idx="907">
                  <c:v>29.226932999999988</c:v>
                </c:pt>
                <c:pt idx="908">
                  <c:v>29.226932999999988</c:v>
                </c:pt>
                <c:pt idx="909">
                  <c:v>29.226932999999988</c:v>
                </c:pt>
                <c:pt idx="910">
                  <c:v>29.226932999999988</c:v>
                </c:pt>
                <c:pt idx="911">
                  <c:v>29.226932999999988</c:v>
                </c:pt>
                <c:pt idx="912">
                  <c:v>29.226932999999988</c:v>
                </c:pt>
                <c:pt idx="913">
                  <c:v>29.226932999999988</c:v>
                </c:pt>
                <c:pt idx="914">
                  <c:v>29.226932999999988</c:v>
                </c:pt>
                <c:pt idx="915">
                  <c:v>29.226932999999988</c:v>
                </c:pt>
                <c:pt idx="916">
                  <c:v>29.226932999999988</c:v>
                </c:pt>
                <c:pt idx="917">
                  <c:v>29.226932999999988</c:v>
                </c:pt>
                <c:pt idx="918">
                  <c:v>29.226932999999988</c:v>
                </c:pt>
                <c:pt idx="919">
                  <c:v>29.226932999999988</c:v>
                </c:pt>
                <c:pt idx="920">
                  <c:v>29.226932999999988</c:v>
                </c:pt>
                <c:pt idx="921">
                  <c:v>29.226932999999988</c:v>
                </c:pt>
                <c:pt idx="922">
                  <c:v>29.226932999999988</c:v>
                </c:pt>
                <c:pt idx="923">
                  <c:v>29.226932999999988</c:v>
                </c:pt>
                <c:pt idx="924">
                  <c:v>29.226932999999988</c:v>
                </c:pt>
                <c:pt idx="925">
                  <c:v>29.226932999999988</c:v>
                </c:pt>
                <c:pt idx="926">
                  <c:v>29.226932999999988</c:v>
                </c:pt>
                <c:pt idx="927">
                  <c:v>29.226932999999988</c:v>
                </c:pt>
                <c:pt idx="928">
                  <c:v>29.226932999999988</c:v>
                </c:pt>
                <c:pt idx="929">
                  <c:v>29.226932999999988</c:v>
                </c:pt>
                <c:pt idx="930">
                  <c:v>29.226932999999988</c:v>
                </c:pt>
                <c:pt idx="931">
                  <c:v>29.226932999999988</c:v>
                </c:pt>
                <c:pt idx="932">
                  <c:v>29.226932999999988</c:v>
                </c:pt>
                <c:pt idx="933">
                  <c:v>29.226932999999988</c:v>
                </c:pt>
                <c:pt idx="934">
                  <c:v>29.226932999999988</c:v>
                </c:pt>
                <c:pt idx="935">
                  <c:v>29.226932999999988</c:v>
                </c:pt>
                <c:pt idx="936">
                  <c:v>29.226932999999988</c:v>
                </c:pt>
                <c:pt idx="937">
                  <c:v>29.226932999999988</c:v>
                </c:pt>
                <c:pt idx="938">
                  <c:v>29.226932999999988</c:v>
                </c:pt>
                <c:pt idx="939">
                  <c:v>29.226932999999988</c:v>
                </c:pt>
                <c:pt idx="940">
                  <c:v>29.226932999999988</c:v>
                </c:pt>
                <c:pt idx="941">
                  <c:v>29.226932999999988</c:v>
                </c:pt>
                <c:pt idx="942">
                  <c:v>29.226932999999988</c:v>
                </c:pt>
                <c:pt idx="943">
                  <c:v>29.226932999999988</c:v>
                </c:pt>
                <c:pt idx="944">
                  <c:v>29.226932999999988</c:v>
                </c:pt>
                <c:pt idx="945">
                  <c:v>29.226932999999988</c:v>
                </c:pt>
                <c:pt idx="946">
                  <c:v>29.226932999999988</c:v>
                </c:pt>
                <c:pt idx="947">
                  <c:v>29.226932999999988</c:v>
                </c:pt>
                <c:pt idx="948">
                  <c:v>29.226932999999988</c:v>
                </c:pt>
                <c:pt idx="949">
                  <c:v>29.226932999999988</c:v>
                </c:pt>
                <c:pt idx="950">
                  <c:v>29.226932999999988</c:v>
                </c:pt>
                <c:pt idx="951">
                  <c:v>29.226932999999988</c:v>
                </c:pt>
                <c:pt idx="952">
                  <c:v>29.226932999999988</c:v>
                </c:pt>
                <c:pt idx="953">
                  <c:v>29.226932999999988</c:v>
                </c:pt>
                <c:pt idx="954">
                  <c:v>29.226932999999988</c:v>
                </c:pt>
                <c:pt idx="955">
                  <c:v>29.226932999999988</c:v>
                </c:pt>
                <c:pt idx="956">
                  <c:v>29.226932999999988</c:v>
                </c:pt>
                <c:pt idx="957">
                  <c:v>29.226932999999988</c:v>
                </c:pt>
                <c:pt idx="958">
                  <c:v>29.226932999999988</c:v>
                </c:pt>
                <c:pt idx="959">
                  <c:v>29.226932999999988</c:v>
                </c:pt>
                <c:pt idx="960">
                  <c:v>29.226932999999988</c:v>
                </c:pt>
                <c:pt idx="961">
                  <c:v>29.226932999999988</c:v>
                </c:pt>
                <c:pt idx="962">
                  <c:v>29.226932999999988</c:v>
                </c:pt>
                <c:pt idx="963">
                  <c:v>29.226932999999988</c:v>
                </c:pt>
                <c:pt idx="964">
                  <c:v>29.226932999999988</c:v>
                </c:pt>
                <c:pt idx="965">
                  <c:v>29.226932999999988</c:v>
                </c:pt>
                <c:pt idx="966">
                  <c:v>29.226932999999988</c:v>
                </c:pt>
                <c:pt idx="967">
                  <c:v>29.226932999999988</c:v>
                </c:pt>
                <c:pt idx="968">
                  <c:v>29.226932999999988</c:v>
                </c:pt>
                <c:pt idx="969">
                  <c:v>29.226932999999988</c:v>
                </c:pt>
                <c:pt idx="970">
                  <c:v>29.226932999999988</c:v>
                </c:pt>
                <c:pt idx="971">
                  <c:v>29.226932999999988</c:v>
                </c:pt>
                <c:pt idx="972">
                  <c:v>29.226932999999988</c:v>
                </c:pt>
                <c:pt idx="973">
                  <c:v>29.226932999999988</c:v>
                </c:pt>
                <c:pt idx="974">
                  <c:v>29.226932999999988</c:v>
                </c:pt>
                <c:pt idx="975">
                  <c:v>29.226932999999988</c:v>
                </c:pt>
                <c:pt idx="976">
                  <c:v>29.226932999999988</c:v>
                </c:pt>
                <c:pt idx="977">
                  <c:v>29.226932999999988</c:v>
                </c:pt>
                <c:pt idx="978">
                  <c:v>29.226932999999988</c:v>
                </c:pt>
                <c:pt idx="979">
                  <c:v>29.226932999999988</c:v>
                </c:pt>
                <c:pt idx="980">
                  <c:v>29.226932999999988</c:v>
                </c:pt>
                <c:pt idx="981">
                  <c:v>29.226932999999988</c:v>
                </c:pt>
                <c:pt idx="982">
                  <c:v>29.226932999999988</c:v>
                </c:pt>
                <c:pt idx="983">
                  <c:v>29.226932999999988</c:v>
                </c:pt>
                <c:pt idx="984">
                  <c:v>29.226932999999988</c:v>
                </c:pt>
                <c:pt idx="985">
                  <c:v>29.226932999999988</c:v>
                </c:pt>
                <c:pt idx="986">
                  <c:v>29.226932999999988</c:v>
                </c:pt>
                <c:pt idx="987">
                  <c:v>29.226932999999988</c:v>
                </c:pt>
                <c:pt idx="988">
                  <c:v>29.226932999999988</c:v>
                </c:pt>
                <c:pt idx="989">
                  <c:v>29.226932999999988</c:v>
                </c:pt>
                <c:pt idx="990">
                  <c:v>29.226932999999988</c:v>
                </c:pt>
                <c:pt idx="991">
                  <c:v>29.226932999999988</c:v>
                </c:pt>
                <c:pt idx="992">
                  <c:v>29.226932999999988</c:v>
                </c:pt>
                <c:pt idx="993">
                  <c:v>29.226932999999988</c:v>
                </c:pt>
                <c:pt idx="994">
                  <c:v>29.226932999999988</c:v>
                </c:pt>
                <c:pt idx="995">
                  <c:v>29.226932999999988</c:v>
                </c:pt>
                <c:pt idx="996">
                  <c:v>29.226932999999988</c:v>
                </c:pt>
                <c:pt idx="997">
                  <c:v>29.226932999999988</c:v>
                </c:pt>
                <c:pt idx="998">
                  <c:v>29.226932999999988</c:v>
                </c:pt>
                <c:pt idx="999">
                  <c:v>29.226932999999988</c:v>
                </c:pt>
                <c:pt idx="1000">
                  <c:v>29.226932999999988</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Calculs!$W$4:$W$1004</c:f>
              <c:numCache>
                <c:formatCode>0.00</c:formatCode>
                <c:ptCount val="1001"/>
                <c:pt idx="0">
                  <c:v>55.392737660738632</c:v>
                </c:pt>
                <c:pt idx="1">
                  <c:v>55.332689570163218</c:v>
                </c:pt>
                <c:pt idx="2">
                  <c:v>55.56901712019053</c:v>
                </c:pt>
                <c:pt idx="3">
                  <c:v>55.930305579433146</c:v>
                </c:pt>
                <c:pt idx="4">
                  <c:v>56.244210021144362</c:v>
                </c:pt>
                <c:pt idx="5">
                  <c:v>56.533326579107722</c:v>
                </c:pt>
                <c:pt idx="6">
                  <c:v>56.820489463130514</c:v>
                </c:pt>
                <c:pt idx="7">
                  <c:v>57.105681087018823</c:v>
                </c:pt>
                <c:pt idx="8">
                  <c:v>57.388884145774284</c:v>
                </c:pt>
                <c:pt idx="9">
                  <c:v>57.670081614962882</c:v>
                </c:pt>
                <c:pt idx="10">
                  <c:v>57.949256750052598</c:v>
                </c:pt>
                <c:pt idx="11">
                  <c:v>58.226393085720311</c:v>
                </c:pt>
                <c:pt idx="12">
                  <c:v>58.501474435128749</c:v>
                </c:pt>
                <c:pt idx="13">
                  <c:v>58.774484889173834</c:v>
                </c:pt>
                <c:pt idx="14">
                  <c:v>59.045408815702714</c:v>
                </c:pt>
                <c:pt idx="15">
                  <c:v>59.314230858703205</c:v>
                </c:pt>
                <c:pt idx="16">
                  <c:v>59.580935937465497</c:v>
                </c:pt>
                <c:pt idx="17">
                  <c:v>59.845509245715583</c:v>
                </c:pt>
                <c:pt idx="18">
                  <c:v>60.10793625072197</c:v>
                </c:pt>
                <c:pt idx="19">
                  <c:v>60.368202692375853</c:v>
                </c:pt>
                <c:pt idx="20">
                  <c:v>60.626294582244761</c:v>
                </c:pt>
                <c:pt idx="21">
                  <c:v>60.882198202600911</c:v>
                </c:pt>
                <c:pt idx="22">
                  <c:v>61.13590010542417</c:v>
                </c:pt>
                <c:pt idx="23">
                  <c:v>61.387387111380605</c:v>
                </c:pt>
                <c:pt idx="24">
                  <c:v>61.636646308776733</c:v>
                </c:pt>
                <c:pt idx="25">
                  <c:v>61.883665052490095</c:v>
                </c:pt>
                <c:pt idx="26">
                  <c:v>62.128430962876827</c:v>
                </c:pt>
                <c:pt idx="27">
                  <c:v>62.370931924656304</c:v>
                </c:pt>
                <c:pt idx="28">
                  <c:v>62.611156085773864</c:v>
                </c:pt>
                <c:pt idx="29">
                  <c:v>62.849091856241664</c:v>
                </c:pt>
                <c:pt idx="30">
                  <c:v>63.084727906958413</c:v>
                </c:pt>
                <c:pt idx="31">
                  <c:v>63.318053168508243</c:v>
                </c:pt>
                <c:pt idx="32">
                  <c:v>63.549056829939659</c:v>
                </c:pt>
                <c:pt idx="33">
                  <c:v>63.777728337524316</c:v>
                </c:pt>
                <c:pt idx="34">
                  <c:v>64.004057393496794</c:v>
                </c:pt>
                <c:pt idx="35">
                  <c:v>64.228033954775455</c:v>
                </c:pt>
                <c:pt idx="36">
                  <c:v>64.449648231665179</c:v>
                </c:pt>
                <c:pt idx="37">
                  <c:v>64.668890686541687</c:v>
                </c:pt>
                <c:pt idx="38">
                  <c:v>64.885752032519378</c:v>
                </c:pt>
                <c:pt idx="39">
                  <c:v>65.100223232101285</c:v>
                </c:pt>
                <c:pt idx="40">
                  <c:v>65.312295495813174</c:v>
                </c:pt>
                <c:pt idx="41">
                  <c:v>65.521960280821645</c:v>
                </c:pt>
                <c:pt idx="42">
                  <c:v>65.7292092895363</c:v>
                </c:pt>
                <c:pt idx="43">
                  <c:v>65.93403446819714</c:v>
                </c:pt>
                <c:pt idx="44">
                  <c:v>66.136428005447371</c:v>
                </c:pt>
                <c:pt idx="45">
                  <c:v>66.33638233089188</c:v>
                </c:pt>
                <c:pt idx="46">
                  <c:v>66.533890113641888</c:v>
                </c:pt>
                <c:pt idx="47">
                  <c:v>66.72894426084666</c:v>
                </c:pt>
                <c:pt idx="48">
                  <c:v>66.92153791621196</c:v>
                </c:pt>
                <c:pt idx="49">
                  <c:v>67.111664458506525</c:v>
                </c:pt>
                <c:pt idx="50">
                  <c:v>67.299317500055992</c:v>
                </c:pt>
                <c:pt idx="51">
                  <c:v>67.484490885225881</c:v>
                </c:pt>
                <c:pt idx="52">
                  <c:v>67.667178688893159</c:v>
                </c:pt>
                <c:pt idx="53">
                  <c:v>67.847375214906805</c:v>
                </c:pt>
                <c:pt idx="54">
                  <c:v>68.025074994538741</c:v>
                </c:pt>
                <c:pt idx="55">
                  <c:v>68.200272784924451</c:v>
                </c:pt>
                <c:pt idx="56">
                  <c:v>68.372963567494111</c:v>
                </c:pt>
                <c:pt idx="57">
                  <c:v>68.543142546394918</c:v>
                </c:pt>
                <c:pt idx="58">
                  <c:v>68.710805146904534</c:v>
                </c:pt>
                <c:pt idx="59">
                  <c:v>68.875947013836466</c:v>
                </c:pt>
                <c:pt idx="60">
                  <c:v>69.03856400993746</c:v>
                </c:pt>
                <c:pt idx="61">
                  <c:v>69.198652214277431</c:v>
                </c:pt>
                <c:pt idx="62">
                  <c:v>69.356207920632428</c:v>
                </c:pt>
                <c:pt idx="63">
                  <c:v>69.509021070009794</c:v>
                </c:pt>
                <c:pt idx="64">
                  <c:v>69.654877048233615</c:v>
                </c:pt>
                <c:pt idx="65">
                  <c:v>69.79376963895831</c:v>
                </c:pt>
                <c:pt idx="66">
                  <c:v>69.925693902967595</c:v>
                </c:pt>
                <c:pt idx="67">
                  <c:v>70.048616114937815</c:v>
                </c:pt>
                <c:pt idx="68">
                  <c:v>70.16050168937646</c:v>
                </c:pt>
                <c:pt idx="69">
                  <c:v>70.257735016082577</c:v>
                </c:pt>
                <c:pt idx="70">
                  <c:v>70.336703214864983</c:v>
                </c:pt>
                <c:pt idx="71">
                  <c:v>70.397420763310024</c:v>
                </c:pt>
                <c:pt idx="72">
                  <c:v>70.439909987689134</c:v>
                </c:pt>
                <c:pt idx="73">
                  <c:v>70.464200978702436</c:v>
                </c:pt>
                <c:pt idx="74">
                  <c:v>70.470331506310046</c:v>
                </c:pt>
                <c:pt idx="75">
                  <c:v>70.458346933734731</c:v>
                </c:pt>
                <c:pt idx="76">
                  <c:v>70.428300130718782</c:v>
                </c:pt>
                <c:pt idx="77">
                  <c:v>70.380251386117379</c:v>
                </c:pt>
                <c:pt idx="78">
                  <c:v>70.314268319908038</c:v>
                </c:pt>
                <c:pt idx="79">
                  <c:v>70.230425794695535</c:v>
                </c:pt>
                <c:pt idx="80">
                  <c:v>70.128805826789815</c:v>
                </c:pt>
                <c:pt idx="81">
                  <c:v>70.013787162367237</c:v>
                </c:pt>
                <c:pt idx="82">
                  <c:v>69.889727133973565</c:v>
                </c:pt>
                <c:pt idx="83">
                  <c:v>69.756675978391286</c:v>
                </c:pt>
                <c:pt idx="84">
                  <c:v>69.614685642714079</c:v>
                </c:pt>
                <c:pt idx="85">
                  <c:v>69.463809761386329</c:v>
                </c:pt>
                <c:pt idx="86">
                  <c:v>69.304103633372648</c:v>
                </c:pt>
                <c:pt idx="87">
                  <c:v>69.13562419946588</c:v>
                </c:pt>
                <c:pt idx="88">
                  <c:v>68.958430019740632</c:v>
                </c:pt>
                <c:pt idx="89">
                  <c:v>68.773923745193201</c:v>
                </c:pt>
                <c:pt idx="90">
                  <c:v>68.583498025642413</c:v>
                </c:pt>
                <c:pt idx="91">
                  <c:v>68.387196190465332</c:v>
                </c:pt>
                <c:pt idx="92">
                  <c:v>68.185062251557213</c:v>
                </c:pt>
                <c:pt idx="93">
                  <c:v>67.977474516545144</c:v>
                </c:pt>
                <c:pt idx="94">
                  <c:v>67.764808839703079</c:v>
                </c:pt>
                <c:pt idx="95">
                  <c:v>67.547105948119068</c:v>
                </c:pt>
                <c:pt idx="96">
                  <c:v>67.324407057308107</c:v>
                </c:pt>
                <c:pt idx="97">
                  <c:v>67.098079401195164</c:v>
                </c:pt>
                <c:pt idx="98">
                  <c:v>66.869477467095265</c:v>
                </c:pt>
                <c:pt idx="99">
                  <c:v>66.638621862511286</c:v>
                </c:pt>
                <c:pt idx="100">
                  <c:v>66.405533261886504</c:v>
                </c:pt>
                <c:pt idx="101">
                  <c:v>66.170232405319254</c:v>
                </c:pt>
                <c:pt idx="102">
                  <c:v>65.932740097301547</c:v>
                </c:pt>
                <c:pt idx="103">
                  <c:v>65.69307720548106</c:v>
                </c:pt>
                <c:pt idx="104">
                  <c:v>65.451264659447034</c:v>
                </c:pt>
                <c:pt idx="105">
                  <c:v>65.20732344953889</c:v>
                </c:pt>
                <c:pt idx="106">
                  <c:v>64.961274625678811</c:v>
                </c:pt>
                <c:pt idx="107">
                  <c:v>64.713139296227297</c:v>
                </c:pt>
                <c:pt idx="108">
                  <c:v>64.462938626861757</c:v>
                </c:pt>
                <c:pt idx="109">
                  <c:v>64.212313345555913</c:v>
                </c:pt>
                <c:pt idx="110">
                  <c:v>63.962886484485921</c:v>
                </c:pt>
                <c:pt idx="111">
                  <c:v>63.714650482378374</c:v>
                </c:pt>
                <c:pt idx="112">
                  <c:v>63.467597838072017</c:v>
                </c:pt>
                <c:pt idx="113">
                  <c:v>63.221721109943566</c:v>
                </c:pt>
                <c:pt idx="114">
                  <c:v>62.977012915340396</c:v>
                </c:pt>
                <c:pt idx="115">
                  <c:v>62.73346593001915</c:v>
                </c:pt>
                <c:pt idx="116">
                  <c:v>62.491072887590853</c:v>
                </c:pt>
                <c:pt idx="117">
                  <c:v>62.24982657897187</c:v>
                </c:pt>
                <c:pt idx="118">
                  <c:v>62.009719851841453</c:v>
                </c:pt>
                <c:pt idx="119">
                  <c:v>61.770745610104697</c:v>
                </c:pt>
                <c:pt idx="120">
                  <c:v>61.532896813362029</c:v>
                </c:pt>
                <c:pt idx="121">
                  <c:v>61.296166476383938</c:v>
                </c:pt>
                <c:pt idx="122">
                  <c:v>61.060547668591845</c:v>
                </c:pt>
                <c:pt idx="123">
                  <c:v>60.826033513544907</c:v>
                </c:pt>
                <c:pt idx="124">
                  <c:v>60.592617188431696</c:v>
                </c:pt>
                <c:pt idx="125">
                  <c:v>60.360291923568255</c:v>
                </c:pt>
                <c:pt idx="126">
                  <c:v>60.129051001901175</c:v>
                </c:pt>
                <c:pt idx="127">
                  <c:v>59.89888775851631</c:v>
                </c:pt>
                <c:pt idx="128">
                  <c:v>59.669795580152574</c:v>
                </c:pt>
                <c:pt idx="129">
                  <c:v>59.441767904721431</c:v>
                </c:pt>
                <c:pt idx="130">
                  <c:v>59.214798220831369</c:v>
                </c:pt>
                <c:pt idx="131">
                  <c:v>58.988880067317332</c:v>
                </c:pt>
                <c:pt idx="132">
                  <c:v>58.764007032775773</c:v>
                </c:pt>
                <c:pt idx="133">
                  <c:v>58.540172755104322</c:v>
                </c:pt>
                <c:pt idx="134">
                  <c:v>58.317370921046617</c:v>
                </c:pt>
                <c:pt idx="135">
                  <c:v>58.095595265741721</c:v>
                </c:pt>
                <c:pt idx="136">
                  <c:v>57.874839572279022</c:v>
                </c:pt>
                <c:pt idx="137">
                  <c:v>57.655097671257259</c:v>
                </c:pt>
                <c:pt idx="138">
                  <c:v>57.4363634403487</c:v>
                </c:pt>
                <c:pt idx="139">
                  <c:v>57.218630803867832</c:v>
                </c:pt>
                <c:pt idx="140">
                  <c:v>57.001893732344648</c:v>
                </c:pt>
                <c:pt idx="141">
                  <c:v>56.786146242102511</c:v>
                </c:pt>
                <c:pt idx="142">
                  <c:v>56.571382394840704</c:v>
                </c:pt>
                <c:pt idx="143">
                  <c:v>56.357596297221079</c:v>
                </c:pt>
                <c:pt idx="144">
                  <c:v>56.144782100459352</c:v>
                </c:pt>
                <c:pt idx="145">
                  <c:v>55.932933999920749</c:v>
                </c:pt>
                <c:pt idx="146">
                  <c:v>55.722046234719755</c:v>
                </c:pt>
                <c:pt idx="147">
                  <c:v>55.512113087324238</c:v>
                </c:pt>
                <c:pt idx="148">
                  <c:v>55.303128883163808</c:v>
                </c:pt>
                <c:pt idx="149">
                  <c:v>55.095087990242185</c:v>
                </c:pt>
                <c:pt idx="150">
                  <c:v>54.887984818753573</c:v>
                </c:pt>
                <c:pt idx="151">
                  <c:v>54.681813820703383</c:v>
                </c:pt>
                <c:pt idx="152">
                  <c:v>54.476569489532729</c:v>
                </c:pt>
                <c:pt idx="153">
                  <c:v>54.272246359746681</c:v>
                </c:pt>
                <c:pt idx="154">
                  <c:v>54.068839006546895</c:v>
                </c:pt>
                <c:pt idx="155">
                  <c:v>53.866342045467597</c:v>
                </c:pt>
                <c:pt idx="156">
                  <c:v>53.664750132015662</c:v>
                </c:pt>
                <c:pt idx="157">
                  <c:v>53.464057961314388</c:v>
                </c:pt>
                <c:pt idx="158">
                  <c:v>53.264260267750878</c:v>
                </c:pt>
                <c:pt idx="159">
                  <c:v>53.065351824627243</c:v>
                </c:pt>
                <c:pt idx="160">
                  <c:v>52.867327443815228</c:v>
                </c:pt>
                <c:pt idx="161">
                  <c:v>52.670181975414657</c:v>
                </c:pt>
                <c:pt idx="162">
                  <c:v>52.473910307415132</c:v>
                </c:pt>
                <c:pt idx="163">
                  <c:v>52.278507365361577</c:v>
                </c:pt>
                <c:pt idx="164">
                  <c:v>52.08396811202293</c:v>
                </c:pt>
                <c:pt idx="165">
                  <c:v>51.890287547064268</c:v>
                </c:pt>
                <c:pt idx="166">
                  <c:v>51.697460706722588</c:v>
                </c:pt>
                <c:pt idx="167">
                  <c:v>51.505482663485544</c:v>
                </c:pt>
                <c:pt idx="168">
                  <c:v>51.314348525773823</c:v>
                </c:pt>
                <c:pt idx="169">
                  <c:v>51.124053437626401</c:v>
                </c:pt>
                <c:pt idx="170">
                  <c:v>50.934592578389406</c:v>
                </c:pt>
                <c:pt idx="171">
                  <c:v>50.745961162407909</c:v>
                </c:pt>
                <c:pt idx="172">
                  <c:v>50.558154438720933</c:v>
                </c:pt>
                <c:pt idx="173">
                  <c:v>50.371167690759464</c:v>
                </c:pt>
                <c:pt idx="174">
                  <c:v>50.184996236047866</c:v>
                </c:pt>
                <c:pt idx="175">
                  <c:v>49.999635425907776</c:v>
                </c:pt>
                <c:pt idx="176">
                  <c:v>49.815080645165509</c:v>
                </c:pt>
                <c:pt idx="177">
                  <c:v>49.63132731186225</c:v>
                </c:pt>
                <c:pt idx="178">
                  <c:v>49.448370876966983</c:v>
                </c:pt>
                <c:pt idx="179">
                  <c:v>49.266206824092663</c:v>
                </c:pt>
                <c:pt idx="180">
                  <c:v>49.084830669214931</c:v>
                </c:pt>
                <c:pt idx="181">
                  <c:v>48.904237960393829</c:v>
                </c:pt>
                <c:pt idx="182">
                  <c:v>48.7244242774984</c:v>
                </c:pt>
                <c:pt idx="183">
                  <c:v>48.5453852319337</c:v>
                </c:pt>
                <c:pt idx="184">
                  <c:v>48.367116466371051</c:v>
                </c:pt>
                <c:pt idx="185">
                  <c:v>48.189613654480446</c:v>
                </c:pt>
                <c:pt idx="186">
                  <c:v>48.012872500666099</c:v>
                </c:pt>
                <c:pt idx="187">
                  <c:v>47.836888739804323</c:v>
                </c:pt>
                <c:pt idx="188">
                  <c:v>47.661658136984165</c:v>
                </c:pt>
                <c:pt idx="189">
                  <c:v>47.487176487250565</c:v>
                </c:pt>
                <c:pt idx="190">
                  <c:v>47.31343961535007</c:v>
                </c:pt>
                <c:pt idx="191">
                  <c:v>47.140443375479123</c:v>
                </c:pt>
                <c:pt idx="192">
                  <c:v>46.968183651034835</c:v>
                </c:pt>
                <c:pt idx="193">
                  <c:v>46.796656354368032</c:v>
                </c:pt>
                <c:pt idx="194">
                  <c:v>46.625857426539085</c:v>
                </c:pt>
                <c:pt idx="195">
                  <c:v>46.455782837075802</c:v>
                </c:pt>
                <c:pt idx="196">
                  <c:v>46.286428583734072</c:v>
                </c:pt>
                <c:pt idx="197">
                  <c:v>46.117790692260428</c:v>
                </c:pt>
                <c:pt idx="198">
                  <c:v>45.949865216157264</c:v>
                </c:pt>
                <c:pt idx="199">
                  <c:v>45.782648236450257</c:v>
                </c:pt>
                <c:pt idx="200">
                  <c:v>45.616135861458147</c:v>
                </c:pt>
                <c:pt idx="201">
                  <c:v>43.973223139022672</c:v>
                </c:pt>
                <c:pt idx="202">
                  <c:v>42.398239598038565</c:v>
                </c:pt>
                <c:pt idx="203">
                  <c:v>40.887569700487255</c:v>
                </c:pt>
                <c:pt idx="204">
                  <c:v>39.437839295765535</c:v>
                </c:pt>
                <c:pt idx="205">
                  <c:v>38.045896490508362</c:v>
                </c:pt>
                <c:pt idx="206">
                  <c:v>36.708794271611069</c:v>
                </c:pt>
                <c:pt idx="207">
                  <c:v>35.423774700717729</c:v>
                </c:pt>
                <c:pt idx="208">
                  <c:v>34.18825451941408</c:v>
                </c:pt>
                <c:pt idx="209">
                  <c:v>32.999812022674199</c:v>
                </c:pt>
                <c:pt idx="210">
                  <c:v>31.856175074127812</c:v>
                </c:pt>
                <c:pt idx="211">
                  <c:v>30.755210150753371</c:v>
                </c:pt>
                <c:pt idx="212">
                  <c:v>29.694912316925713</c:v>
                </c:pt>
                <c:pt idx="213">
                  <c:v>28.673396038584983</c:v>
                </c:pt>
                <c:pt idx="214">
                  <c:v>27.688886757840333</c:v>
                </c:pt>
                <c:pt idx="215">
                  <c:v>26.739713156744894</c:v>
                </c:pt>
                <c:pt idx="216">
                  <c:v>25.824300046422504</c:v>
                </c:pt>
                <c:pt idx="217">
                  <c:v>24.941161824314161</c:v>
                </c:pt>
                <c:pt idx="218">
                  <c:v>24.088896448152436</c:v>
                </c:pt>
                <c:pt idx="219">
                  <c:v>23.266179880455677</c:v>
                </c:pt>
                <c:pt idx="220">
                  <c:v>22.471760961941747</c:v>
                </c:pt>
                <c:pt idx="221">
                  <c:v>21.70445667636416</c:v>
                </c:pt>
                <c:pt idx="222">
                  <c:v>20.963147772929702</c:v>
                </c:pt>
                <c:pt idx="223">
                  <c:v>20.246774715721305</c:v>
                </c:pt>
                <c:pt idx="224">
                  <c:v>19.554333932467046</c:v>
                </c:pt>
                <c:pt idx="225">
                  <c:v>18.884874337607602</c:v>
                </c:pt>
                <c:pt idx="226">
                  <c:v>18.237494106953154</c:v>
                </c:pt>
                <c:pt idx="227">
                  <c:v>17.611337683320315</c:v>
                </c:pt>
                <c:pt idx="228">
                  <c:v>17.005592994423942</c:v>
                </c:pt>
                <c:pt idx="229">
                  <c:v>16.419488865994207</c:v>
                </c:pt>
                <c:pt idx="230">
                  <c:v>15.852292614615306</c:v>
                </c:pt>
                <c:pt idx="231">
                  <c:v>15.303307806156988</c:v>
                </c:pt>
                <c:pt idx="232">
                  <c:v>14.771872166911541</c:v>
                </c:pt>
                <c:pt idx="233">
                  <c:v>14.257355635669109</c:v>
                </c:pt>
                <c:pt idx="234">
                  <c:v>13.759158545977446</c:v>
                </c:pt>
                <c:pt idx="235">
                  <c:v>13.27670992874965</c:v>
                </c:pt>
                <c:pt idx="236">
                  <c:v>12.809465926213555</c:v>
                </c:pt>
                <c:pt idx="237">
                  <c:v>12.356908308950461</c:v>
                </c:pt>
                <c:pt idx="238">
                  <c:v>11.918543088454223</c:v>
                </c:pt>
                <c:pt idx="239">
                  <c:v>11.493899218263168</c:v>
                </c:pt>
                <c:pt idx="240">
                  <c:v>11.082527377282439</c:v>
                </c:pt>
                <c:pt idx="241">
                  <c:v>10.683998829428138</c:v>
                </c:pt>
                <c:pt idx="242">
                  <c:v>10.297904354193522</c:v>
                </c:pt>
                <c:pt idx="243">
                  <c:v>9.9238532431642241</c:v>
                </c:pt>
                <c:pt idx="244">
                  <c:v>9.5614723578992482</c:v>
                </c:pt>
                <c:pt idx="245">
                  <c:v>9.21040524495033</c:v>
                </c:pt>
                <c:pt idx="246">
                  <c:v>8.8703113041173793</c:v>
                </c:pt>
                <c:pt idx="247">
                  <c:v>8.5408650063351086</c:v>
                </c:pt>
                <c:pt idx="248">
                  <c:v>8.2217551578581087</c:v>
                </c:pt>
                <c:pt idx="249">
                  <c:v>7.9126842076607797</c:v>
                </c:pt>
                <c:pt idx="250">
                  <c:v>7.6133675951969551</c:v>
                </c:pt>
                <c:pt idx="251">
                  <c:v>7.3235331358734106</c:v>
                </c:pt>
                <c:pt idx="252">
                  <c:v>7.0429204417833278</c:v>
                </c:pt>
                <c:pt idx="253">
                  <c:v>6.7712803754223057</c:v>
                </c:pt>
                <c:pt idx="254">
                  <c:v>6.5083745342709589</c:v>
                </c:pt>
                <c:pt idx="255">
                  <c:v>6.253974764276947</c:v>
                </c:pt>
                <c:pt idx="256">
                  <c:v>6.0078627004055516</c:v>
                </c:pt>
                <c:pt idx="257">
                  <c:v>5.7698293325532735</c:v>
                </c:pt>
                <c:pt idx="258">
                  <c:v>5.5396745952339757</c:v>
                </c:pt>
                <c:pt idx="259">
                  <c:v>5.3172069795527079</c:v>
                </c:pt>
                <c:pt idx="260">
                  <c:v>5.1022431660792291</c:v>
                </c:pt>
                <c:pt idx="261">
                  <c:v>4.8946076773220959</c:v>
                </c:pt>
                <c:pt idx="262">
                  <c:v>4.6941325485856034</c:v>
                </c:pt>
                <c:pt idx="263">
                  <c:v>4.500657016066052</c:v>
                </c:pt>
                <c:pt idx="264">
                  <c:v>4.3140272211119175</c:v>
                </c:pt>
                <c:pt idx="265">
                  <c:v>4.1340959296340136</c:v>
                </c:pt>
                <c:pt idx="266">
                  <c:v>3.9607222657079242</c:v>
                </c:pt>
                <c:pt idx="267">
                  <c:v>3.7937714584614612</c:v>
                </c:pt>
                <c:pt idx="268">
                  <c:v>3.6331146013854103</c:v>
                </c:pt>
                <c:pt idx="269">
                  <c:v>3.4786284232463092</c:v>
                </c:pt>
                <c:pt idx="270">
                  <c:v>3.3301950698159599</c:v>
                </c:pt>
                <c:pt idx="271">
                  <c:v>3.1877018956637149</c:v>
                </c:pt>
                <c:pt idx="272">
                  <c:v>3.0510412652848045</c:v>
                </c:pt>
                <c:pt idx="273">
                  <c:v>2.9201103628609393</c:v>
                </c:pt>
                <c:pt idx="274">
                  <c:v>2.7948110099686843</c:v>
                </c:pt>
                <c:pt idx="275">
                  <c:v>2.6750494905665056</c:v>
                </c:pt>
                <c:pt idx="276">
                  <c:v>2.5607363826035203</c:v>
                </c:pt>
                <c:pt idx="277">
                  <c:v>2.4517863956018919</c:v>
                </c:pt>
                <c:pt idx="278">
                  <c:v>2.348118213571079</c:v>
                </c:pt>
                <c:pt idx="279">
                  <c:v>2.2496543426160365</c:v>
                </c:pt>
                <c:pt idx="280">
                  <c:v>2.1563209626039019</c:v>
                </c:pt>
                <c:pt idx="281">
                  <c:v>2.0680477822551087</c:v>
                </c:pt>
                <c:pt idx="282">
                  <c:v>1.9847678970264968</c:v>
                </c:pt>
                <c:pt idx="283">
                  <c:v>1.9064176491569125</c:v>
                </c:pt>
                <c:pt idx="284">
                  <c:v>1.8329364892513413</c:v>
                </c:pt>
                <c:pt idx="285">
                  <c:v>1.7642668387896976</c:v>
                </c:pt>
                <c:pt idx="286">
                  <c:v>1.7003539529626213</c:v>
                </c:pt>
                <c:pt idx="287">
                  <c:v>1.6411457832613441</c:v>
                </c:pt>
                <c:pt idx="288">
                  <c:v>1.5865928392839093</c:v>
                </c:pt>
                <c:pt idx="289">
                  <c:v>1.5366480492681014</c:v>
                </c:pt>
                <c:pt idx="290">
                  <c:v>1.4912666189242478</c:v>
                </c:pt>
                <c:pt idx="291">
                  <c:v>1.4504058882203466</c:v>
                </c:pt>
                <c:pt idx="292">
                  <c:v>1.4140251858685857</c:v>
                </c:pt>
                <c:pt idx="293">
                  <c:v>1.3820856813763411</c:v>
                </c:pt>
                <c:pt idx="294">
                  <c:v>1.3545502346548437</c:v>
                </c:pt>
                <c:pt idx="295">
                  <c:v>1.331383243322338</c:v>
                </c:pt>
                <c:pt idx="296">
                  <c:v>1.3125504879913421</c:v>
                </c:pt>
                <c:pt idx="297">
                  <c:v>1.2980189759858722</c:v>
                </c:pt>
                <c:pt idx="298">
                  <c:v>1.2877567840871931</c:v>
                </c:pt>
                <c:pt idx="299">
                  <c:v>1.2817329010478262</c:v>
                </c:pt>
                <c:pt idx="300">
                  <c:v>1.2799170707352272</c:v>
                </c:pt>
                <c:pt idx="301">
                  <c:v>1.2822796368611535</c:v>
                </c:pt>
                <c:pt idx="302">
                  <c:v>1.2887913903141908</c:v>
                </c:pt>
                <c:pt idx="303">
                  <c:v>1.2994234201370565</c:v>
                </c:pt>
                <c:pt idx="304">
                  <c:v>1.3141469691756686</c:v>
                </c:pt>
                <c:pt idx="305">
                  <c:v>1.332933295374696</c:v>
                </c:pt>
                <c:pt idx="306">
                  <c:v>1.3557535396082767</c:v>
                </c:pt>
                <c:pt idx="307">
                  <c:v>1.382578600820723</c:v>
                </c:pt>
                <c:pt idx="308">
                  <c:v>1.4133790191178384</c:v>
                </c:pt>
                <c:pt idx="309">
                  <c:v>1.4481248673031548</c:v>
                </c:pt>
                <c:pt idx="310">
                  <c:v>1.4867856512030333</c:v>
                </c:pt>
                <c:pt idx="311">
                  <c:v>1.5293302189775413</c:v>
                </c:pt>
                <c:pt idx="312">
                  <c:v>1.5757266794764342</c:v>
                </c:pt>
                <c:pt idx="313">
                  <c:v>1.6259423295759674</c:v>
                </c:pt>
                <c:pt idx="314">
                  <c:v>1.6799435903256716</c:v>
                </c:pt>
                <c:pt idx="315">
                  <c:v>1.7376959516460502</c:v>
                </c:pt>
                <c:pt idx="316">
                  <c:v>1.7991639252485598</c:v>
                </c:pt>
                <c:pt idx="317">
                  <c:v>1.8643110053974192</c:v>
                </c:pt>
                <c:pt idx="318">
                  <c:v>1.9330996370970774</c:v>
                </c:pt>
                <c:pt idx="319">
                  <c:v>2.0054911912676436</c:v>
                </c:pt>
                <c:pt idx="320">
                  <c:v>2.0814459464609771</c:v>
                </c:pt>
                <c:pt idx="321">
                  <c:v>2.1609230766701861</c:v>
                </c:pt>
                <c:pt idx="322">
                  <c:v>2.2438806447929829</c:v>
                </c:pt>
                <c:pt idx="323">
                  <c:v>2.3302756013226702</c:v>
                </c:pt>
                <c:pt idx="324">
                  <c:v>2.4200637878579516</c:v>
                </c:pt>
                <c:pt idx="325">
                  <c:v>2.5131999450426954</c:v>
                </c:pt>
                <c:pt idx="326">
                  <c:v>2.609637724568445</c:v>
                </c:pt>
                <c:pt idx="327">
                  <c:v>2.7093297048945519</c:v>
                </c:pt>
                <c:pt idx="328">
                  <c:v>2.8122274103629241</c:v>
                </c:pt>
                <c:pt idx="329">
                  <c:v>2.9182813334060862</c:v>
                </c:pt>
                <c:pt idx="330">
                  <c:v>3.0274409595677971</c:v>
                </c:pt>
                <c:pt idx="331">
                  <c:v>3.1396547950752223</c:v>
                </c:pt>
                <c:pt idx="332">
                  <c:v>3.2548703967198671</c:v>
                </c:pt>
                <c:pt idx="333">
                  <c:v>3.3730344038216891</c:v>
                </c:pt>
                <c:pt idx="334">
                  <c:v>3.4940925720664069</c:v>
                </c:pt>
                <c:pt idx="335">
                  <c:v>3.6179898090206155</c:v>
                </c:pt>
                <c:pt idx="336">
                  <c:v>3.7446702111425298</c:v>
                </c:pt>
                <c:pt idx="337">
                  <c:v>3.8740771021182847</c:v>
                </c:pt>
                <c:pt idx="338">
                  <c:v>4.0061530723648486</c:v>
                </c:pt>
                <c:pt idx="339">
                  <c:v>4.1408400195506028</c:v>
                </c:pt>
                <c:pt idx="340">
                  <c:v>4.2780791899940001</c:v>
                </c:pt>
                <c:pt idx="341">
                  <c:v>4.4178112208089892</c:v>
                </c:pt>
                <c:pt idx="342">
                  <c:v>4.559976182673747</c:v>
                </c:pt>
                <c:pt idx="343">
                  <c:v>4.7045136231062719</c:v>
                </c:pt>
                <c:pt idx="344">
                  <c:v>4.851362610136948</c:v>
                </c:pt>
                <c:pt idx="345">
                  <c:v>5.0004617762742338</c:v>
                </c:pt>
                <c:pt idx="346">
                  <c:v>5.151749362665246</c:v>
                </c:pt>
                <c:pt idx="347">
                  <c:v>5.3051632633581649</c:v>
                </c:pt>
                <c:pt idx="348">
                  <c:v>5.4606410695783776</c:v>
                </c:pt>
                <c:pt idx="349">
                  <c:v>5.6181201139347925</c:v>
                </c:pt>
                <c:pt idx="350">
                  <c:v>5.7775375144771148</c:v>
                </c:pt>
                <c:pt idx="351">
                  <c:v>5.9388302185290067</c:v>
                </c:pt>
                <c:pt idx="352">
                  <c:v>6.1019350462259929</c:v>
                </c:pt>
                <c:pt idx="353">
                  <c:v>6.2667887336906309</c:v>
                </c:pt>
                <c:pt idx="354">
                  <c:v>6.4333279757811637</c:v>
                </c:pt>
                <c:pt idx="355">
                  <c:v>6.6014894683533463</c:v>
                </c:pt>
                <c:pt idx="356">
                  <c:v>6.7712099499783331</c:v>
                </c:pt>
                <c:pt idx="357">
                  <c:v>6.9424262430629851</c:v>
                </c:pt>
                <c:pt idx="358">
                  <c:v>7.1150752943218452</c:v>
                </c:pt>
                <c:pt idx="359">
                  <c:v>7.2890942145534146</c:v>
                </c:pt>
                <c:pt idx="360">
                  <c:v>7.4644203176759643</c:v>
                </c:pt>
                <c:pt idx="361">
                  <c:v>7.6409911589813957</c:v>
                </c:pt>
                <c:pt idx="362">
                  <c:v>7.8187445725682663</c:v>
                </c:pt>
                <c:pt idx="363">
                  <c:v>7.9976187079179768</c:v>
                </c:pt>
                <c:pt idx="364">
                  <c:v>8.1775520655808318</c:v>
                </c:pt>
                <c:pt idx="365">
                  <c:v>8.3584835319413457</c:v>
                </c:pt>
                <c:pt idx="366">
                  <c:v>8.5403524130347339</c:v>
                </c:pt>
                <c:pt idx="367">
                  <c:v>8.7230984673891285</c:v>
                </c:pt>
                <c:pt idx="368">
                  <c:v>8.9066619378705667</c:v>
                </c:pt>
                <c:pt idx="369">
                  <c:v>9.0909835825100824</c:v>
                </c:pt>
                <c:pt idx="370">
                  <c:v>9.2760047042948592</c:v>
                </c:pt>
                <c:pt idx="371">
                  <c:v>9.4616671799074687</c:v>
                </c:pt>
                <c:pt idx="372">
                  <c:v>9.6479134873996841</c:v>
                </c:pt>
                <c:pt idx="373">
                  <c:v>9.8346867327893737</c:v>
                </c:pt>
                <c:pt idx="374">
                  <c:v>10.021930675571294</c:v>
                </c:pt>
                <c:pt idx="375">
                  <c:v>10.209589753134567</c:v>
                </c:pt>
                <c:pt idx="376">
                  <c:v>10.397609104081665</c:v>
                </c:pt>
                <c:pt idx="377">
                  <c:v>10.585934590445698</c:v>
                </c:pt>
                <c:pt idx="378">
                  <c:v>10.774512818804677</c:v>
                </c:pt>
                <c:pt idx="379">
                  <c:v>10.963291160293263</c:v>
                </c:pt>
                <c:pt idx="380">
                  <c:v>11.152217769514207</c:v>
                </c:pt>
                <c:pt idx="381">
                  <c:v>11.341241602353483</c:v>
                </c:pt>
                <c:pt idx="382">
                  <c:v>11.530312432704589</c:v>
                </c:pt>
                <c:pt idx="383">
                  <c:v>11.719380868109228</c:v>
                </c:pt>
                <c:pt idx="384">
                  <c:v>11.908398364322899</c:v>
                </c:pt>
                <c:pt idx="385">
                  <c:v>12.097317238815377</c:v>
                </c:pt>
                <c:pt idx="386">
                  <c:v>12.286090683217566</c:v>
                </c:pt>
                <c:pt idx="387">
                  <c:v>12.474672774727191</c:v>
                </c:pt>
                <c:pt idx="388">
                  <c:v>12.663018486487273</c:v>
                </c:pt>
                <c:pt idx="389">
                  <c:v>12.851083696952353</c:v>
                </c:pt>
                <c:pt idx="390">
                  <c:v>13.038825198258493</c:v>
                </c:pt>
                <c:pt idx="391">
                  <c:v>13.226200703614039</c:v>
                </c:pt>
                <c:pt idx="392">
                  <c:v>13.413168853729269</c:v>
                </c:pt>
                <c:pt idx="393">
                  <c:v>13.599689222303635</c:v>
                </c:pt>
                <c:pt idx="394">
                  <c:v>13.785722320590322</c:v>
                </c:pt>
                <c:pt idx="395">
                  <c:v>13.971229601058445</c:v>
                </c:pt>
                <c:pt idx="396">
                  <c:v>14.156173460174083</c:v>
                </c:pt>
                <c:pt idx="397">
                  <c:v>14.340517240321581</c:v>
                </c:pt>
                <c:pt idx="398">
                  <c:v>14.524225230887549</c:v>
                </c:pt>
                <c:pt idx="399">
                  <c:v>14.707262668530189</c:v>
                </c:pt>
                <c:pt idx="400">
                  <c:v>14.88959573665703</c:v>
                </c:pt>
                <c:pt idx="401">
                  <c:v>15.07119156413459</c:v>
                </c:pt>
                <c:pt idx="402">
                  <c:v>15.252018223253923</c:v>
                </c:pt>
                <c:pt idx="403">
                  <c:v>15.432044726975921</c:v>
                </c:pt>
                <c:pt idx="404">
                  <c:v>15.611241025480764</c:v>
                </c:pt>
                <c:pt idx="405">
                  <c:v>15.78957800204612</c:v>
                </c:pt>
                <c:pt idx="406">
                  <c:v>15.967027468278332</c:v>
                </c:pt>
                <c:pt idx="407">
                  <c:v>16.143562158721537</c:v>
                </c:pt>
                <c:pt idx="408">
                  <c:v>16.319155724869216</c:v>
                </c:pt>
                <c:pt idx="409">
                  <c:v>16.493782728602845</c:v>
                </c:pt>
                <c:pt idx="410">
                  <c:v>16.667418635082168</c:v>
                </c:pt>
                <c:pt idx="411">
                  <c:v>16.84003980511158</c:v>
                </c:pt>
                <c:pt idx="412">
                  <c:v>17.011623487007029</c:v>
                </c:pt>
                <c:pt idx="413">
                  <c:v>17.182147807987381</c:v>
                </c:pt>
                <c:pt idx="414">
                  <c:v>17.351591765114378</c:v>
                </c:pt>
                <c:pt idx="415">
                  <c:v>17.519935215804743</c:v>
                </c:pt>
                <c:pt idx="416">
                  <c:v>17.687158867937907</c:v>
                </c:pt>
                <c:pt idx="417">
                  <c:v>17.853244269582518</c:v>
                </c:pt>
                <c:pt idx="418">
                  <c:v>18.018173798364426</c:v>
                </c:pt>
                <c:pt idx="419">
                  <c:v>18.181930650498639</c:v>
                </c:pt>
                <c:pt idx="420">
                  <c:v>18.344498829507359</c:v>
                </c:pt>
                <c:pt idx="421">
                  <c:v>18.505863134645637</c:v>
                </c:pt>
                <c:pt idx="422">
                  <c:v>18.666009149056109</c:v>
                </c:pt>
                <c:pt idx="423">
                  <c:v>18.824923227673452</c:v>
                </c:pt>
                <c:pt idx="424">
                  <c:v>18.982592484899062</c:v>
                </c:pt>
                <c:pt idx="425">
                  <c:v>19.139004782065825</c:v>
                </c:pt>
                <c:pt idx="426">
                  <c:v>19.294148714712467</c:v>
                </c:pt>
                <c:pt idx="427">
                  <c:v>19.448013599686352</c:v>
                </c:pt>
                <c:pt idx="428">
                  <c:v>19.600589462093389</c:v>
                </c:pt>
                <c:pt idx="429">
                  <c:v>19.751867022112869</c:v>
                </c:pt>
                <c:pt idx="430">
                  <c:v>19.90183768169457</c:v>
                </c:pt>
                <c:pt idx="431">
                  <c:v>20.050493511155508</c:v>
                </c:pt>
                <c:pt idx="432">
                  <c:v>20.197827235692163</c:v>
                </c:pt>
                <c:pt idx="433">
                  <c:v>20.343832221824677</c:v>
                </c:pt>
                <c:pt idx="434">
                  <c:v>20.488502463787839</c:v>
                </c:pt>
                <c:pt idx="435">
                  <c:v>20.631832569884214</c:v>
                </c:pt>
                <c:pt idx="436">
                  <c:v>20.773817748813308</c:v>
                </c:pt>
                <c:pt idx="437">
                  <c:v>20.914453795990877</c:v>
                </c:pt>
                <c:pt idx="438">
                  <c:v>21.053737079871432</c:v>
                </c:pt>
                <c:pt idx="439">
                  <c:v>21.191664528286811</c:v>
                </c:pt>
                <c:pt idx="440">
                  <c:v>21.328233614813065</c:v>
                </c:pt>
                <c:pt idx="441">
                  <c:v>21.463442345177207</c:v>
                </c:pt>
                <c:pt idx="442">
                  <c:v>21.597289243715291</c:v>
                </c:pt>
                <c:pt idx="443">
                  <c:v>21.729773339892258</c:v>
                </c:pt>
                <c:pt idx="444">
                  <c:v>21.860894154893913</c:v>
                </c:pt>
                <c:pt idx="445">
                  <c:v>21.990651688300844</c:v>
                </c:pt>
                <c:pt idx="446">
                  <c:v>22.11904640485314</c:v>
                </c:pt>
                <c:pt idx="447">
                  <c:v>22.246079221315199</c:v>
                </c:pt>
                <c:pt idx="448">
                  <c:v>22.371751493448471</c:v>
                </c:pt>
                <c:pt idx="449">
                  <c:v>22.496065003100199</c:v>
                </c:pt>
                <c:pt idx="450">
                  <c:v>22.619021945415472</c:v>
                </c:pt>
                <c:pt idx="451">
                  <c:v>22.74062491617968</c:v>
                </c:pt>
                <c:pt idx="452">
                  <c:v>22.860876899297569</c:v>
                </c:pt>
                <c:pt idx="453">
                  <c:v>22.97978125441546</c:v>
                </c:pt>
                <c:pt idx="454">
                  <c:v>23.097341704691829</c:v>
                </c:pt>
                <c:pt idx="455">
                  <c:v>23.21356232472198</c:v>
                </c:pt>
                <c:pt idx="456">
                  <c:v>23.328447528621485</c:v>
                </c:pt>
                <c:pt idx="457">
                  <c:v>23.442002058272831</c:v>
                </c:pt>
                <c:pt idx="458">
                  <c:v>23.55423097173983</c:v>
                </c:pt>
                <c:pt idx="459">
                  <c:v>23.665139631853087</c:v>
                </c:pt>
                <c:pt idx="460">
                  <c:v>23.774733694970458</c:v>
                </c:pt>
                <c:pt idx="461">
                  <c:v>23.883019099915305</c:v>
                </c:pt>
                <c:pt idx="462">
                  <c:v>23.990002057095509</c:v>
                </c:pt>
                <c:pt idx="463">
                  <c:v>24.095689037805723</c:v>
                </c:pt>
                <c:pt idx="464">
                  <c:v>24.200086763715063</c:v>
                </c:pt>
                <c:pt idx="465">
                  <c:v>24.303202196542092</c:v>
                </c:pt>
                <c:pt idx="466">
                  <c:v>24.405042527918798</c:v>
                </c:pt>
                <c:pt idx="467">
                  <c:v>24.505615169444905</c:v>
                </c:pt>
                <c:pt idx="468">
                  <c:v>24.604927742933572</c:v>
                </c:pt>
                <c:pt idx="469">
                  <c:v>24.702988070849397</c:v>
                </c:pt>
                <c:pt idx="470">
                  <c:v>24.799804166939424</c:v>
                </c:pt>
                <c:pt idx="471">
                  <c:v>24.895384227057228</c:v>
                </c:pt>
                <c:pt idx="472">
                  <c:v>24.98973662018075</c:v>
                </c:pt>
                <c:pt idx="473">
                  <c:v>25.082869879623313</c:v>
                </c:pt>
                <c:pt idx="474">
                  <c:v>25.174792694438089</c:v>
                </c:pt>
                <c:pt idx="475">
                  <c:v>25.265513901015218</c:v>
                </c:pt>
                <c:pt idx="476">
                  <c:v>25.35504247487119</c:v>
                </c:pt>
                <c:pt idx="477">
                  <c:v>25.443387522629688</c:v>
                </c:pt>
                <c:pt idx="478">
                  <c:v>25.53055827419292</c:v>
                </c:pt>
                <c:pt idx="479">
                  <c:v>25.616564075102414</c:v>
                </c:pt>
                <c:pt idx="480">
                  <c:v>25.701414379088067</c:v>
                </c:pt>
                <c:pt idx="481">
                  <c:v>25.785118740804016</c:v>
                </c:pt>
                <c:pt idx="482">
                  <c:v>25.86768680874998</c:v>
                </c:pt>
                <c:pt idx="483">
                  <c:v>25.94912831837631</c:v>
                </c:pt>
                <c:pt idx="484">
                  <c:v>26.029453085371181</c:v>
                </c:pt>
                <c:pt idx="485">
                  <c:v>26.108670999128019</c:v>
                </c:pt>
                <c:pt idx="486">
                  <c:v>26.186792016391244</c:v>
                </c:pt>
                <c:pt idx="487">
                  <c:v>26.263826155078494</c:v>
                </c:pt>
                <c:pt idx="488">
                  <c:v>26.339783488276886</c:v>
                </c:pt>
                <c:pt idx="489">
                  <c:v>26.414674138411591</c:v>
                </c:pt>
                <c:pt idx="490">
                  <c:v>26.488508271584081</c:v>
                </c:pt>
                <c:pt idx="491">
                  <c:v>26.561296092078013</c:v>
                </c:pt>
                <c:pt idx="492">
                  <c:v>26.633047837030279</c:v>
                </c:pt>
                <c:pt idx="493">
                  <c:v>26.703773771264888</c:v>
                </c:pt>
                <c:pt idx="494">
                  <c:v>26.773484182286978</c:v>
                </c:pt>
                <c:pt idx="495">
                  <c:v>26.842189375434849</c:v>
                </c:pt>
                <c:pt idx="496">
                  <c:v>26.909899669187084</c:v>
                </c:pt>
                <c:pt idx="497">
                  <c:v>26.97662539062237</c:v>
                </c:pt>
                <c:pt idx="498">
                  <c:v>27.042376871029528</c:v>
                </c:pt>
                <c:pt idx="499">
                  <c:v>27.107164441664704</c:v>
                </c:pt>
                <c:pt idx="500">
                  <c:v>27.170998429653544</c:v>
                </c:pt>
                <c:pt idx="501">
                  <c:v>27.233889154035445</c:v>
                </c:pt>
                <c:pt idx="502">
                  <c:v>27.295846921947106</c:v>
                </c:pt>
                <c:pt idx="503">
                  <c:v>27.356882024942955</c:v>
                </c:pt>
                <c:pt idx="504">
                  <c:v>27.417004735449552</c:v>
                </c:pt>
                <c:pt idx="505">
                  <c:v>27.4762253033512</c:v>
                </c:pt>
                <c:pt idx="506">
                  <c:v>27.476283557816117</c:v>
                </c:pt>
                <c:pt idx="507">
                  <c:v>27.476341811404076</c:v>
                </c:pt>
                <c:pt idx="508">
                  <c:v>27.476400064115104</c:v>
                </c:pt>
                <c:pt idx="509">
                  <c:v>27.476458315949152</c:v>
                </c:pt>
                <c:pt idx="510">
                  <c:v>27.476516566906312</c:v>
                </c:pt>
                <c:pt idx="511">
                  <c:v>27.476574816986531</c:v>
                </c:pt>
                <c:pt idx="512">
                  <c:v>27.476633066189851</c:v>
                </c:pt>
                <c:pt idx="513">
                  <c:v>27.476691314516273</c:v>
                </c:pt>
                <c:pt idx="514">
                  <c:v>27.476749561965779</c:v>
                </c:pt>
                <c:pt idx="515">
                  <c:v>27.476807808538432</c:v>
                </c:pt>
                <c:pt idx="516">
                  <c:v>27.476866054234197</c:v>
                </c:pt>
                <c:pt idx="517">
                  <c:v>27.476924299053113</c:v>
                </c:pt>
                <c:pt idx="518">
                  <c:v>27.476982542995188</c:v>
                </c:pt>
                <c:pt idx="519">
                  <c:v>27.477040786060414</c:v>
                </c:pt>
                <c:pt idx="520">
                  <c:v>27.477099028248812</c:v>
                </c:pt>
                <c:pt idx="521">
                  <c:v>27.47715726956039</c:v>
                </c:pt>
                <c:pt idx="522">
                  <c:v>27.477215509995148</c:v>
                </c:pt>
                <c:pt idx="523">
                  <c:v>27.477273749553131</c:v>
                </c:pt>
                <c:pt idx="524">
                  <c:v>27.477331988234297</c:v>
                </c:pt>
                <c:pt idx="525">
                  <c:v>27.477390226038693</c:v>
                </c:pt>
                <c:pt idx="526">
                  <c:v>27.477448462966318</c:v>
                </c:pt>
                <c:pt idx="527">
                  <c:v>27.477506699017187</c:v>
                </c:pt>
                <c:pt idx="528">
                  <c:v>27.477564934191296</c:v>
                </c:pt>
                <c:pt idx="529">
                  <c:v>27.47762316848868</c:v>
                </c:pt>
                <c:pt idx="530">
                  <c:v>27.477681401909326</c:v>
                </c:pt>
                <c:pt idx="531">
                  <c:v>27.47773963445324</c:v>
                </c:pt>
                <c:pt idx="532">
                  <c:v>27.477797866120465</c:v>
                </c:pt>
                <c:pt idx="533">
                  <c:v>27.477856096910976</c:v>
                </c:pt>
                <c:pt idx="534">
                  <c:v>27.477914326824795</c:v>
                </c:pt>
                <c:pt idx="535">
                  <c:v>27.477972555861946</c:v>
                </c:pt>
                <c:pt idx="536">
                  <c:v>27.478030784022412</c:v>
                </c:pt>
                <c:pt idx="537">
                  <c:v>27.478089011306231</c:v>
                </c:pt>
                <c:pt idx="538">
                  <c:v>27.478147237713404</c:v>
                </c:pt>
                <c:pt idx="539">
                  <c:v>27.478205463243913</c:v>
                </c:pt>
                <c:pt idx="540">
                  <c:v>27.478263687897808</c:v>
                </c:pt>
                <c:pt idx="541">
                  <c:v>27.478321911675071</c:v>
                </c:pt>
                <c:pt idx="542">
                  <c:v>27.478380134575737</c:v>
                </c:pt>
                <c:pt idx="543">
                  <c:v>27.478438356599796</c:v>
                </c:pt>
                <c:pt idx="544">
                  <c:v>27.478496577747269</c:v>
                </c:pt>
                <c:pt idx="545">
                  <c:v>27.478554798018152</c:v>
                </c:pt>
                <c:pt idx="546">
                  <c:v>27.478613017412464</c:v>
                </c:pt>
                <c:pt idx="547">
                  <c:v>27.478671235930225</c:v>
                </c:pt>
                <c:pt idx="548">
                  <c:v>27.478729453571429</c:v>
                </c:pt>
                <c:pt idx="549">
                  <c:v>27.478787670336093</c:v>
                </c:pt>
                <c:pt idx="550">
                  <c:v>27.478845886224221</c:v>
                </c:pt>
                <c:pt idx="551">
                  <c:v>27.478904101235837</c:v>
                </c:pt>
                <c:pt idx="552">
                  <c:v>27.478962315370946</c:v>
                </c:pt>
                <c:pt idx="553">
                  <c:v>27.479020528629551</c:v>
                </c:pt>
                <c:pt idx="554">
                  <c:v>27.479078741011655</c:v>
                </c:pt>
                <c:pt idx="555">
                  <c:v>27.479136952517276</c:v>
                </c:pt>
                <c:pt idx="556">
                  <c:v>27.47919516314645</c:v>
                </c:pt>
                <c:pt idx="557">
                  <c:v>27.479253372899151</c:v>
                </c:pt>
                <c:pt idx="558">
                  <c:v>27.479311581775384</c:v>
                </c:pt>
                <c:pt idx="559">
                  <c:v>27.479369789775188</c:v>
                </c:pt>
                <c:pt idx="560">
                  <c:v>27.479427996898579</c:v>
                </c:pt>
                <c:pt idx="561">
                  <c:v>27.47948620314552</c:v>
                </c:pt>
                <c:pt idx="562">
                  <c:v>27.479544408516066</c:v>
                </c:pt>
                <c:pt idx="563">
                  <c:v>27.479602613010211</c:v>
                </c:pt>
                <c:pt idx="564">
                  <c:v>27.479660816627955</c:v>
                </c:pt>
                <c:pt idx="565">
                  <c:v>27.479719019369337</c:v>
                </c:pt>
                <c:pt idx="566">
                  <c:v>27.479777221234329</c:v>
                </c:pt>
                <c:pt idx="567">
                  <c:v>27.479835422222976</c:v>
                </c:pt>
                <c:pt idx="568">
                  <c:v>27.479893622335251</c:v>
                </c:pt>
                <c:pt idx="569">
                  <c:v>27.479951821571177</c:v>
                </c:pt>
                <c:pt idx="570">
                  <c:v>27.480010019930798</c:v>
                </c:pt>
                <c:pt idx="571">
                  <c:v>27.480068217414104</c:v>
                </c:pt>
                <c:pt idx="572">
                  <c:v>27.480126414021079</c:v>
                </c:pt>
                <c:pt idx="573">
                  <c:v>27.480184609751749</c:v>
                </c:pt>
                <c:pt idx="574">
                  <c:v>27.480242804606156</c:v>
                </c:pt>
                <c:pt idx="575">
                  <c:v>27.480300998584259</c:v>
                </c:pt>
                <c:pt idx="576">
                  <c:v>27.480359191686077</c:v>
                </c:pt>
                <c:pt idx="577">
                  <c:v>27.480417383911647</c:v>
                </c:pt>
                <c:pt idx="578">
                  <c:v>27.480475575260972</c:v>
                </c:pt>
                <c:pt idx="579">
                  <c:v>27.480533765734055</c:v>
                </c:pt>
                <c:pt idx="580">
                  <c:v>27.480591955330901</c:v>
                </c:pt>
                <c:pt idx="581">
                  <c:v>27.480650144051531</c:v>
                </c:pt>
                <c:pt idx="582">
                  <c:v>27.480708331895947</c:v>
                </c:pt>
                <c:pt idx="583">
                  <c:v>27.480766518864158</c:v>
                </c:pt>
                <c:pt idx="584">
                  <c:v>27.480824704956184</c:v>
                </c:pt>
                <c:pt idx="585">
                  <c:v>27.480882890172008</c:v>
                </c:pt>
                <c:pt idx="586">
                  <c:v>27.48094107451168</c:v>
                </c:pt>
                <c:pt idx="587">
                  <c:v>27.480999257975178</c:v>
                </c:pt>
                <c:pt idx="588">
                  <c:v>27.481057440562537</c:v>
                </c:pt>
                <c:pt idx="589">
                  <c:v>27.481115622273759</c:v>
                </c:pt>
                <c:pt idx="590">
                  <c:v>27.481173803108835</c:v>
                </c:pt>
                <c:pt idx="591">
                  <c:v>27.481231983067804</c:v>
                </c:pt>
                <c:pt idx="592">
                  <c:v>27.481290162150646</c:v>
                </c:pt>
                <c:pt idx="593">
                  <c:v>27.481348340357389</c:v>
                </c:pt>
                <c:pt idx="594">
                  <c:v>27.481406517688047</c:v>
                </c:pt>
                <c:pt idx="595">
                  <c:v>27.481464694142627</c:v>
                </c:pt>
                <c:pt idx="596">
                  <c:v>27.481522869721115</c:v>
                </c:pt>
                <c:pt idx="597">
                  <c:v>27.48158104442356</c:v>
                </c:pt>
                <c:pt idx="598">
                  <c:v>27.481639218249946</c:v>
                </c:pt>
                <c:pt idx="599">
                  <c:v>27.481697391200282</c:v>
                </c:pt>
                <c:pt idx="600">
                  <c:v>27.4817555632746</c:v>
                </c:pt>
                <c:pt idx="601">
                  <c:v>27.481813734472894</c:v>
                </c:pt>
                <c:pt idx="602">
                  <c:v>27.48187190479516</c:v>
                </c:pt>
                <c:pt idx="603">
                  <c:v>27.481930074241433</c:v>
                </c:pt>
                <c:pt idx="604">
                  <c:v>27.481988242811713</c:v>
                </c:pt>
                <c:pt idx="605">
                  <c:v>27.482046410506005</c:v>
                </c:pt>
                <c:pt idx="606">
                  <c:v>27.482104577324328</c:v>
                </c:pt>
                <c:pt idx="607">
                  <c:v>27.482162743266692</c:v>
                </c:pt>
                <c:pt idx="608">
                  <c:v>27.482220908333108</c:v>
                </c:pt>
                <c:pt idx="609">
                  <c:v>27.482279072523568</c:v>
                </c:pt>
                <c:pt idx="610">
                  <c:v>27.482337235838102</c:v>
                </c:pt>
                <c:pt idx="611">
                  <c:v>27.482395398276729</c:v>
                </c:pt>
                <c:pt idx="612">
                  <c:v>27.482453559839431</c:v>
                </c:pt>
                <c:pt idx="613">
                  <c:v>27.48251172052624</c:v>
                </c:pt>
                <c:pt idx="614">
                  <c:v>27.482569880337135</c:v>
                </c:pt>
                <c:pt idx="615">
                  <c:v>27.482628039272161</c:v>
                </c:pt>
                <c:pt idx="616">
                  <c:v>27.482686197331315</c:v>
                </c:pt>
                <c:pt idx="617">
                  <c:v>27.482744354514605</c:v>
                </c:pt>
                <c:pt idx="618">
                  <c:v>27.48280251082204</c:v>
                </c:pt>
                <c:pt idx="619">
                  <c:v>27.482860666253629</c:v>
                </c:pt>
                <c:pt idx="620">
                  <c:v>27.482918820809378</c:v>
                </c:pt>
                <c:pt idx="621">
                  <c:v>27.482976974489329</c:v>
                </c:pt>
                <c:pt idx="622">
                  <c:v>27.483035127293455</c:v>
                </c:pt>
                <c:pt idx="623">
                  <c:v>27.483093279221759</c:v>
                </c:pt>
                <c:pt idx="624">
                  <c:v>27.483151430274301</c:v>
                </c:pt>
                <c:pt idx="625">
                  <c:v>27.483209580451049</c:v>
                </c:pt>
                <c:pt idx="626">
                  <c:v>27.483267729752026</c:v>
                </c:pt>
                <c:pt idx="627">
                  <c:v>27.483325878177229</c:v>
                </c:pt>
                <c:pt idx="628">
                  <c:v>27.483384025726679</c:v>
                </c:pt>
                <c:pt idx="629">
                  <c:v>27.483442172400402</c:v>
                </c:pt>
                <c:pt idx="630">
                  <c:v>27.483500318198384</c:v>
                </c:pt>
                <c:pt idx="631">
                  <c:v>27.483558463120641</c:v>
                </c:pt>
                <c:pt idx="632">
                  <c:v>27.483616607167193</c:v>
                </c:pt>
                <c:pt idx="633">
                  <c:v>27.483674750338015</c:v>
                </c:pt>
                <c:pt idx="634">
                  <c:v>27.483732892633171</c:v>
                </c:pt>
                <c:pt idx="635">
                  <c:v>27.483791034052626</c:v>
                </c:pt>
                <c:pt idx="636">
                  <c:v>27.483849174596422</c:v>
                </c:pt>
                <c:pt idx="637">
                  <c:v>27.483907314264549</c:v>
                </c:pt>
                <c:pt idx="638">
                  <c:v>27.483965453057028</c:v>
                </c:pt>
                <c:pt idx="639">
                  <c:v>27.484023590973855</c:v>
                </c:pt>
                <c:pt idx="640">
                  <c:v>27.484081728015049</c:v>
                </c:pt>
                <c:pt idx="641">
                  <c:v>27.484139864180637</c:v>
                </c:pt>
                <c:pt idx="642">
                  <c:v>27.484197999470606</c:v>
                </c:pt>
                <c:pt idx="643">
                  <c:v>27.484256133884948</c:v>
                </c:pt>
                <c:pt idx="644">
                  <c:v>27.48431426742372</c:v>
                </c:pt>
                <c:pt idx="645">
                  <c:v>27.484372400086905</c:v>
                </c:pt>
                <c:pt idx="646">
                  <c:v>27.484430531874501</c:v>
                </c:pt>
                <c:pt idx="647">
                  <c:v>27.484488662786553</c:v>
                </c:pt>
                <c:pt idx="648">
                  <c:v>27.484546792823039</c:v>
                </c:pt>
                <c:pt idx="649">
                  <c:v>27.484604921983983</c:v>
                </c:pt>
                <c:pt idx="650">
                  <c:v>27.48466305026939</c:v>
                </c:pt>
                <c:pt idx="651">
                  <c:v>27.484721177679283</c:v>
                </c:pt>
                <c:pt idx="652">
                  <c:v>27.484779304213657</c:v>
                </c:pt>
                <c:pt idx="653">
                  <c:v>27.484837429872524</c:v>
                </c:pt>
                <c:pt idx="654">
                  <c:v>27.484895554655896</c:v>
                </c:pt>
                <c:pt idx="655">
                  <c:v>27.484953678563791</c:v>
                </c:pt>
                <c:pt idx="656">
                  <c:v>27.485011801596212</c:v>
                </c:pt>
                <c:pt idx="657">
                  <c:v>27.485069923753176</c:v>
                </c:pt>
                <c:pt idx="658">
                  <c:v>27.485128045034671</c:v>
                </c:pt>
                <c:pt idx="659">
                  <c:v>27.485186165440734</c:v>
                </c:pt>
                <c:pt idx="660">
                  <c:v>27.485244284971351</c:v>
                </c:pt>
                <c:pt idx="661">
                  <c:v>27.485302403626548</c:v>
                </c:pt>
                <c:pt idx="662">
                  <c:v>27.485360521406324</c:v>
                </c:pt>
                <c:pt idx="663">
                  <c:v>27.485418638310716</c:v>
                </c:pt>
                <c:pt idx="664">
                  <c:v>27.48547675433969</c:v>
                </c:pt>
                <c:pt idx="665">
                  <c:v>27.485534869493307</c:v>
                </c:pt>
                <c:pt idx="666">
                  <c:v>27.485592983771522</c:v>
                </c:pt>
                <c:pt idx="667">
                  <c:v>27.485651097174387</c:v>
                </c:pt>
                <c:pt idx="668">
                  <c:v>27.485709209701898</c:v>
                </c:pt>
                <c:pt idx="669">
                  <c:v>27.485767321354054</c:v>
                </c:pt>
                <c:pt idx="670">
                  <c:v>27.485825432130884</c:v>
                </c:pt>
                <c:pt idx="671">
                  <c:v>27.485883542032397</c:v>
                </c:pt>
                <c:pt idx="672">
                  <c:v>27.485941651058585</c:v>
                </c:pt>
                <c:pt idx="673">
                  <c:v>27.485999759209481</c:v>
                </c:pt>
                <c:pt idx="674">
                  <c:v>27.48605786648508</c:v>
                </c:pt>
                <c:pt idx="675">
                  <c:v>27.486115972885369</c:v>
                </c:pt>
                <c:pt idx="676">
                  <c:v>27.486174078410411</c:v>
                </c:pt>
                <c:pt idx="677">
                  <c:v>27.486232183060171</c:v>
                </c:pt>
                <c:pt idx="678">
                  <c:v>27.486290286834695</c:v>
                </c:pt>
                <c:pt idx="679">
                  <c:v>27.486348389733958</c:v>
                </c:pt>
                <c:pt idx="680">
                  <c:v>27.486406491758</c:v>
                </c:pt>
                <c:pt idx="681">
                  <c:v>27.486464592906803</c:v>
                </c:pt>
                <c:pt idx="682">
                  <c:v>27.486522693180401</c:v>
                </c:pt>
                <c:pt idx="683">
                  <c:v>27.486580792578795</c:v>
                </c:pt>
                <c:pt idx="684">
                  <c:v>27.486638891101993</c:v>
                </c:pt>
                <c:pt idx="685">
                  <c:v>27.486696988750008</c:v>
                </c:pt>
                <c:pt idx="686">
                  <c:v>27.48675508552283</c:v>
                </c:pt>
                <c:pt idx="687">
                  <c:v>27.486813181420505</c:v>
                </c:pt>
                <c:pt idx="688">
                  <c:v>27.486871276443015</c:v>
                </c:pt>
                <c:pt idx="689">
                  <c:v>27.486929370590389</c:v>
                </c:pt>
                <c:pt idx="690">
                  <c:v>27.486987463862626</c:v>
                </c:pt>
                <c:pt idx="691">
                  <c:v>27.487045556259741</c:v>
                </c:pt>
                <c:pt idx="692">
                  <c:v>27.487103647781741</c:v>
                </c:pt>
                <c:pt idx="693">
                  <c:v>27.48716173842864</c:v>
                </c:pt>
                <c:pt idx="694">
                  <c:v>27.487219828200427</c:v>
                </c:pt>
                <c:pt idx="695">
                  <c:v>27.487277917097156</c:v>
                </c:pt>
                <c:pt idx="696">
                  <c:v>27.487336005118784</c:v>
                </c:pt>
                <c:pt idx="697">
                  <c:v>27.487394092265362</c:v>
                </c:pt>
                <c:pt idx="698">
                  <c:v>27.487452178536863</c:v>
                </c:pt>
                <c:pt idx="699">
                  <c:v>27.487510263933341</c:v>
                </c:pt>
                <c:pt idx="700">
                  <c:v>27.487568348454769</c:v>
                </c:pt>
                <c:pt idx="701">
                  <c:v>27.487626432101184</c:v>
                </c:pt>
                <c:pt idx="702">
                  <c:v>27.487684514872583</c:v>
                </c:pt>
                <c:pt idx="703">
                  <c:v>27.487742596768982</c:v>
                </c:pt>
                <c:pt idx="704">
                  <c:v>27.487800677790364</c:v>
                </c:pt>
                <c:pt idx="705">
                  <c:v>27.487858757936767</c:v>
                </c:pt>
                <c:pt idx="706">
                  <c:v>27.487916837208211</c:v>
                </c:pt>
                <c:pt idx="707">
                  <c:v>27.487974915604674</c:v>
                </c:pt>
                <c:pt idx="708">
                  <c:v>27.488032993126197</c:v>
                </c:pt>
                <c:pt idx="709">
                  <c:v>27.488091069772747</c:v>
                </c:pt>
                <c:pt idx="710">
                  <c:v>27.488149145544398</c:v>
                </c:pt>
                <c:pt idx="711">
                  <c:v>27.488207220441097</c:v>
                </c:pt>
                <c:pt idx="712">
                  <c:v>27.488265294462874</c:v>
                </c:pt>
                <c:pt idx="713">
                  <c:v>27.488323367609773</c:v>
                </c:pt>
                <c:pt idx="714">
                  <c:v>27.488381439881756</c:v>
                </c:pt>
                <c:pt idx="715">
                  <c:v>27.488439511278845</c:v>
                </c:pt>
                <c:pt idx="716">
                  <c:v>27.488497581801077</c:v>
                </c:pt>
                <c:pt idx="717">
                  <c:v>27.488555651448426</c:v>
                </c:pt>
                <c:pt idx="718">
                  <c:v>27.488613720220947</c:v>
                </c:pt>
                <c:pt idx="719">
                  <c:v>27.488671788118598</c:v>
                </c:pt>
                <c:pt idx="720">
                  <c:v>27.488729855141422</c:v>
                </c:pt>
                <c:pt idx="721">
                  <c:v>27.488787921289422</c:v>
                </c:pt>
                <c:pt idx="722">
                  <c:v>27.488845986562602</c:v>
                </c:pt>
                <c:pt idx="723">
                  <c:v>27.488904050960969</c:v>
                </c:pt>
                <c:pt idx="724">
                  <c:v>27.488962114484551</c:v>
                </c:pt>
                <c:pt idx="725">
                  <c:v>27.489020177133337</c:v>
                </c:pt>
                <c:pt idx="726">
                  <c:v>27.489078238907354</c:v>
                </c:pt>
                <c:pt idx="727">
                  <c:v>27.489136299806603</c:v>
                </c:pt>
                <c:pt idx="728">
                  <c:v>27.489194359831103</c:v>
                </c:pt>
                <c:pt idx="729">
                  <c:v>27.48925241898084</c:v>
                </c:pt>
                <c:pt idx="730">
                  <c:v>27.489310477255863</c:v>
                </c:pt>
                <c:pt idx="731">
                  <c:v>27.489368534656137</c:v>
                </c:pt>
                <c:pt idx="732">
                  <c:v>27.489426591181704</c:v>
                </c:pt>
                <c:pt idx="733">
                  <c:v>27.48948464683258</c:v>
                </c:pt>
                <c:pt idx="734">
                  <c:v>27.489542701608752</c:v>
                </c:pt>
                <c:pt idx="735">
                  <c:v>27.489600755510232</c:v>
                </c:pt>
                <c:pt idx="736">
                  <c:v>27.489658808537033</c:v>
                </c:pt>
                <c:pt idx="737">
                  <c:v>27.489716860689157</c:v>
                </c:pt>
                <c:pt idx="738">
                  <c:v>27.489774911966656</c:v>
                </c:pt>
                <c:pt idx="739">
                  <c:v>27.489832962369483</c:v>
                </c:pt>
                <c:pt idx="740">
                  <c:v>27.489891011897665</c:v>
                </c:pt>
                <c:pt idx="741">
                  <c:v>27.489949060551247</c:v>
                </c:pt>
                <c:pt idx="742">
                  <c:v>27.490007108330193</c:v>
                </c:pt>
                <c:pt idx="743">
                  <c:v>27.490065155234543</c:v>
                </c:pt>
                <c:pt idx="744">
                  <c:v>27.490123201264307</c:v>
                </c:pt>
                <c:pt idx="745">
                  <c:v>27.490181246419461</c:v>
                </c:pt>
                <c:pt idx="746">
                  <c:v>27.490239290700057</c:v>
                </c:pt>
                <c:pt idx="747">
                  <c:v>27.490297334106067</c:v>
                </c:pt>
                <c:pt idx="748">
                  <c:v>27.490355376637538</c:v>
                </c:pt>
                <c:pt idx="749">
                  <c:v>27.490413418294445</c:v>
                </c:pt>
                <c:pt idx="750">
                  <c:v>27.490471459076833</c:v>
                </c:pt>
                <c:pt idx="751">
                  <c:v>27.490529498984685</c:v>
                </c:pt>
                <c:pt idx="752">
                  <c:v>27.490587538018023</c:v>
                </c:pt>
                <c:pt idx="753">
                  <c:v>27.490645576176835</c:v>
                </c:pt>
                <c:pt idx="754">
                  <c:v>27.490703613461172</c:v>
                </c:pt>
                <c:pt idx="755">
                  <c:v>27.490761649871008</c:v>
                </c:pt>
                <c:pt idx="756">
                  <c:v>27.490819685406386</c:v>
                </c:pt>
                <c:pt idx="757">
                  <c:v>27.490877720067282</c:v>
                </c:pt>
                <c:pt idx="758">
                  <c:v>27.490935753853719</c:v>
                </c:pt>
                <c:pt idx="759">
                  <c:v>27.490993786765706</c:v>
                </c:pt>
                <c:pt idx="760">
                  <c:v>27.491051818803275</c:v>
                </c:pt>
                <c:pt idx="761">
                  <c:v>27.491109849966392</c:v>
                </c:pt>
                <c:pt idx="762">
                  <c:v>27.491167880255098</c:v>
                </c:pt>
                <c:pt idx="763">
                  <c:v>27.491225909669406</c:v>
                </c:pt>
                <c:pt idx="764">
                  <c:v>27.491283938209325</c:v>
                </c:pt>
                <c:pt idx="765">
                  <c:v>27.491341965874831</c:v>
                </c:pt>
                <c:pt idx="766">
                  <c:v>27.491399992665976</c:v>
                </c:pt>
                <c:pt idx="767">
                  <c:v>27.491458018582748</c:v>
                </c:pt>
                <c:pt idx="768">
                  <c:v>27.491516043625165</c:v>
                </c:pt>
                <c:pt idx="769">
                  <c:v>27.491574067793234</c:v>
                </c:pt>
                <c:pt idx="770">
                  <c:v>27.491632091086963</c:v>
                </c:pt>
                <c:pt idx="771">
                  <c:v>27.491690113506372</c:v>
                </c:pt>
                <c:pt idx="772">
                  <c:v>27.491748135051452</c:v>
                </c:pt>
                <c:pt idx="773">
                  <c:v>27.491806155722237</c:v>
                </c:pt>
                <c:pt idx="774">
                  <c:v>27.491864175518725</c:v>
                </c:pt>
                <c:pt idx="775">
                  <c:v>27.491922194440917</c:v>
                </c:pt>
                <c:pt idx="776">
                  <c:v>27.491980212488837</c:v>
                </c:pt>
                <c:pt idx="777">
                  <c:v>27.492038229662473</c:v>
                </c:pt>
                <c:pt idx="778">
                  <c:v>27.492096245961868</c:v>
                </c:pt>
                <c:pt idx="779">
                  <c:v>27.492154261387007</c:v>
                </c:pt>
                <c:pt idx="780">
                  <c:v>27.492212275937916</c:v>
                </c:pt>
                <c:pt idx="781">
                  <c:v>27.492270289614588</c:v>
                </c:pt>
                <c:pt idx="782">
                  <c:v>27.49232830241705</c:v>
                </c:pt>
                <c:pt idx="783">
                  <c:v>27.4923863143453</c:v>
                </c:pt>
                <c:pt idx="784">
                  <c:v>27.492444325399344</c:v>
                </c:pt>
                <c:pt idx="785">
                  <c:v>27.492502335579207</c:v>
                </c:pt>
                <c:pt idx="786">
                  <c:v>27.4925603448849</c:v>
                </c:pt>
                <c:pt idx="787">
                  <c:v>27.492618353316406</c:v>
                </c:pt>
                <c:pt idx="788">
                  <c:v>27.492676360873766</c:v>
                </c:pt>
                <c:pt idx="789">
                  <c:v>27.492734367556977</c:v>
                </c:pt>
                <c:pt idx="790">
                  <c:v>27.492792373366061</c:v>
                </c:pt>
                <c:pt idx="791">
                  <c:v>27.492850378300997</c:v>
                </c:pt>
                <c:pt idx="792">
                  <c:v>27.492908382361829</c:v>
                </c:pt>
                <c:pt idx="793">
                  <c:v>27.492966385548552</c:v>
                </c:pt>
                <c:pt idx="794">
                  <c:v>27.493024387861169</c:v>
                </c:pt>
                <c:pt idx="795">
                  <c:v>27.493082389299694</c:v>
                </c:pt>
                <c:pt idx="796">
                  <c:v>27.493140389864145</c:v>
                </c:pt>
                <c:pt idx="797">
                  <c:v>27.493198389554532</c:v>
                </c:pt>
                <c:pt idx="798">
                  <c:v>27.493256388370856</c:v>
                </c:pt>
                <c:pt idx="799">
                  <c:v>27.493314386313145</c:v>
                </c:pt>
                <c:pt idx="800">
                  <c:v>27.493372383381377</c:v>
                </c:pt>
                <c:pt idx="801">
                  <c:v>27.493430379575585</c:v>
                </c:pt>
                <c:pt idx="802">
                  <c:v>27.493488374895776</c:v>
                </c:pt>
                <c:pt idx="803">
                  <c:v>27.493546369341967</c:v>
                </c:pt>
                <c:pt idx="804">
                  <c:v>27.493604362914152</c:v>
                </c:pt>
                <c:pt idx="805">
                  <c:v>27.493662355612333</c:v>
                </c:pt>
                <c:pt idx="806">
                  <c:v>27.493720347436547</c:v>
                </c:pt>
                <c:pt idx="807">
                  <c:v>27.493778338386793</c:v>
                </c:pt>
                <c:pt idx="808">
                  <c:v>27.493836328463075</c:v>
                </c:pt>
                <c:pt idx="809">
                  <c:v>27.493894317665408</c:v>
                </c:pt>
                <c:pt idx="810">
                  <c:v>27.493952305993808</c:v>
                </c:pt>
                <c:pt idx="811">
                  <c:v>27.49401029344828</c:v>
                </c:pt>
                <c:pt idx="812">
                  <c:v>27.494068280028838</c:v>
                </c:pt>
                <c:pt idx="813">
                  <c:v>27.494126265735467</c:v>
                </c:pt>
                <c:pt idx="814">
                  <c:v>27.494184250568203</c:v>
                </c:pt>
                <c:pt idx="815">
                  <c:v>27.494242234527057</c:v>
                </c:pt>
                <c:pt idx="816">
                  <c:v>27.494300217612043</c:v>
                </c:pt>
                <c:pt idx="817">
                  <c:v>27.494358199823147</c:v>
                </c:pt>
                <c:pt idx="818">
                  <c:v>27.494416181160389</c:v>
                </c:pt>
                <c:pt idx="819">
                  <c:v>27.494474161623788</c:v>
                </c:pt>
                <c:pt idx="820">
                  <c:v>27.494532141213345</c:v>
                </c:pt>
                <c:pt idx="821">
                  <c:v>27.494590119929065</c:v>
                </c:pt>
                <c:pt idx="822">
                  <c:v>27.494648097770973</c:v>
                </c:pt>
                <c:pt idx="823">
                  <c:v>27.494706074739078</c:v>
                </c:pt>
                <c:pt idx="824">
                  <c:v>27.494764050833375</c:v>
                </c:pt>
                <c:pt idx="825">
                  <c:v>27.494822026053882</c:v>
                </c:pt>
                <c:pt idx="826">
                  <c:v>27.49488000040061</c:v>
                </c:pt>
                <c:pt idx="827">
                  <c:v>27.494937973873565</c:v>
                </c:pt>
                <c:pt idx="828">
                  <c:v>27.49499594647277</c:v>
                </c:pt>
                <c:pt idx="829">
                  <c:v>27.495053918198209</c:v>
                </c:pt>
                <c:pt idx="830">
                  <c:v>27.495111889049923</c:v>
                </c:pt>
                <c:pt idx="831">
                  <c:v>27.495169859027921</c:v>
                </c:pt>
                <c:pt idx="832">
                  <c:v>27.495227828132172</c:v>
                </c:pt>
                <c:pt idx="833">
                  <c:v>27.495285796362712</c:v>
                </c:pt>
                <c:pt idx="834">
                  <c:v>27.495343763719568</c:v>
                </c:pt>
                <c:pt idx="835">
                  <c:v>27.495401730202733</c:v>
                </c:pt>
                <c:pt idx="836">
                  <c:v>27.495459695812219</c:v>
                </c:pt>
                <c:pt idx="837">
                  <c:v>27.495517660548018</c:v>
                </c:pt>
                <c:pt idx="838">
                  <c:v>27.495575624410165</c:v>
                </c:pt>
                <c:pt idx="839">
                  <c:v>27.495633587398672</c:v>
                </c:pt>
                <c:pt idx="840">
                  <c:v>27.495691549513516</c:v>
                </c:pt>
                <c:pt idx="841">
                  <c:v>27.495749510754738</c:v>
                </c:pt>
                <c:pt idx="842">
                  <c:v>27.495807471122358</c:v>
                </c:pt>
                <c:pt idx="843">
                  <c:v>27.495865430616359</c:v>
                </c:pt>
                <c:pt idx="844">
                  <c:v>27.495923389236751</c:v>
                </c:pt>
                <c:pt idx="845">
                  <c:v>27.495981346983573</c:v>
                </c:pt>
                <c:pt idx="846">
                  <c:v>27.49603930385679</c:v>
                </c:pt>
                <c:pt idx="847">
                  <c:v>27.496097259856441</c:v>
                </c:pt>
                <c:pt idx="848">
                  <c:v>27.496155214982551</c:v>
                </c:pt>
                <c:pt idx="849">
                  <c:v>27.496213169235087</c:v>
                </c:pt>
                <c:pt idx="850">
                  <c:v>27.49627112261409</c:v>
                </c:pt>
                <c:pt idx="851">
                  <c:v>27.496329075119569</c:v>
                </c:pt>
                <c:pt idx="852">
                  <c:v>27.496387026751524</c:v>
                </c:pt>
                <c:pt idx="853">
                  <c:v>27.496444977509974</c:v>
                </c:pt>
                <c:pt idx="854">
                  <c:v>27.4965029273949</c:v>
                </c:pt>
                <c:pt idx="855">
                  <c:v>27.496560876406367</c:v>
                </c:pt>
                <c:pt idx="856">
                  <c:v>27.496618824544342</c:v>
                </c:pt>
                <c:pt idx="857">
                  <c:v>27.496676771808829</c:v>
                </c:pt>
                <c:pt idx="858">
                  <c:v>27.496734718199875</c:v>
                </c:pt>
                <c:pt idx="859">
                  <c:v>27.496792663717468</c:v>
                </c:pt>
                <c:pt idx="860">
                  <c:v>27.496850608361612</c:v>
                </c:pt>
                <c:pt idx="861">
                  <c:v>27.496908552132332</c:v>
                </c:pt>
                <c:pt idx="862">
                  <c:v>27.496966495029628</c:v>
                </c:pt>
                <c:pt idx="863">
                  <c:v>27.497024437053518</c:v>
                </c:pt>
                <c:pt idx="864">
                  <c:v>27.497082378203999</c:v>
                </c:pt>
                <c:pt idx="865">
                  <c:v>27.497140318481105</c:v>
                </c:pt>
                <c:pt idx="866">
                  <c:v>27.497198257884815</c:v>
                </c:pt>
                <c:pt idx="867">
                  <c:v>27.49725619641514</c:v>
                </c:pt>
                <c:pt idx="868">
                  <c:v>27.497314134072138</c:v>
                </c:pt>
                <c:pt idx="869">
                  <c:v>27.497372070855761</c:v>
                </c:pt>
                <c:pt idx="870">
                  <c:v>27.497430006766063</c:v>
                </c:pt>
                <c:pt idx="871">
                  <c:v>27.497487941803008</c:v>
                </c:pt>
                <c:pt idx="872">
                  <c:v>27.497545875966647</c:v>
                </c:pt>
                <c:pt idx="873">
                  <c:v>27.497603809256972</c:v>
                </c:pt>
                <c:pt idx="874">
                  <c:v>27.497661741673987</c:v>
                </c:pt>
                <c:pt idx="875">
                  <c:v>27.497719673217716</c:v>
                </c:pt>
                <c:pt idx="876">
                  <c:v>27.497777603888174</c:v>
                </c:pt>
                <c:pt idx="877">
                  <c:v>27.497835533685361</c:v>
                </c:pt>
                <c:pt idx="878">
                  <c:v>27.497893462609269</c:v>
                </c:pt>
                <c:pt idx="879">
                  <c:v>27.497951390659939</c:v>
                </c:pt>
                <c:pt idx="880">
                  <c:v>27.498009317837354</c:v>
                </c:pt>
                <c:pt idx="881">
                  <c:v>27.498067244141556</c:v>
                </c:pt>
                <c:pt idx="882">
                  <c:v>27.498125169572518</c:v>
                </c:pt>
                <c:pt idx="883">
                  <c:v>27.498183094130287</c:v>
                </c:pt>
                <c:pt idx="884">
                  <c:v>27.498241017814848</c:v>
                </c:pt>
                <c:pt idx="885">
                  <c:v>27.498298940626217</c:v>
                </c:pt>
                <c:pt idx="886">
                  <c:v>27.498356862564393</c:v>
                </c:pt>
                <c:pt idx="887">
                  <c:v>27.498414783629404</c:v>
                </c:pt>
                <c:pt idx="888">
                  <c:v>27.498472703821243</c:v>
                </c:pt>
                <c:pt idx="889">
                  <c:v>27.498530623139935</c:v>
                </c:pt>
                <c:pt idx="890">
                  <c:v>27.498588541585502</c:v>
                </c:pt>
                <c:pt idx="891">
                  <c:v>27.498646459157928</c:v>
                </c:pt>
                <c:pt idx="892">
                  <c:v>27.498704375857226</c:v>
                </c:pt>
                <c:pt idx="893">
                  <c:v>27.498762291683406</c:v>
                </c:pt>
                <c:pt idx="894">
                  <c:v>27.498820206636502</c:v>
                </c:pt>
                <c:pt idx="895">
                  <c:v>27.498878120716498</c:v>
                </c:pt>
                <c:pt idx="896">
                  <c:v>27.498936033923421</c:v>
                </c:pt>
                <c:pt idx="897">
                  <c:v>27.498993946257265</c:v>
                </c:pt>
                <c:pt idx="898">
                  <c:v>27.499051857718033</c:v>
                </c:pt>
                <c:pt idx="899">
                  <c:v>27.499109768305761</c:v>
                </c:pt>
                <c:pt idx="900">
                  <c:v>27.499167678020459</c:v>
                </c:pt>
                <c:pt idx="901">
                  <c:v>27.499225586862114</c:v>
                </c:pt>
                <c:pt idx="902">
                  <c:v>27.499283494830731</c:v>
                </c:pt>
                <c:pt idx="903">
                  <c:v>27.499341401926355</c:v>
                </c:pt>
                <c:pt idx="904">
                  <c:v>27.49939930814897</c:v>
                </c:pt>
                <c:pt idx="905">
                  <c:v>27.499457213498587</c:v>
                </c:pt>
                <c:pt idx="906">
                  <c:v>27.499515117975221</c:v>
                </c:pt>
                <c:pt idx="907">
                  <c:v>27.499573021578897</c:v>
                </c:pt>
                <c:pt idx="908">
                  <c:v>27.499630924309599</c:v>
                </c:pt>
                <c:pt idx="909">
                  <c:v>27.499688826167347</c:v>
                </c:pt>
                <c:pt idx="910">
                  <c:v>27.499746727152164</c:v>
                </c:pt>
                <c:pt idx="911">
                  <c:v>27.499804627264027</c:v>
                </c:pt>
                <c:pt idx="912">
                  <c:v>27.499862526502991</c:v>
                </c:pt>
                <c:pt idx="913">
                  <c:v>27.499920424869025</c:v>
                </c:pt>
                <c:pt idx="914">
                  <c:v>27.499978322362164</c:v>
                </c:pt>
                <c:pt idx="915">
                  <c:v>27.500036218982405</c:v>
                </c:pt>
                <c:pt idx="916">
                  <c:v>27.500094114729766</c:v>
                </c:pt>
                <c:pt idx="917">
                  <c:v>27.500152009604246</c:v>
                </c:pt>
                <c:pt idx="918">
                  <c:v>27.500209903605878</c:v>
                </c:pt>
                <c:pt idx="919">
                  <c:v>27.500267796734651</c:v>
                </c:pt>
                <c:pt idx="920">
                  <c:v>27.500325688990586</c:v>
                </c:pt>
                <c:pt idx="921">
                  <c:v>27.500383580373668</c:v>
                </c:pt>
                <c:pt idx="922">
                  <c:v>27.500441470883935</c:v>
                </c:pt>
                <c:pt idx="923">
                  <c:v>27.500499360521403</c:v>
                </c:pt>
                <c:pt idx="924">
                  <c:v>27.500557249286064</c:v>
                </c:pt>
                <c:pt idx="925">
                  <c:v>27.500615137177931</c:v>
                </c:pt>
                <c:pt idx="926">
                  <c:v>27.500673024196995</c:v>
                </c:pt>
                <c:pt idx="927">
                  <c:v>27.5007309103433</c:v>
                </c:pt>
                <c:pt idx="928">
                  <c:v>27.500788795616842</c:v>
                </c:pt>
                <c:pt idx="929">
                  <c:v>27.500846680017631</c:v>
                </c:pt>
                <c:pt idx="930">
                  <c:v>27.500904563545657</c:v>
                </c:pt>
                <c:pt idx="931">
                  <c:v>27.500962446200976</c:v>
                </c:pt>
                <c:pt idx="932">
                  <c:v>27.501020327983571</c:v>
                </c:pt>
                <c:pt idx="933">
                  <c:v>27.501078208893436</c:v>
                </c:pt>
                <c:pt idx="934">
                  <c:v>27.501136088930611</c:v>
                </c:pt>
                <c:pt idx="935">
                  <c:v>27.501193968095091</c:v>
                </c:pt>
                <c:pt idx="936">
                  <c:v>27.501251846386879</c:v>
                </c:pt>
                <c:pt idx="937">
                  <c:v>27.501309723805992</c:v>
                </c:pt>
                <c:pt idx="938">
                  <c:v>27.501367600352442</c:v>
                </c:pt>
                <c:pt idx="939">
                  <c:v>27.501425476026249</c:v>
                </c:pt>
                <c:pt idx="940">
                  <c:v>27.501483350827392</c:v>
                </c:pt>
                <c:pt idx="941">
                  <c:v>27.501541224755925</c:v>
                </c:pt>
                <c:pt idx="942">
                  <c:v>27.501599097811816</c:v>
                </c:pt>
                <c:pt idx="943">
                  <c:v>27.501656969995107</c:v>
                </c:pt>
                <c:pt idx="944">
                  <c:v>27.501714841305787</c:v>
                </c:pt>
                <c:pt idx="945">
                  <c:v>27.501772711743875</c:v>
                </c:pt>
                <c:pt idx="946">
                  <c:v>27.501830581309374</c:v>
                </c:pt>
                <c:pt idx="947">
                  <c:v>27.501888450002308</c:v>
                </c:pt>
                <c:pt idx="948">
                  <c:v>27.501946317822668</c:v>
                </c:pt>
                <c:pt idx="949">
                  <c:v>27.502004184770467</c:v>
                </c:pt>
                <c:pt idx="950">
                  <c:v>27.502062050845733</c:v>
                </c:pt>
                <c:pt idx="951">
                  <c:v>27.502119916048461</c:v>
                </c:pt>
                <c:pt idx="952">
                  <c:v>27.50217778037868</c:v>
                </c:pt>
                <c:pt idx="953">
                  <c:v>27.502235643836368</c:v>
                </c:pt>
                <c:pt idx="954">
                  <c:v>27.502293506421555</c:v>
                </c:pt>
                <c:pt idx="955">
                  <c:v>27.502351368134246</c:v>
                </c:pt>
                <c:pt idx="956">
                  <c:v>27.50240922897445</c:v>
                </c:pt>
                <c:pt idx="957">
                  <c:v>27.502467088942179</c:v>
                </c:pt>
                <c:pt idx="958">
                  <c:v>27.502524948037451</c:v>
                </c:pt>
                <c:pt idx="959">
                  <c:v>27.502582806260271</c:v>
                </c:pt>
                <c:pt idx="960">
                  <c:v>27.502640663610634</c:v>
                </c:pt>
                <c:pt idx="961">
                  <c:v>27.502698520088565</c:v>
                </c:pt>
                <c:pt idx="962">
                  <c:v>27.50275637569408</c:v>
                </c:pt>
                <c:pt idx="963">
                  <c:v>27.502814230427177</c:v>
                </c:pt>
                <c:pt idx="964">
                  <c:v>27.502872084287848</c:v>
                </c:pt>
                <c:pt idx="965">
                  <c:v>27.502929937276143</c:v>
                </c:pt>
                <c:pt idx="966">
                  <c:v>27.502987789392066</c:v>
                </c:pt>
                <c:pt idx="967">
                  <c:v>27.503045640635598</c:v>
                </c:pt>
                <c:pt idx="968">
                  <c:v>27.503103491006765</c:v>
                </c:pt>
                <c:pt idx="969">
                  <c:v>27.503161340505574</c:v>
                </c:pt>
                <c:pt idx="970">
                  <c:v>27.503219189132057</c:v>
                </c:pt>
                <c:pt idx="971">
                  <c:v>27.503277036886189</c:v>
                </c:pt>
                <c:pt idx="972">
                  <c:v>27.503334883767998</c:v>
                </c:pt>
                <c:pt idx="973">
                  <c:v>27.503392729777495</c:v>
                </c:pt>
                <c:pt idx="974">
                  <c:v>27.503450574914673</c:v>
                </c:pt>
                <c:pt idx="975">
                  <c:v>27.503508419179564</c:v>
                </c:pt>
                <c:pt idx="976">
                  <c:v>27.503566262572175</c:v>
                </c:pt>
                <c:pt idx="977">
                  <c:v>27.503624105092506</c:v>
                </c:pt>
                <c:pt idx="978">
                  <c:v>27.503681946740574</c:v>
                </c:pt>
                <c:pt idx="979">
                  <c:v>27.503739787516395</c:v>
                </c:pt>
                <c:pt idx="980">
                  <c:v>27.503797627419949</c:v>
                </c:pt>
                <c:pt idx="981">
                  <c:v>27.503855466451292</c:v>
                </c:pt>
                <c:pt idx="982">
                  <c:v>27.503913304610389</c:v>
                </c:pt>
                <c:pt idx="983">
                  <c:v>27.503971141897274</c:v>
                </c:pt>
                <c:pt idx="984">
                  <c:v>27.504028978311958</c:v>
                </c:pt>
                <c:pt idx="985">
                  <c:v>27.504086813854443</c:v>
                </c:pt>
                <c:pt idx="986">
                  <c:v>27.50414464852475</c:v>
                </c:pt>
                <c:pt idx="987">
                  <c:v>27.504202482322874</c:v>
                </c:pt>
                <c:pt idx="988">
                  <c:v>27.504260315248821</c:v>
                </c:pt>
                <c:pt idx="989">
                  <c:v>27.50431814730263</c:v>
                </c:pt>
                <c:pt idx="990">
                  <c:v>27.504375978484287</c:v>
                </c:pt>
                <c:pt idx="991">
                  <c:v>27.504433808793809</c:v>
                </c:pt>
                <c:pt idx="992">
                  <c:v>27.504491638231201</c:v>
                </c:pt>
                <c:pt idx="993">
                  <c:v>27.504549466796487</c:v>
                </c:pt>
                <c:pt idx="994">
                  <c:v>27.50460729448967</c:v>
                </c:pt>
                <c:pt idx="995">
                  <c:v>27.504665121310737</c:v>
                </c:pt>
                <c:pt idx="996">
                  <c:v>27.504722947259737</c:v>
                </c:pt>
                <c:pt idx="997">
                  <c:v>27.504780772336645</c:v>
                </c:pt>
                <c:pt idx="998">
                  <c:v>27.504838596541493</c:v>
                </c:pt>
                <c:pt idx="999">
                  <c:v>27.504896419874289</c:v>
                </c:pt>
                <c:pt idx="1000">
                  <c:v>27.504954242335035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Calculs!$I$4:$I$1004</c:f>
              <c:numCache>
                <c:formatCode>0.00</c:formatCode>
                <c:ptCount val="1001"/>
                <c:pt idx="0">
                  <c:v>153.12922149896602</c:v>
                </c:pt>
                <c:pt idx="1">
                  <c:v>153.05754722780142</c:v>
                </c:pt>
                <c:pt idx="2">
                  <c:v>153.39543766573405</c:v>
                </c:pt>
                <c:pt idx="3">
                  <c:v>153.90473992625309</c:v>
                </c:pt>
                <c:pt idx="4">
                  <c:v>154.34754382890429</c:v>
                </c:pt>
                <c:pt idx="5">
                  <c:v>154.7553187098398</c:v>
                </c:pt>
                <c:pt idx="6">
                  <c:v>155.15950445779595</c:v>
                </c:pt>
                <c:pt idx="7">
                  <c:v>155.56010412179683</c:v>
                </c:pt>
                <c:pt idx="8">
                  <c:v>155.95712082819222</c:v>
                </c:pt>
                <c:pt idx="9">
                  <c:v>156.35055777981674</c:v>
                </c:pt>
                <c:pt idx="10">
                  <c:v>156.7404182551482</c:v>
                </c:pt>
                <c:pt idx="11">
                  <c:v>157.12670560746545</c:v>
                </c:pt>
                <c:pt idx="12">
                  <c:v>157.5094232640061</c:v>
                </c:pt>
                <c:pt idx="13">
                  <c:v>157.88857472512393</c:v>
                </c:pt>
                <c:pt idx="14">
                  <c:v>158.26416356344617</c:v>
                </c:pt>
                <c:pt idx="15">
                  <c:v>158.63619342303082</c:v>
                </c:pt>
                <c:pt idx="16">
                  <c:v>159.0046680185242</c:v>
                </c:pt>
                <c:pt idx="17">
                  <c:v>159.3695911343186</c:v>
                </c:pt>
                <c:pt idx="18">
                  <c:v>159.73096662371023</c:v>
                </c:pt>
                <c:pt idx="19">
                  <c:v>160.08879840805801</c:v>
                </c:pt>
                <c:pt idx="20">
                  <c:v>160.44309047594243</c:v>
                </c:pt>
                <c:pt idx="21">
                  <c:v>160.79384688232537</c:v>
                </c:pt>
                <c:pt idx="22">
                  <c:v>161.1410717477107</c:v>
                </c:pt>
                <c:pt idx="23">
                  <c:v>161.48476925730569</c:v>
                </c:pt>
                <c:pt idx="24">
                  <c:v>161.82494366018335</c:v>
                </c:pt>
                <c:pt idx="25">
                  <c:v>162.16159926844597</c:v>
                </c:pt>
                <c:pt idx="26">
                  <c:v>162.49474045638985</c:v>
                </c:pt>
                <c:pt idx="27">
                  <c:v>162.82437165967119</c:v>
                </c:pt>
                <c:pt idx="28">
                  <c:v>163.15049737447345</c:v>
                </c:pt>
                <c:pt idx="29">
                  <c:v>163.47312215667614</c:v>
                </c:pt>
                <c:pt idx="30">
                  <c:v>163.7922506210252</c:v>
                </c:pt>
                <c:pt idx="31">
                  <c:v>164.10788744030503</c:v>
                </c:pt>
                <c:pt idx="32">
                  <c:v>164.42003734451228</c:v>
                </c:pt>
                <c:pt idx="33">
                  <c:v>164.72870512003146</c:v>
                </c:pt>
                <c:pt idx="34">
                  <c:v>165.03389560881237</c:v>
                </c:pt>
                <c:pt idx="35">
                  <c:v>165.33561370754978</c:v>
                </c:pt>
                <c:pt idx="36">
                  <c:v>165.63386436686508</c:v>
                </c:pt>
                <c:pt idx="37">
                  <c:v>165.92865259048989</c:v>
                </c:pt>
                <c:pt idx="38">
                  <c:v>166.21998343445236</c:v>
                </c:pt>
                <c:pt idx="39">
                  <c:v>166.5078620062655</c:v>
                </c:pt>
                <c:pt idx="40">
                  <c:v>166.79229346411785</c:v>
                </c:pt>
                <c:pt idx="41">
                  <c:v>167.07328301606708</c:v>
                </c:pt>
                <c:pt idx="42">
                  <c:v>167.35083591923569</c:v>
                </c:pt>
                <c:pt idx="43">
                  <c:v>167.62495747900959</c:v>
                </c:pt>
                <c:pt idx="44">
                  <c:v>167.89565304823941</c:v>
                </c:pt>
                <c:pt idx="45">
                  <c:v>168.16292802644443</c:v>
                </c:pt>
                <c:pt idx="46">
                  <c:v>168.42678785901964</c:v>
                </c:pt>
                <c:pt idx="47">
                  <c:v>168.68723803644545</c:v>
                </c:pt>
                <c:pt idx="48">
                  <c:v>168.94428409350058</c:v>
                </c:pt>
                <c:pt idx="49">
                  <c:v>169.19793160847792</c:v>
                </c:pt>
                <c:pt idx="50">
                  <c:v>169.44818620240363</c:v>
                </c:pt>
                <c:pt idx="51">
                  <c:v>169.69505353825929</c:v>
                </c:pt>
                <c:pt idx="52">
                  <c:v>169.93853932020738</c:v>
                </c:pt>
                <c:pt idx="53">
                  <c:v>170.17864929282004</c:v>
                </c:pt>
                <c:pt idx="54">
                  <c:v>170.41538924031121</c:v>
                </c:pt>
                <c:pt idx="55">
                  <c:v>170.6487649857724</c:v>
                </c:pt>
                <c:pt idx="56">
                  <c:v>170.87878239041143</c:v>
                </c:pt>
                <c:pt idx="57">
                  <c:v>171.1054473527953</c:v>
                </c:pt>
                <c:pt idx="58">
                  <c:v>171.32876580809628</c:v>
                </c:pt>
                <c:pt idx="59">
                  <c:v>171.54874372734179</c:v>
                </c:pt>
                <c:pt idx="60">
                  <c:v>171.76538711666791</c:v>
                </c:pt>
                <c:pt idx="61">
                  <c:v>171.97870201657679</c:v>
                </c:pt>
                <c:pt idx="62">
                  <c:v>172.18869450119763</c:v>
                </c:pt>
                <c:pt idx="63">
                  <c:v>172.39263428074864</c:v>
                </c:pt>
                <c:pt idx="64">
                  <c:v>172.58779577786143</c:v>
                </c:pt>
                <c:pt idx="65">
                  <c:v>172.77419613204333</c:v>
                </c:pt>
                <c:pt idx="66">
                  <c:v>172.95185263446106</c:v>
                </c:pt>
                <c:pt idx="67">
                  <c:v>173.11827410022835</c:v>
                </c:pt>
                <c:pt idx="68">
                  <c:v>173.27097404930291</c:v>
                </c:pt>
                <c:pt idx="69">
                  <c:v>173.40551878957777</c:v>
                </c:pt>
                <c:pt idx="70">
                  <c:v>173.51748348063128</c:v>
                </c:pt>
                <c:pt idx="71">
                  <c:v>173.60691649504574</c:v>
                </c:pt>
                <c:pt idx="72">
                  <c:v>173.67386699069741</c:v>
                </c:pt>
                <c:pt idx="73">
                  <c:v>173.71838488165716</c:v>
                </c:pt>
                <c:pt idx="74">
                  <c:v>173.74052080925392</c:v>
                </c:pt>
                <c:pt idx="75">
                  <c:v>173.74032611330813</c:v>
                </c:pt>
                <c:pt idx="76">
                  <c:v>173.71785280354476</c:v>
                </c:pt>
                <c:pt idx="77">
                  <c:v>173.67315353119233</c:v>
                </c:pt>
                <c:pt idx="78">
                  <c:v>173.60628156077641</c:v>
                </c:pt>
                <c:pt idx="79">
                  <c:v>173.51729074211403</c:v>
                </c:pt>
                <c:pt idx="80">
                  <c:v>173.40623548251648</c:v>
                </c:pt>
                <c:pt idx="81">
                  <c:v>173.27847931070104</c:v>
                </c:pt>
                <c:pt idx="82">
                  <c:v>173.13937312633232</c:v>
                </c:pt>
                <c:pt idx="83">
                  <c:v>172.98894531137896</c:v>
                </c:pt>
                <c:pt idx="84">
                  <c:v>172.827224299345</c:v>
                </c:pt>
                <c:pt idx="85">
                  <c:v>172.65423856849142</c:v>
                </c:pt>
                <c:pt idx="86">
                  <c:v>172.47001663512899</c:v>
                </c:pt>
                <c:pt idx="87">
                  <c:v>172.27458704698276</c:v>
                </c:pt>
                <c:pt idx="88">
                  <c:v>172.06797837662816</c:v>
                </c:pt>
                <c:pt idx="89">
                  <c:v>171.85189660106576</c:v>
                </c:pt>
                <c:pt idx="90">
                  <c:v>171.62804332666994</c:v>
                </c:pt>
                <c:pt idx="91">
                  <c:v>171.39643819706316</c:v>
                </c:pt>
                <c:pt idx="92">
                  <c:v>171.1571008171953</c:v>
                </c:pt>
                <c:pt idx="93">
                  <c:v>170.9104701697768</c:v>
                </c:pt>
                <c:pt idx="94">
                  <c:v>170.65698407909534</c:v>
                </c:pt>
                <c:pt idx="95">
                  <c:v>170.39665975670727</c:v>
                </c:pt>
                <c:pt idx="96">
                  <c:v>170.12951436164556</c:v>
                </c:pt>
                <c:pt idx="97">
                  <c:v>169.85724285908842</c:v>
                </c:pt>
                <c:pt idx="98">
                  <c:v>169.58153564261181</c:v>
                </c:pt>
                <c:pt idx="99">
                  <c:v>169.30240060631411</c:v>
                </c:pt>
                <c:pt idx="100">
                  <c:v>169.01984559868461</c:v>
                </c:pt>
                <c:pt idx="101">
                  <c:v>168.73387842227157</c:v>
                </c:pt>
                <c:pt idx="102">
                  <c:v>168.44450683335603</c:v>
                </c:pt>
                <c:pt idx="103">
                  <c:v>168.15173854163038</c:v>
                </c:pt>
                <c:pt idx="104">
                  <c:v>167.85558120988259</c:v>
                </c:pt>
                <c:pt idx="105">
                  <c:v>167.55604245368531</c:v>
                </c:pt>
                <c:pt idx="106">
                  <c:v>167.25312984109007</c:v>
                </c:pt>
                <c:pt idx="107">
                  <c:v>166.94685089232655</c:v>
                </c:pt>
                <c:pt idx="108">
                  <c:v>166.63721307950669</c:v>
                </c:pt>
                <c:pt idx="109">
                  <c:v>166.32632139127406</c:v>
                </c:pt>
                <c:pt idx="110">
                  <c:v>166.01627507348203</c:v>
                </c:pt>
                <c:pt idx="111">
                  <c:v>165.70707011611708</c:v>
                </c:pt>
                <c:pt idx="112">
                  <c:v>165.39870253458457</c:v>
                </c:pt>
                <c:pt idx="113">
                  <c:v>165.09116836950719</c:v>
                </c:pt>
                <c:pt idx="114">
                  <c:v>164.7844636865253</c:v>
                </c:pt>
                <c:pt idx="115">
                  <c:v>164.47858457609917</c:v>
                </c:pt>
                <c:pt idx="116">
                  <c:v>164.17352715331313</c:v>
                </c:pt>
                <c:pt idx="117">
                  <c:v>163.86928755768142</c:v>
                </c:pt>
                <c:pt idx="118">
                  <c:v>163.56586195295628</c:v>
                </c:pt>
                <c:pt idx="119">
                  <c:v>163.26324652693737</c:v>
                </c:pt>
                <c:pt idx="120">
                  <c:v>162.96143749128333</c:v>
                </c:pt>
                <c:pt idx="121">
                  <c:v>162.66043108132513</c:v>
                </c:pt>
                <c:pt idx="122">
                  <c:v>162.36022355588071</c:v>
                </c:pt>
                <c:pt idx="123">
                  <c:v>162.06081119707224</c:v>
                </c:pt>
                <c:pt idx="124">
                  <c:v>161.76219031014418</c:v>
                </c:pt>
                <c:pt idx="125">
                  <c:v>161.46435722328363</c:v>
                </c:pt>
                <c:pt idx="126">
                  <c:v>161.16730828744221</c:v>
                </c:pt>
                <c:pt idx="127">
                  <c:v>160.87103987615956</c:v>
                </c:pt>
                <c:pt idx="128">
                  <c:v>160.57554838538846</c:v>
                </c:pt>
                <c:pt idx="129">
                  <c:v>160.28083023332169</c:v>
                </c:pt>
                <c:pt idx="130">
                  <c:v>159.98688186022065</c:v>
                </c:pt>
                <c:pt idx="131">
                  <c:v>159.69369972824495</c:v>
                </c:pt>
                <c:pt idx="132">
                  <c:v>159.4012803212845</c:v>
                </c:pt>
                <c:pt idx="133">
                  <c:v>159.10962014479236</c:v>
                </c:pt>
                <c:pt idx="134">
                  <c:v>158.81871572561957</c:v>
                </c:pt>
                <c:pt idx="135">
                  <c:v>158.52856361185135</c:v>
                </c:pt>
                <c:pt idx="136">
                  <c:v>158.23916037264493</c:v>
                </c:pt>
                <c:pt idx="137">
                  <c:v>157.95050259806874</c:v>
                </c:pt>
                <c:pt idx="138">
                  <c:v>157.66258689894312</c:v>
                </c:pt>
                <c:pt idx="139">
                  <c:v>157.37540990668268</c:v>
                </c:pt>
                <c:pt idx="140">
                  <c:v>157.08896827313967</c:v>
                </c:pt>
                <c:pt idx="141">
                  <c:v>156.80325867044928</c:v>
                </c:pt>
                <c:pt idx="142">
                  <c:v>156.51827779087611</c:v>
                </c:pt>
                <c:pt idx="143">
                  <c:v>156.23402234666196</c:v>
                </c:pt>
                <c:pt idx="144">
                  <c:v>155.95048906987523</c:v>
                </c:pt>
                <c:pt idx="145">
                  <c:v>155.66767471226154</c:v>
                </c:pt>
                <c:pt idx="146">
                  <c:v>155.38557604509569</c:v>
                </c:pt>
                <c:pt idx="147">
                  <c:v>155.1041898590351</c:v>
                </c:pt>
                <c:pt idx="148">
                  <c:v>154.82351296397454</c:v>
                </c:pt>
                <c:pt idx="149">
                  <c:v>154.54354218890202</c:v>
                </c:pt>
                <c:pt idx="150">
                  <c:v>154.26427438175614</c:v>
                </c:pt>
                <c:pt idx="151">
                  <c:v>153.9857064092848</c:v>
                </c:pt>
                <c:pt idx="152">
                  <c:v>153.70783515690493</c:v>
                </c:pt>
                <c:pt idx="153">
                  <c:v>153.43065752856364</c:v>
                </c:pt>
                <c:pt idx="154">
                  <c:v>153.15417044660066</c:v>
                </c:pt>
                <c:pt idx="155">
                  <c:v>152.87837085161198</c:v>
                </c:pt>
                <c:pt idx="156">
                  <c:v>152.60325570231464</c:v>
                </c:pt>
                <c:pt idx="157">
                  <c:v>152.32882197541275</c:v>
                </c:pt>
                <c:pt idx="158">
                  <c:v>152.05506666546481</c:v>
                </c:pt>
                <c:pt idx="159">
                  <c:v>151.78198678475215</c:v>
                </c:pt>
                <c:pt idx="160">
                  <c:v>151.50957936314839</c:v>
                </c:pt>
                <c:pt idx="161">
                  <c:v>151.23784144799041</c:v>
                </c:pt>
                <c:pt idx="162">
                  <c:v>150.96677010395007</c:v>
                </c:pt>
                <c:pt idx="163">
                  <c:v>150.6963624129074</c:v>
                </c:pt>
                <c:pt idx="164">
                  <c:v>150.42661547382471</c:v>
                </c:pt>
                <c:pt idx="165">
                  <c:v>150.1575264026219</c:v>
                </c:pt>
                <c:pt idx="166">
                  <c:v>149.88909233205274</c:v>
                </c:pt>
                <c:pt idx="167">
                  <c:v>149.62131041158253</c:v>
                </c:pt>
                <c:pt idx="168">
                  <c:v>149.35417780726658</c:v>
                </c:pt>
                <c:pt idx="169">
                  <c:v>149.08769170162972</c:v>
                </c:pt>
                <c:pt idx="170">
                  <c:v>148.8218492935471</c:v>
                </c:pt>
                <c:pt idx="171">
                  <c:v>148.55664779812594</c:v>
                </c:pt>
                <c:pt idx="172">
                  <c:v>148.29208444658818</c:v>
                </c:pt>
                <c:pt idx="173">
                  <c:v>148.02815648615433</c:v>
                </c:pt>
                <c:pt idx="174">
                  <c:v>147.76486117992837</c:v>
                </c:pt>
                <c:pt idx="175">
                  <c:v>147.50219580678333</c:v>
                </c:pt>
                <c:pt idx="176">
                  <c:v>147.24015766124825</c:v>
                </c:pt>
                <c:pt idx="177">
                  <c:v>146.97874405339599</c:v>
                </c:pt>
                <c:pt idx="178">
                  <c:v>146.71795230873184</c:v>
                </c:pt>
                <c:pt idx="179">
                  <c:v>146.45777976808336</c:v>
                </c:pt>
                <c:pt idx="180">
                  <c:v>146.19822378749106</c:v>
                </c:pt>
                <c:pt idx="181">
                  <c:v>145.93928173809991</c:v>
                </c:pt>
                <c:pt idx="182">
                  <c:v>145.68095100605206</c:v>
                </c:pt>
                <c:pt idx="183">
                  <c:v>145.4232289923801</c:v>
                </c:pt>
                <c:pt idx="184">
                  <c:v>145.16611311290177</c:v>
                </c:pt>
                <c:pt idx="185">
                  <c:v>144.90960079811492</c:v>
                </c:pt>
                <c:pt idx="186">
                  <c:v>144.65368949309405</c:v>
                </c:pt>
                <c:pt idx="187">
                  <c:v>144.3983766573871</c:v>
                </c:pt>
                <c:pt idx="188">
                  <c:v>144.14365976491371</c:v>
                </c:pt>
                <c:pt idx="189">
                  <c:v>143.88953630386376</c:v>
                </c:pt>
                <c:pt idx="190">
                  <c:v>143.63600377659733</c:v>
                </c:pt>
                <c:pt idx="191">
                  <c:v>143.38305969954527</c:v>
                </c:pt>
                <c:pt idx="192">
                  <c:v>143.1307016031104</c:v>
                </c:pt>
                <c:pt idx="193">
                  <c:v>142.87892703156996</c:v>
                </c:pt>
                <c:pt idx="194">
                  <c:v>142.62773354297858</c:v>
                </c:pt>
                <c:pt idx="195">
                  <c:v>142.37711870907222</c:v>
                </c:pt>
                <c:pt idx="196">
                  <c:v>142.12708011517299</c:v>
                </c:pt>
                <c:pt idx="197">
                  <c:v>141.87761536009444</c:v>
                </c:pt>
                <c:pt idx="198">
                  <c:v>141.62872205604805</c:v>
                </c:pt>
                <c:pt idx="199">
                  <c:v>141.38039782855029</c:v>
                </c:pt>
                <c:pt idx="200">
                  <c:v>141.13264031633059</c:v>
                </c:pt>
                <c:pt idx="201">
                  <c:v>138.66095968283986</c:v>
                </c:pt>
                <c:pt idx="202">
                  <c:v>136.24499037237885</c:v>
                </c:pt>
                <c:pt idx="203">
                  <c:v>133.88247033495347</c:v>
                </c:pt>
                <c:pt idx="204">
                  <c:v>131.57125953753686</c:v>
                </c:pt>
                <c:pt idx="205">
                  <c:v>129.3093318941078</c:v>
                </c:pt>
                <c:pt idx="206">
                  <c:v>127.09476783959967</c:v>
                </c:pt>
                <c:pt idx="207">
                  <c:v>124.92574748903269</c:v>
                </c:pt>
                <c:pt idx="208">
                  <c:v>122.80054432921062</c:v>
                </c:pt>
                <c:pt idx="209">
                  <c:v>120.71751939576903</c:v>
                </c:pt>
                <c:pt idx="210">
                  <c:v>118.67511589315288</c:v>
                </c:pt>
                <c:pt idx="211">
                  <c:v>116.67185421935699</c:v>
                </c:pt>
                <c:pt idx="212">
                  <c:v>114.70632736104638</c:v>
                </c:pt>
                <c:pt idx="213">
                  <c:v>112.7771966280459</c:v>
                </c:pt>
                <c:pt idx="214">
                  <c:v>110.88318769919752</c:v>
                </c:pt>
                <c:pt idx="215">
                  <c:v>109.02308695427341</c:v>
                </c:pt>
                <c:pt idx="216">
                  <c:v>107.19573806904138</c:v>
                </c:pt>
                <c:pt idx="217">
                  <c:v>105.4000388527391</c:v>
                </c:pt>
                <c:pt idx="218">
                  <c:v>103.63493830915404</c:v>
                </c:pt>
                <c:pt idx="219">
                  <c:v>101.89943390425196</c:v>
                </c:pt>
                <c:pt idx="220">
                  <c:v>100.19256902487028</c:v>
                </c:pt>
                <c:pt idx="221">
                  <c:v>98.51343061441419</c:v>
                </c:pt>
                <c:pt idx="222">
                  <c:v>96.861146972778627</c:v>
                </c:pt>
                <c:pt idx="223">
                  <c:v>95.234885708884164</c:v>
                </c:pt>
                <c:pt idx="224">
                  <c:v>93.63385183527329</c:v>
                </c:pt>
                <c:pt idx="225">
                  <c:v>92.057285995176329</c:v>
                </c:pt>
                <c:pt idx="226">
                  <c:v>90.5044628133343</c:v>
                </c:pt>
                <c:pt idx="227">
                  <c:v>88.974689362669665</c:v>
                </c:pt>
                <c:pt idx="228">
                  <c:v>87.467303739631433</c:v>
                </c:pt>
                <c:pt idx="229">
                  <c:v>85.981673741718453</c:v>
                </c:pt>
                <c:pt idx="230">
                  <c:v>84.517195641308675</c:v>
                </c:pt>
                <c:pt idx="231">
                  <c:v>83.073293050499572</c:v>
                </c:pt>
                <c:pt idx="232">
                  <c:v>81.649415872201615</c:v>
                </c:pt>
                <c:pt idx="233">
                  <c:v>80.245039333226487</c:v>
                </c:pt>
                <c:pt idx="234">
                  <c:v>78.859663095580188</c:v>
                </c:pt>
                <c:pt idx="235">
                  <c:v>77.492810442612154</c:v>
                </c:pt>
                <c:pt idx="236">
                  <c:v>76.14402753708741</c:v>
                </c:pt>
                <c:pt idx="237">
                  <c:v>74.812882748645976</c:v>
                </c:pt>
                <c:pt idx="238">
                  <c:v>73.498966048491425</c:v>
                </c:pt>
                <c:pt idx="239">
                  <c:v>72.201888469515126</c:v>
                </c:pt>
                <c:pt idx="240">
                  <c:v>70.921281630414811</c:v>
                </c:pt>
                <c:pt idx="241">
                  <c:v>69.656797322708286</c:v>
                </c:pt>
                <c:pt idx="242">
                  <c:v>68.408107159878753</c:v>
                </c:pt>
                <c:pt idx="243">
                  <c:v>67.174902288217595</c:v>
                </c:pt>
                <c:pt idx="244">
                  <c:v>65.95689315925658</c:v>
                </c:pt>
                <c:pt idx="245">
                  <c:v>64.753809364005079</c:v>
                </c:pt>
                <c:pt idx="246">
                  <c:v>63.565399529530445</c:v>
                </c:pt>
                <c:pt idx="247">
                  <c:v>62.391431278741749</c:v>
                </c:pt>
                <c:pt idx="248">
                  <c:v>61.231691254559109</c:v>
                </c:pt>
                <c:pt idx="249">
                  <c:v>60.085985209972748</c:v>
                </c:pt>
                <c:pt idx="250">
                  <c:v>58.954138165816438</c:v>
                </c:pt>
                <c:pt idx="251">
                  <c:v>57.835994638398226</c:v>
                </c:pt>
                <c:pt idx="252">
                  <c:v>56.731418939443678</c:v>
                </c:pt>
                <c:pt idx="253">
                  <c:v>55.640295551110611</c:v>
                </c:pt>
                <c:pt idx="254">
                  <c:v>54.562529579122632</c:v>
                </c:pt>
                <c:pt idx="255">
                  <c:v>53.498047287335631</c:v>
                </c:pt>
                <c:pt idx="256">
                  <c:v>52.446796717286453</c:v>
                </c:pt>
                <c:pt idx="257">
                  <c:v>51.408748396463295</c:v>
                </c:pt>
                <c:pt idx="258">
                  <c:v>50.383896139167696</c:v>
                </c:pt>
                <c:pt idx="259">
                  <c:v>49.372257943887114</c:v>
                </c:pt>
                <c:pt idx="260">
                  <c:v>48.373876991039353</c:v>
                </c:pt>
                <c:pt idx="261">
                  <c:v>47.388822744753845</c:v>
                </c:pt>
                <c:pt idx="262">
                  <c:v>46.417192161980275</c:v>
                </c:pt>
                <c:pt idx="263">
                  <c:v>45.459111011613558</c:v>
                </c:pt>
                <c:pt idx="264">
                  <c:v>44.514735305437732</c:v>
                </c:pt>
                <c:pt idx="265">
                  <c:v>43.584252841448148</c:v>
                </c:pt>
                <c:pt idx="266">
                  <c:v>42.667884858428373</c:v>
                </c:pt>
                <c:pt idx="267">
                  <c:v>41.765887798435287</c:v>
                </c:pt>
                <c:pt idx="268">
                  <c:v>40.878555170967978</c:v>
                </c:pt>
                <c:pt idx="269">
                  <c:v>40.006219508931132</c:v>
                </c:pt>
                <c:pt idx="270">
                  <c:v>39.149254401903136</c:v>
                </c:pt>
                <c:pt idx="271">
                  <c:v>38.30807658652072</c:v>
                </c:pt>
                <c:pt idx="272">
                  <c:v>37.483148066823311</c:v>
                </c:pt>
                <c:pt idx="273">
                  <c:v>36.674978228986753</c:v>
                </c:pt>
                <c:pt idx="274">
                  <c:v>35.884125904854308</c:v>
                </c:pt>
                <c:pt idx="275">
                  <c:v>35.111201326906546</c:v>
                </c:pt>
                <c:pt idx="276">
                  <c:v>34.356867903721231</c:v>
                </c:pt>
                <c:pt idx="277">
                  <c:v>33.621843729567878</c:v>
                </c:pt>
                <c:pt idx="278">
                  <c:v>32.906902724705247</c:v>
                </c:pt>
                <c:pt idx="279">
                  <c:v>32.212875284541575</c:v>
                </c:pt>
                <c:pt idx="280">
                  <c:v>31.54064829667751</c:v>
                </c:pt>
                <c:pt idx="281">
                  <c:v>30.891164365916797</c:v>
                </c:pt>
                <c:pt idx="282">
                  <c:v>30.265420069951212</c:v>
                </c:pt>
                <c:pt idx="283">
                  <c:v>29.664463054435188</c:v>
                </c:pt>
                <c:pt idx="284">
                  <c:v>29.089387767911258</c:v>
                </c:pt>
                <c:pt idx="285">
                  <c:v>28.541329637385768</c:v>
                </c:pt>
                <c:pt idx="286">
                  <c:v>28.021457497549509</c:v>
                </c:pt>
                <c:pt idx="287">
                  <c:v>27.530964114153729</c:v>
                </c:pt>
                <c:pt idx="288">
                  <c:v>27.071054688195883</c:v>
                </c:pt>
                <c:pt idx="289">
                  <c:v>26.642933294976292</c:v>
                </c:pt>
                <c:pt idx="290">
                  <c:v>26.247787302052799</c:v>
                </c:pt>
                <c:pt idx="291">
                  <c:v>25.886769921845573</c:v>
                </c:pt>
                <c:pt idx="292">
                  <c:v>25.560981184483424</c:v>
                </c:pt>
                <c:pt idx="293">
                  <c:v>25.271447757388511</c:v>
                </c:pt>
                <c:pt idx="294">
                  <c:v>25.019102179441951</c:v>
                </c:pt>
                <c:pt idx="295">
                  <c:v>24.804762205590389</c:v>
                </c:pt>
                <c:pt idx="296">
                  <c:v>24.629111056709668</c:v>
                </c:pt>
                <c:pt idx="297">
                  <c:v>24.492679423682127</c:v>
                </c:pt>
                <c:pt idx="298">
                  <c:v>24.395830070699979</c:v>
                </c:pt>
                <c:pt idx="299">
                  <c:v>24.338745812656029</c:v>
                </c:pt>
                <c:pt idx="300">
                  <c:v>24.321421504388763</c:v>
                </c:pt>
                <c:pt idx="301">
                  <c:v>24.343660483367071</c:v>
                </c:pt>
                <c:pt idx="302">
                  <c:v>24.405075668291726</c:v>
                </c:pt>
                <c:pt idx="303">
                  <c:v>24.505095256616677</c:v>
                </c:pt>
                <c:pt idx="304">
                  <c:v>24.642972709859496</c:v>
                </c:pt>
                <c:pt idx="305">
                  <c:v>24.817800491692889</c:v>
                </c:pt>
                <c:pt idx="306">
                  <c:v>25.028526850543571</c:v>
                </c:pt>
                <c:pt idx="307">
                  <c:v>25.273974828770285</c:v>
                </c:pt>
                <c:pt idx="308">
                  <c:v>25.552862638802829</c:v>
                </c:pt>
                <c:pt idx="309">
                  <c:v>25.863824568938451</c:v>
                </c:pt>
                <c:pt idx="310">
                  <c:v>26.205431657224757</c:v>
                </c:pt>
                <c:pt idx="311">
                  <c:v>26.576211486290354</c:v>
                </c:pt>
                <c:pt idx="312">
                  <c:v>26.974666588950445</c:v>
                </c:pt>
                <c:pt idx="313">
                  <c:v>27.399291098642365</c:v>
                </c:pt>
                <c:pt idx="314">
                  <c:v>27.84858541752785</c:v>
                </c:pt>
                <c:pt idx="315">
                  <c:v>28.321068799169666</c:v>
                </c:pt>
                <c:pt idx="316">
                  <c:v>28.815289846401225</c:v>
                </c:pt>
                <c:pt idx="317">
                  <c:v>29.329835005964203</c:v>
                </c:pt>
                <c:pt idx="318">
                  <c:v>29.863335199880478</c:v>
                </c:pt>
                <c:pt idx="319">
                  <c:v>30.414470771345762</c:v>
                </c:pt>
                <c:pt idx="320">
                  <c:v>30.981974943237915</c:v>
                </c:pt>
                <c:pt idx="321">
                  <c:v>31.564635993619</c:v>
                </c:pt>
                <c:pt idx="322">
                  <c:v>32.161298348358798</c:v>
                </c:pt>
                <c:pt idx="323">
                  <c:v>32.770862779386036</c:v>
                </c:pt>
                <c:pt idx="324">
                  <c:v>33.392285880775859</c:v>
                </c:pt>
                <c:pt idx="325">
                  <c:v>34.024578976070181</c:v>
                </c:pt>
                <c:pt idx="326">
                  <c:v>34.666806590544255</c:v>
                </c:pt>
                <c:pt idx="327">
                  <c:v>35.318084602755839</c:v>
                </c:pt>
                <c:pt idx="328">
                  <c:v>35.977578171432228</c:v>
                </c:pt>
                <c:pt idx="329">
                  <c:v>36.644499517043172</c:v>
                </c:pt>
                <c:pt idx="330">
                  <c:v>37.318105622517741</c:v>
                </c:pt>
                <c:pt idx="331">
                  <c:v>37.99769590456458</c:v>
                </c:pt>
                <c:pt idx="332">
                  <c:v>38.68260989590464</c:v>
                </c:pt>
                <c:pt idx="333">
                  <c:v>39.372224969308085</c:v>
                </c:pt>
                <c:pt idx="334">
                  <c:v>40.06595412648285</c:v>
                </c:pt>
                <c:pt idx="335">
                  <c:v>40.763243868415167</c:v>
                </c:pt>
                <c:pt idx="336">
                  <c:v>41.463572158529914</c:v>
                </c:pt>
                <c:pt idx="337">
                  <c:v>42.166446485847032</c:v>
                </c:pt>
                <c:pt idx="338">
                  <c:v>42.871402031998201</c:v>
                </c:pt>
                <c:pt idx="339">
                  <c:v>43.577999943389479</c:v>
                </c:pt>
                <c:pt idx="340">
                  <c:v>44.285825707823896</c:v>
                </c:pt>
                <c:pt idx="341">
                  <c:v>44.994487633420817</c:v>
                </c:pt>
                <c:pt idx="342">
                  <c:v>45.703615426593394</c:v>
                </c:pt>
                <c:pt idx="343">
                  <c:v>46.412858865090527</c:v>
                </c:pt>
                <c:pt idx="344">
                  <c:v>47.121886561609941</c:v>
                </c:pt>
                <c:pt idx="345">
                  <c:v>47.830384813189042</c:v>
                </c:pt>
                <c:pt idx="346">
                  <c:v>48.538056531434918</c:v>
                </c:pt>
                <c:pt idx="347">
                  <c:v>49.244620248627697</c:v>
                </c:pt>
                <c:pt idx="348">
                  <c:v>49.949809194793374</c:v>
                </c:pt>
                <c:pt idx="349">
                  <c:v>50.653370440968594</c:v>
                </c:pt>
                <c:pt idx="350">
                  <c:v>51.355064104052801</c:v>
                </c:pt>
                <c:pt idx="351">
                  <c:v>52.054662608847252</c:v>
                </c:pt>
                <c:pt idx="352">
                  <c:v>52.751950003104611</c:v>
                </c:pt>
                <c:pt idx="353">
                  <c:v>53.446721321647431</c:v>
                </c:pt>
                <c:pt idx="354">
                  <c:v>54.138781995853108</c:v>
                </c:pt>
                <c:pt idx="355">
                  <c:v>54.827947305040809</c:v>
                </c:pt>
                <c:pt idx="356">
                  <c:v>55.514041866528885</c:v>
                </c:pt>
                <c:pt idx="357">
                  <c:v>56.196899161357351</c:v>
                </c:pt>
                <c:pt idx="358">
                  <c:v>56.876361092885901</c:v>
                </c:pt>
                <c:pt idx="359">
                  <c:v>57.55227757568445</c:v>
                </c:pt>
                <c:pt idx="360">
                  <c:v>58.224506152326988</c:v>
                </c:pt>
                <c:pt idx="361">
                  <c:v>58.892911635883131</c:v>
                </c:pt>
                <c:pt idx="362">
                  <c:v>59.55736577607297</c:v>
                </c:pt>
                <c:pt idx="363">
                  <c:v>60.217746947210465</c:v>
                </c:pt>
                <c:pt idx="364">
                  <c:v>60.873939856209894</c:v>
                </c:pt>
                <c:pt idx="365">
                  <c:v>61.525835269067649</c:v>
                </c:pt>
                <c:pt idx="366">
                  <c:v>62.173329754359642</c:v>
                </c:pt>
                <c:pt idx="367">
                  <c:v>62.816325442412989</c:v>
                </c:pt>
                <c:pt idx="368">
                  <c:v>63.454729798919722</c:v>
                </c:pt>
                <c:pt idx="369">
                  <c:v>64.088455411860949</c:v>
                </c:pt>
                <c:pt idx="370">
                  <c:v>64.717419790702735</c:v>
                </c:pt>
                <c:pt idx="371">
                  <c:v>65.341545176910188</c:v>
                </c:pt>
                <c:pt idx="372">
                  <c:v>65.960758364904919</c:v>
                </c:pt>
                <c:pt idx="373">
                  <c:v>66.574990532663023</c:v>
                </c:pt>
                <c:pt idx="374">
                  <c:v>67.184177081217044</c:v>
                </c:pt>
                <c:pt idx="375">
                  <c:v>67.788257482386484</c:v>
                </c:pt>
                <c:pt idx="376">
                  <c:v>68.387175134116859</c:v>
                </c:pt>
                <c:pt idx="377">
                  <c:v>68.98087722285905</c:v>
                </c:pt>
                <c:pt idx="378">
                  <c:v>69.569314592467435</c:v>
                </c:pt>
                <c:pt idx="379">
                  <c:v>70.152441619138642</c:v>
                </c:pt>
                <c:pt idx="380">
                  <c:v>70.7302160919523</c:v>
                </c:pt>
                <c:pt idx="381">
                  <c:v>71.302599098611438</c:v>
                </c:pt>
                <c:pt idx="382">
                  <c:v>71.869554916013684</c:v>
                </c:pt>
                <c:pt idx="383">
                  <c:v>72.431050905314805</c:v>
                </c:pt>
                <c:pt idx="384">
                  <c:v>72.987057411174305</c:v>
                </c:pt>
                <c:pt idx="385">
                  <c:v>73.53754766489827</c:v>
                </c:pt>
                <c:pt idx="386">
                  <c:v>74.082497691218634</c:v>
                </c:pt>
                <c:pt idx="387">
                  <c:v>74.621886218469271</c:v>
                </c:pt>
                <c:pt idx="388">
                  <c:v>75.155694591939266</c:v>
                </c:pt>
                <c:pt idx="389">
                  <c:v>75.683906690202193</c:v>
                </c:pt>
                <c:pt idx="390">
                  <c:v>76.206508844236438</c:v>
                </c:pt>
                <c:pt idx="391">
                  <c:v>76.723489759167109</c:v>
                </c:pt>
                <c:pt idx="392">
                  <c:v>77.23484043847445</c:v>
                </c:pt>
                <c:pt idx="393">
                  <c:v>77.740554110525849</c:v>
                </c:pt>
                <c:pt idx="394">
                  <c:v>78.240626157300866</c:v>
                </c:pt>
                <c:pt idx="395">
                  <c:v>78.735054045189258</c:v>
                </c:pt>
                <c:pt idx="396">
                  <c:v>79.223837257752194</c:v>
                </c:pt>
                <c:pt idx="397">
                  <c:v>79.706977230345259</c:v>
                </c:pt>
                <c:pt idx="398">
                  <c:v>80.184477286510983</c:v>
                </c:pt>
                <c:pt idx="399">
                  <c:v>80.656342576055764</c:v>
                </c:pt>
                <c:pt idx="400">
                  <c:v>81.122580014733089</c:v>
                </c:pt>
                <c:pt idx="401">
                  <c:v>81.583198225461246</c:v>
                </c:pt>
                <c:pt idx="402">
                  <c:v>82.038207481010076</c:v>
                </c:pt>
                <c:pt idx="403">
                  <c:v>82.487619648095915</c:v>
                </c:pt>
                <c:pt idx="404">
                  <c:v>82.931448132829175</c:v>
                </c:pt>
                <c:pt idx="405">
                  <c:v>83.369707827463756</c:v>
                </c:pt>
                <c:pt idx="406">
                  <c:v>83.802415058400712</c:v>
                </c:pt>
                <c:pt idx="407">
                  <c:v>84.22958753540324</c:v>
                </c:pt>
                <c:pt idx="408">
                  <c:v>84.651244301982871</c:v>
                </c:pt>
                <c:pt idx="409">
                  <c:v>85.067405686920083</c:v>
                </c:pt>
                <c:pt idx="410">
                  <c:v>85.478093256885131</c:v>
                </c:pt>
                <c:pt idx="411">
                  <c:v>85.883329770127858</c:v>
                </c:pt>
                <c:pt idx="412">
                  <c:v>86.283139131207264</c:v>
                </c:pt>
                <c:pt idx="413">
                  <c:v>86.677546346733664</c:v>
                </c:pt>
                <c:pt idx="414">
                  <c:v>87.066577482098566</c:v>
                </c:pt>
                <c:pt idx="415">
                  <c:v>87.450259619168733</c:v>
                </c:pt>
                <c:pt idx="416">
                  <c:v>87.828620814922687</c:v>
                </c:pt>
                <c:pt idx="417">
                  <c:v>88.201690061009444</c:v>
                </c:pt>
                <c:pt idx="418">
                  <c:v>88.569497244210126</c:v>
                </c:pt>
                <c:pt idx="419">
                  <c:v>88.932073107784788</c:v>
                </c:pt>
                <c:pt idx="420">
                  <c:v>89.289449213687519</c:v>
                </c:pt>
                <c:pt idx="421">
                  <c:v>89.641657905633693</c:v>
                </c:pt>
                <c:pt idx="422">
                  <c:v>89.988732273004672</c:v>
                </c:pt>
                <c:pt idx="423">
                  <c:v>90.330706115575282</c:v>
                </c:pt>
                <c:pt idx="424">
                  <c:v>90.667613909050431</c:v>
                </c:pt>
                <c:pt idx="425">
                  <c:v>90.999490771398101</c:v>
                </c:pt>
                <c:pt idx="426">
                  <c:v>91.326372429965687</c:v>
                </c:pt>
                <c:pt idx="427">
                  <c:v>91.648295189368056</c:v>
                </c:pt>
                <c:pt idx="428">
                  <c:v>91.96529590013543</c:v>
                </c:pt>
                <c:pt idx="429">
                  <c:v>92.277411928109942</c:v>
                </c:pt>
                <c:pt idx="430">
                  <c:v>92.584681124579689</c:v>
                </c:pt>
                <c:pt idx="431">
                  <c:v>92.887141797139918</c:v>
                </c:pt>
                <c:pt idx="432">
                  <c:v>93.184832681270592</c:v>
                </c:pt>
                <c:pt idx="433">
                  <c:v>93.477792912620416</c:v>
                </c:pt>
                <c:pt idx="434">
                  <c:v>93.766061999986903</c:v>
                </c:pt>
                <c:pt idx="435">
                  <c:v>94.049679798983021</c:v>
                </c:pt>
                <c:pt idx="436">
                  <c:v>94.328686486380406</c:v>
                </c:pt>
                <c:pt idx="437">
                  <c:v>94.603122535119425</c:v>
                </c:pt>
                <c:pt idx="438">
                  <c:v>94.873028689976934</c:v>
                </c:pt>
                <c:pt idx="439">
                  <c:v>95.138445943881834</c:v>
                </c:pt>
                <c:pt idx="440">
                  <c:v>95.399415514869361</c:v>
                </c:pt>
                <c:pt idx="441">
                  <c:v>95.655978823664498</c:v>
                </c:pt>
                <c:pt idx="442">
                  <c:v>95.908177471885622</c:v>
                </c:pt>
                <c:pt idx="443">
                  <c:v>96.156053220858553</c:v>
                </c:pt>
                <c:pt idx="444">
                  <c:v>96.399647971032394</c:v>
                </c:pt>
                <c:pt idx="445">
                  <c:v>96.639003741987608</c:v>
                </c:pt>
                <c:pt idx="446">
                  <c:v>96.874162653027099</c:v>
                </c:pt>
                <c:pt idx="447">
                  <c:v>97.105166904341502</c:v>
                </c:pt>
                <c:pt idx="448">
                  <c:v>97.332058758739137</c:v>
                </c:pt>
                <c:pt idx="449">
                  <c:v>97.554880523931757</c:v>
                </c:pt>
                <c:pt idx="450">
                  <c:v>97.773674535366837</c:v>
                </c:pt>
                <c:pt idx="451">
                  <c:v>97.988483139597449</c:v>
                </c:pt>
                <c:pt idx="452">
                  <c:v>98.199348678180328</c:v>
                </c:pt>
                <c:pt idx="453">
                  <c:v>98.406313472093473</c:v>
                </c:pt>
                <c:pt idx="454">
                  <c:v>98.609419806663752</c:v>
                </c:pt>
                <c:pt idx="455">
                  <c:v>98.808709916995952</c:v>
                </c:pt>
                <c:pt idx="456">
                  <c:v>99.004225973893753</c:v>
                </c:pt>
                <c:pt idx="457">
                  <c:v>99.19601007026391</c:v>
                </c:pt>
                <c:pt idx="458">
                  <c:v>99.384104207994753</c:v>
                </c:pt>
                <c:pt idx="459">
                  <c:v>99.568550285299551</c:v>
                </c:pt>
                <c:pt idx="460">
                  <c:v>99.74939008451652</c:v>
                </c:pt>
                <c:pt idx="461">
                  <c:v>99.926665260355833</c:v>
                </c:pt>
                <c:pt idx="462">
                  <c:v>100.10041732858549</c:v>
                </c:pt>
                <c:pt idx="463">
                  <c:v>100.27068765514649</c:v>
                </c:pt>
                <c:pt idx="464">
                  <c:v>100.43751744568925</c:v>
                </c:pt>
                <c:pt idx="465">
                  <c:v>100.60094773552201</c:v>
                </c:pt>
                <c:pt idx="466">
                  <c:v>100.76101937996278</c:v>
                </c:pt>
                <c:pt idx="467">
                  <c:v>100.91777304508609</c:v>
                </c:pt>
                <c:pt idx="468">
                  <c:v>101.07124919885622</c:v>
                </c:pt>
                <c:pt idx="469">
                  <c:v>101.22148810263802</c:v>
                </c:pt>
                <c:pt idx="470">
                  <c:v>101.36852980307722</c:v>
                </c:pt>
                <c:pt idx="471">
                  <c:v>101.51241412434162</c:v>
                </c:pt>
                <c:pt idx="472">
                  <c:v>101.65318066071505</c:v>
                </c:pt>
                <c:pt idx="473">
                  <c:v>101.79086876953571</c:v>
                </c:pt>
                <c:pt idx="474">
                  <c:v>101.92551756447079</c:v>
                </c:pt>
                <c:pt idx="475">
                  <c:v>102.05716590911943</c:v>
                </c:pt>
                <c:pt idx="476">
                  <c:v>102.18585241093577</c:v>
                </c:pt>
                <c:pt idx="477">
                  <c:v>102.31161541546432</c:v>
                </c:pt>
                <c:pt idx="478">
                  <c:v>102.43449300088007</c:v>
                </c:pt>
                <c:pt idx="479">
                  <c:v>102.55452297282508</c:v>
                </c:pt>
                <c:pt idx="480">
                  <c:v>102.67174285953449</c:v>
                </c:pt>
                <c:pt idx="481">
                  <c:v>102.78618990724392</c:v>
                </c:pt>
                <c:pt idx="482">
                  <c:v>102.8979010758713</c:v>
                </c:pt>
                <c:pt idx="483">
                  <c:v>103.00691303496528</c:v>
                </c:pt>
                <c:pt idx="484">
                  <c:v>103.11326215991342</c:v>
                </c:pt>
                <c:pt idx="485">
                  <c:v>103.2169845284028</c:v>
                </c:pt>
                <c:pt idx="486">
                  <c:v>103.31811591712598</c:v>
                </c:pt>
                <c:pt idx="487">
                  <c:v>103.41669179872554</c:v>
                </c:pt>
                <c:pt idx="488">
                  <c:v>103.51274733897019</c:v>
                </c:pt>
                <c:pt idx="489">
                  <c:v>103.60631739415598</c:v>
                </c:pt>
                <c:pt idx="490">
                  <c:v>103.6974365087257</c:v>
                </c:pt>
                <c:pt idx="491">
                  <c:v>103.78613891310015</c:v>
                </c:pt>
                <c:pt idx="492">
                  <c:v>103.8724585217149</c:v>
                </c:pt>
                <c:pt idx="493">
                  <c:v>103.95642893125628</c:v>
                </c:pt>
                <c:pt idx="494">
                  <c:v>104.03808341909011</c:v>
                </c:pt>
                <c:pt idx="495">
                  <c:v>104.11745494187772</c:v>
                </c:pt>
                <c:pt idx="496">
                  <c:v>104.19457613437261</c:v>
                </c:pt>
                <c:pt idx="497">
                  <c:v>104.26947930839252</c:v>
                </c:pt>
                <c:pt idx="498">
                  <c:v>104.34219645196076</c:v>
                </c:pt>
                <c:pt idx="499">
                  <c:v>104.41275922861145</c:v>
                </c:pt>
                <c:pt idx="500">
                  <c:v>104.48119897685292</c:v>
                </c:pt>
                <c:pt idx="501">
                  <c:v>104.54754670978417</c:v>
                </c:pt>
                <c:pt idx="502">
                  <c:v>104.61183311485883</c:v>
                </c:pt>
                <c:pt idx="503">
                  <c:v>104.67408855379165</c:v>
                </c:pt>
                <c:pt idx="504">
                  <c:v>104.73434306260233</c:v>
                </c:pt>
                <c:pt idx="505">
                  <c:v>104.79262635179174</c:v>
                </c:pt>
                <c:pt idx="506">
                  <c:v>104.79268267043328</c:v>
                </c:pt>
                <c:pt idx="507">
                  <c:v>104.79273898716521</c:v>
                </c:pt>
                <c:pt idx="508">
                  <c:v>104.79279530198757</c:v>
                </c:pt>
                <c:pt idx="509">
                  <c:v>104.79285161490034</c:v>
                </c:pt>
                <c:pt idx="510">
                  <c:v>104.79290792590363</c:v>
                </c:pt>
                <c:pt idx="511">
                  <c:v>104.7929642349974</c:v>
                </c:pt>
                <c:pt idx="512">
                  <c:v>104.79302054218171</c:v>
                </c:pt>
                <c:pt idx="513">
                  <c:v>104.79307684745658</c:v>
                </c:pt>
                <c:pt idx="514">
                  <c:v>104.79313315082202</c:v>
                </c:pt>
                <c:pt idx="515">
                  <c:v>104.7931894522781</c:v>
                </c:pt>
                <c:pt idx="516">
                  <c:v>104.79324575182481</c:v>
                </c:pt>
                <c:pt idx="517">
                  <c:v>104.79330204946221</c:v>
                </c:pt>
                <c:pt idx="518">
                  <c:v>104.79335834519031</c:v>
                </c:pt>
                <c:pt idx="519">
                  <c:v>104.79341463900913</c:v>
                </c:pt>
                <c:pt idx="520">
                  <c:v>104.79347093091873</c:v>
                </c:pt>
                <c:pt idx="521">
                  <c:v>104.79352722091912</c:v>
                </c:pt>
                <c:pt idx="522">
                  <c:v>104.7935835090103</c:v>
                </c:pt>
                <c:pt idx="523">
                  <c:v>104.79363979519236</c:v>
                </c:pt>
                <c:pt idx="524">
                  <c:v>104.79369607946528</c:v>
                </c:pt>
                <c:pt idx="525">
                  <c:v>104.79375236182909</c:v>
                </c:pt>
                <c:pt idx="526">
                  <c:v>104.79380864228384</c:v>
                </c:pt>
                <c:pt idx="527">
                  <c:v>104.79386492082955</c:v>
                </c:pt>
                <c:pt idx="528">
                  <c:v>104.79392119746625</c:v>
                </c:pt>
                <c:pt idx="529">
                  <c:v>104.79397747219397</c:v>
                </c:pt>
                <c:pt idx="530">
                  <c:v>104.79403374501273</c:v>
                </c:pt>
                <c:pt idx="531">
                  <c:v>104.79409001592256</c:v>
                </c:pt>
                <c:pt idx="532">
                  <c:v>104.79414628492351</c:v>
                </c:pt>
                <c:pt idx="533">
                  <c:v>104.79420255201558</c:v>
                </c:pt>
                <c:pt idx="534">
                  <c:v>104.79425881719881</c:v>
                </c:pt>
                <c:pt idx="535">
                  <c:v>104.79431508047324</c:v>
                </c:pt>
                <c:pt idx="536">
                  <c:v>104.79437134183887</c:v>
                </c:pt>
                <c:pt idx="537">
                  <c:v>104.79442760129575</c:v>
                </c:pt>
                <c:pt idx="538">
                  <c:v>104.79448385884392</c:v>
                </c:pt>
                <c:pt idx="539">
                  <c:v>104.79454011448337</c:v>
                </c:pt>
                <c:pt idx="540">
                  <c:v>104.79459636821416</c:v>
                </c:pt>
                <c:pt idx="541">
                  <c:v>104.7946526200363</c:v>
                </c:pt>
                <c:pt idx="542">
                  <c:v>104.79470886994984</c:v>
                </c:pt>
                <c:pt idx="543">
                  <c:v>104.7947651179548</c:v>
                </c:pt>
                <c:pt idx="544">
                  <c:v>104.7948213640512</c:v>
                </c:pt>
                <c:pt idx="545">
                  <c:v>104.79487760823908</c:v>
                </c:pt>
                <c:pt idx="546">
                  <c:v>104.79493385051845</c:v>
                </c:pt>
                <c:pt idx="547">
                  <c:v>104.79499009088936</c:v>
                </c:pt>
                <c:pt idx="548">
                  <c:v>104.79504632935182</c:v>
                </c:pt>
                <c:pt idx="549">
                  <c:v>104.79510256590588</c:v>
                </c:pt>
                <c:pt idx="550">
                  <c:v>104.79515880055153</c:v>
                </c:pt>
                <c:pt idx="551">
                  <c:v>104.79521503328886</c:v>
                </c:pt>
                <c:pt idx="552">
                  <c:v>104.79527126411786</c:v>
                </c:pt>
                <c:pt idx="553">
                  <c:v>104.79532749303856</c:v>
                </c:pt>
                <c:pt idx="554">
                  <c:v>104.79538372005098</c:v>
                </c:pt>
                <c:pt idx="555">
                  <c:v>104.79543994515515</c:v>
                </c:pt>
                <c:pt idx="556">
                  <c:v>104.79549616835114</c:v>
                </c:pt>
                <c:pt idx="557">
                  <c:v>104.79555238963893</c:v>
                </c:pt>
                <c:pt idx="558">
                  <c:v>104.79560860901856</c:v>
                </c:pt>
                <c:pt idx="559">
                  <c:v>104.79566482649005</c:v>
                </c:pt>
                <c:pt idx="560">
                  <c:v>104.79572104205347</c:v>
                </c:pt>
                <c:pt idx="561">
                  <c:v>104.7957772557088</c:v>
                </c:pt>
                <c:pt idx="562">
                  <c:v>104.79583346745611</c:v>
                </c:pt>
                <c:pt idx="563">
                  <c:v>104.79588967729539</c:v>
                </c:pt>
                <c:pt idx="564">
                  <c:v>104.7959458852267</c:v>
                </c:pt>
                <c:pt idx="565">
                  <c:v>104.79600209125006</c:v>
                </c:pt>
                <c:pt idx="566">
                  <c:v>104.79605829536547</c:v>
                </c:pt>
                <c:pt idx="567">
                  <c:v>104.796114497573</c:v>
                </c:pt>
                <c:pt idx="568">
                  <c:v>104.79617069787264</c:v>
                </c:pt>
                <c:pt idx="569">
                  <c:v>104.79622689626444</c:v>
                </c:pt>
                <c:pt idx="570">
                  <c:v>104.79628309274845</c:v>
                </c:pt>
                <c:pt idx="571">
                  <c:v>104.79633928732467</c:v>
                </c:pt>
                <c:pt idx="572">
                  <c:v>104.79639547999314</c:v>
                </c:pt>
                <c:pt idx="573">
                  <c:v>104.79645167075387</c:v>
                </c:pt>
                <c:pt idx="574">
                  <c:v>104.79650785960692</c:v>
                </c:pt>
                <c:pt idx="575">
                  <c:v>104.79656404655228</c:v>
                </c:pt>
                <c:pt idx="576">
                  <c:v>104.79662023159</c:v>
                </c:pt>
                <c:pt idx="577">
                  <c:v>104.7966764147201</c:v>
                </c:pt>
                <c:pt idx="578">
                  <c:v>104.79673259594263</c:v>
                </c:pt>
                <c:pt idx="579">
                  <c:v>104.79678877525761</c:v>
                </c:pt>
                <c:pt idx="580">
                  <c:v>104.79684495266505</c:v>
                </c:pt>
                <c:pt idx="581">
                  <c:v>104.796901128165</c:v>
                </c:pt>
                <c:pt idx="582">
                  <c:v>104.79695730175749</c:v>
                </c:pt>
                <c:pt idx="583">
                  <c:v>104.79701347344252</c:v>
                </c:pt>
                <c:pt idx="584">
                  <c:v>104.79706964322014</c:v>
                </c:pt>
                <c:pt idx="585">
                  <c:v>104.79712581109037</c:v>
                </c:pt>
                <c:pt idx="586">
                  <c:v>104.79718197705326</c:v>
                </c:pt>
                <c:pt idx="587">
                  <c:v>104.79723814110881</c:v>
                </c:pt>
                <c:pt idx="588">
                  <c:v>104.79729430325706</c:v>
                </c:pt>
                <c:pt idx="589">
                  <c:v>104.79735046349806</c:v>
                </c:pt>
                <c:pt idx="590">
                  <c:v>104.7974066218318</c:v>
                </c:pt>
                <c:pt idx="591">
                  <c:v>104.79746277825835</c:v>
                </c:pt>
                <c:pt idx="592">
                  <c:v>104.79751893277769</c:v>
                </c:pt>
                <c:pt idx="593">
                  <c:v>104.79757508538988</c:v>
                </c:pt>
                <c:pt idx="594">
                  <c:v>104.79763123609494</c:v>
                </c:pt>
                <c:pt idx="595">
                  <c:v>104.79768738489292</c:v>
                </c:pt>
                <c:pt idx="596">
                  <c:v>104.79774353178381</c:v>
                </c:pt>
                <c:pt idx="597">
                  <c:v>104.79779967676767</c:v>
                </c:pt>
                <c:pt idx="598">
                  <c:v>104.7978558198445</c:v>
                </c:pt>
                <c:pt idx="599">
                  <c:v>104.79791196101435</c:v>
                </c:pt>
                <c:pt idx="600">
                  <c:v>104.79796810027726</c:v>
                </c:pt>
                <c:pt idx="601">
                  <c:v>104.79802423763323</c:v>
                </c:pt>
                <c:pt idx="602">
                  <c:v>104.7980803730823</c:v>
                </c:pt>
                <c:pt idx="603">
                  <c:v>104.7981365066245</c:v>
                </c:pt>
                <c:pt idx="604">
                  <c:v>104.79819263825985</c:v>
                </c:pt>
                <c:pt idx="605">
                  <c:v>104.79824876798838</c:v>
                </c:pt>
                <c:pt idx="606">
                  <c:v>104.79830489581013</c:v>
                </c:pt>
                <c:pt idx="607">
                  <c:v>104.79836102172513</c:v>
                </c:pt>
                <c:pt idx="608">
                  <c:v>104.79841714573341</c:v>
                </c:pt>
                <c:pt idx="609">
                  <c:v>104.79847326783498</c:v>
                </c:pt>
                <c:pt idx="610">
                  <c:v>104.79852938802988</c:v>
                </c:pt>
                <c:pt idx="611">
                  <c:v>104.79858550631815</c:v>
                </c:pt>
                <c:pt idx="612">
                  <c:v>104.79864162269979</c:v>
                </c:pt>
                <c:pt idx="613">
                  <c:v>104.79869773717486</c:v>
                </c:pt>
                <c:pt idx="614">
                  <c:v>104.79875384974336</c:v>
                </c:pt>
                <c:pt idx="615">
                  <c:v>104.79880996040534</c:v>
                </c:pt>
                <c:pt idx="616">
                  <c:v>104.79886606916081</c:v>
                </c:pt>
                <c:pt idx="617">
                  <c:v>104.7989221760098</c:v>
                </c:pt>
                <c:pt idx="618">
                  <c:v>104.79897828095237</c:v>
                </c:pt>
                <c:pt idx="619">
                  <c:v>104.79903438398851</c:v>
                </c:pt>
                <c:pt idx="620">
                  <c:v>104.79909048511826</c:v>
                </c:pt>
                <c:pt idx="621">
                  <c:v>104.79914658434167</c:v>
                </c:pt>
                <c:pt idx="622">
                  <c:v>104.79920268165874</c:v>
                </c:pt>
                <c:pt idx="623">
                  <c:v>104.7992587770695</c:v>
                </c:pt>
                <c:pt idx="624">
                  <c:v>104.79931487057401</c:v>
                </c:pt>
                <c:pt idx="625">
                  <c:v>104.79937096217226</c:v>
                </c:pt>
                <c:pt idx="626">
                  <c:v>104.79942705186431</c:v>
                </c:pt>
                <c:pt idx="627">
                  <c:v>104.79948313965016</c:v>
                </c:pt>
                <c:pt idx="628">
                  <c:v>104.79953922552986</c:v>
                </c:pt>
                <c:pt idx="629">
                  <c:v>104.79959530950343</c:v>
                </c:pt>
                <c:pt idx="630">
                  <c:v>104.7996513915709</c:v>
                </c:pt>
                <c:pt idx="631">
                  <c:v>104.7997074717323</c:v>
                </c:pt>
                <c:pt idx="632">
                  <c:v>104.79976354998766</c:v>
                </c:pt>
                <c:pt idx="633">
                  <c:v>104.79981962633698</c:v>
                </c:pt>
                <c:pt idx="634">
                  <c:v>104.79987570078033</c:v>
                </c:pt>
                <c:pt idx="635">
                  <c:v>104.79993177331772</c:v>
                </c:pt>
                <c:pt idx="636">
                  <c:v>104.79998784394918</c:v>
                </c:pt>
                <c:pt idx="637">
                  <c:v>104.80004391267472</c:v>
                </c:pt>
                <c:pt idx="638">
                  <c:v>104.80009997949443</c:v>
                </c:pt>
                <c:pt idx="639">
                  <c:v>104.80015604440827</c:v>
                </c:pt>
                <c:pt idx="640">
                  <c:v>104.8002121074163</c:v>
                </c:pt>
                <c:pt idx="641">
                  <c:v>104.80026816851856</c:v>
                </c:pt>
                <c:pt idx="642">
                  <c:v>104.80032422771504</c:v>
                </c:pt>
                <c:pt idx="643">
                  <c:v>104.80038028500579</c:v>
                </c:pt>
                <c:pt idx="644">
                  <c:v>104.80043634039085</c:v>
                </c:pt>
                <c:pt idx="645">
                  <c:v>104.80049239387023</c:v>
                </c:pt>
                <c:pt idx="646">
                  <c:v>104.80054844544395</c:v>
                </c:pt>
                <c:pt idx="647">
                  <c:v>104.80060449511208</c:v>
                </c:pt>
                <c:pt idx="648">
                  <c:v>104.80066054287461</c:v>
                </c:pt>
                <c:pt idx="649">
                  <c:v>104.80071658873158</c:v>
                </c:pt>
                <c:pt idx="650">
                  <c:v>104.80077263268301</c:v>
                </c:pt>
                <c:pt idx="651">
                  <c:v>104.80082867472895</c:v>
                </c:pt>
                <c:pt idx="652">
                  <c:v>104.80088471486941</c:v>
                </c:pt>
                <c:pt idx="653">
                  <c:v>104.80094075310443</c:v>
                </c:pt>
                <c:pt idx="654">
                  <c:v>104.80099678943402</c:v>
                </c:pt>
                <c:pt idx="655">
                  <c:v>104.80105282385824</c:v>
                </c:pt>
                <c:pt idx="656">
                  <c:v>104.8011088563771</c:v>
                </c:pt>
                <c:pt idx="657">
                  <c:v>104.80116488699063</c:v>
                </c:pt>
                <c:pt idx="658">
                  <c:v>104.80122091569885</c:v>
                </c:pt>
                <c:pt idx="659">
                  <c:v>104.8012769425018</c:v>
                </c:pt>
                <c:pt idx="660">
                  <c:v>104.80133296739949</c:v>
                </c:pt>
                <c:pt idx="661">
                  <c:v>104.80138899039198</c:v>
                </c:pt>
                <c:pt idx="662">
                  <c:v>104.80144501147927</c:v>
                </c:pt>
                <c:pt idx="663">
                  <c:v>104.80150103066143</c:v>
                </c:pt>
                <c:pt idx="664">
                  <c:v>104.80155704793843</c:v>
                </c:pt>
                <c:pt idx="665">
                  <c:v>104.80161306331034</c:v>
                </c:pt>
                <c:pt idx="666">
                  <c:v>104.80166907677716</c:v>
                </c:pt>
                <c:pt idx="667">
                  <c:v>104.80172508833894</c:v>
                </c:pt>
                <c:pt idx="668">
                  <c:v>104.8017810979957</c:v>
                </c:pt>
                <c:pt idx="669">
                  <c:v>104.80183710574748</c:v>
                </c:pt>
                <c:pt idx="670">
                  <c:v>104.8018931115943</c:v>
                </c:pt>
                <c:pt idx="671">
                  <c:v>104.80194911553619</c:v>
                </c:pt>
                <c:pt idx="672">
                  <c:v>104.80200511757316</c:v>
                </c:pt>
                <c:pt idx="673">
                  <c:v>104.80206111770528</c:v>
                </c:pt>
                <c:pt idx="674">
                  <c:v>104.80211711593253</c:v>
                </c:pt>
                <c:pt idx="675">
                  <c:v>104.80217311225496</c:v>
                </c:pt>
                <c:pt idx="676">
                  <c:v>104.80222910667261</c:v>
                </c:pt>
                <c:pt idx="677">
                  <c:v>104.80228509918551</c:v>
                </c:pt>
                <c:pt idx="678">
                  <c:v>104.80234108979367</c:v>
                </c:pt>
                <c:pt idx="679">
                  <c:v>104.80239707849712</c:v>
                </c:pt>
                <c:pt idx="680">
                  <c:v>104.80245306529591</c:v>
                </c:pt>
                <c:pt idx="681">
                  <c:v>104.80250905019004</c:v>
                </c:pt>
                <c:pt idx="682">
                  <c:v>104.80256503317956</c:v>
                </c:pt>
                <c:pt idx="683">
                  <c:v>104.80262101426449</c:v>
                </c:pt>
                <c:pt idx="684">
                  <c:v>104.80267699344485</c:v>
                </c:pt>
                <c:pt idx="685">
                  <c:v>104.80273297072068</c:v>
                </c:pt>
                <c:pt idx="686">
                  <c:v>104.80278894609201</c:v>
                </c:pt>
                <c:pt idx="687">
                  <c:v>104.80284491955886</c:v>
                </c:pt>
                <c:pt idx="688">
                  <c:v>104.80290089112125</c:v>
                </c:pt>
                <c:pt idx="689">
                  <c:v>104.80295686077925</c:v>
                </c:pt>
                <c:pt idx="690">
                  <c:v>104.80301282853284</c:v>
                </c:pt>
                <c:pt idx="691">
                  <c:v>104.80306879438209</c:v>
                </c:pt>
                <c:pt idx="692">
                  <c:v>104.80312475832699</c:v>
                </c:pt>
                <c:pt idx="693">
                  <c:v>104.80318072036759</c:v>
                </c:pt>
                <c:pt idx="694">
                  <c:v>104.80323668050391</c:v>
                </c:pt>
                <c:pt idx="695">
                  <c:v>104.803292638736</c:v>
                </c:pt>
                <c:pt idx="696">
                  <c:v>104.80334859506385</c:v>
                </c:pt>
                <c:pt idx="697">
                  <c:v>104.80340454948751</c:v>
                </c:pt>
                <c:pt idx="698">
                  <c:v>104.803460502007</c:v>
                </c:pt>
                <c:pt idx="699">
                  <c:v>104.80351645262238</c:v>
                </c:pt>
                <c:pt idx="700">
                  <c:v>104.80357240133364</c:v>
                </c:pt>
                <c:pt idx="701">
                  <c:v>104.80362834814082</c:v>
                </c:pt>
                <c:pt idx="702">
                  <c:v>104.80368429304396</c:v>
                </c:pt>
                <c:pt idx="703">
                  <c:v>104.80374023604308</c:v>
                </c:pt>
                <c:pt idx="704">
                  <c:v>104.8037961771382</c:v>
                </c:pt>
                <c:pt idx="705">
                  <c:v>104.80385211632935</c:v>
                </c:pt>
                <c:pt idx="706">
                  <c:v>104.8039080536166</c:v>
                </c:pt>
                <c:pt idx="707">
                  <c:v>104.80396398899991</c:v>
                </c:pt>
                <c:pt idx="708">
                  <c:v>104.80401992247937</c:v>
                </c:pt>
                <c:pt idx="709">
                  <c:v>104.80407585405496</c:v>
                </c:pt>
                <c:pt idx="710">
                  <c:v>104.80413178372675</c:v>
                </c:pt>
                <c:pt idx="711">
                  <c:v>104.80418771149472</c:v>
                </c:pt>
                <c:pt idx="712">
                  <c:v>104.80424363735894</c:v>
                </c:pt>
                <c:pt idx="713">
                  <c:v>104.80429956131944</c:v>
                </c:pt>
                <c:pt idx="714">
                  <c:v>104.80435548337621</c:v>
                </c:pt>
                <c:pt idx="715">
                  <c:v>104.8044114035293</c:v>
                </c:pt>
                <c:pt idx="716">
                  <c:v>104.80446732177876</c:v>
                </c:pt>
                <c:pt idx="717">
                  <c:v>104.80452323812457</c:v>
                </c:pt>
                <c:pt idx="718">
                  <c:v>104.80457915256683</c:v>
                </c:pt>
                <c:pt idx="719">
                  <c:v>104.8046350651055</c:v>
                </c:pt>
                <c:pt idx="720">
                  <c:v>104.80469097574064</c:v>
                </c:pt>
                <c:pt idx="721">
                  <c:v>104.80474688447228</c:v>
                </c:pt>
                <c:pt idx="722">
                  <c:v>104.80480279130043</c:v>
                </c:pt>
                <c:pt idx="723">
                  <c:v>104.80485869622512</c:v>
                </c:pt>
                <c:pt idx="724">
                  <c:v>104.80491459924642</c:v>
                </c:pt>
                <c:pt idx="725">
                  <c:v>104.80497050036429</c:v>
                </c:pt>
                <c:pt idx="726">
                  <c:v>104.80502639957882</c:v>
                </c:pt>
                <c:pt idx="727">
                  <c:v>104.80508229689001</c:v>
                </c:pt>
                <c:pt idx="728">
                  <c:v>104.8051381922979</c:v>
                </c:pt>
                <c:pt idx="729">
                  <c:v>104.8051940858025</c:v>
                </c:pt>
                <c:pt idx="730">
                  <c:v>104.80524997740386</c:v>
                </c:pt>
                <c:pt idx="731">
                  <c:v>104.80530586710198</c:v>
                </c:pt>
                <c:pt idx="732">
                  <c:v>104.80536175489692</c:v>
                </c:pt>
                <c:pt idx="733">
                  <c:v>104.8054176407887</c:v>
                </c:pt>
                <c:pt idx="734">
                  <c:v>104.80547352477734</c:v>
                </c:pt>
                <c:pt idx="735">
                  <c:v>104.80552940686287</c:v>
                </c:pt>
                <c:pt idx="736">
                  <c:v>104.80558528704532</c:v>
                </c:pt>
                <c:pt idx="737">
                  <c:v>104.80564116532472</c:v>
                </c:pt>
                <c:pt idx="738">
                  <c:v>104.80569704170109</c:v>
                </c:pt>
                <c:pt idx="739">
                  <c:v>104.80575291617447</c:v>
                </c:pt>
                <c:pt idx="740">
                  <c:v>104.80580878874488</c:v>
                </c:pt>
                <c:pt idx="741">
                  <c:v>104.80586465941235</c:v>
                </c:pt>
                <c:pt idx="742">
                  <c:v>104.80592052817693</c:v>
                </c:pt>
                <c:pt idx="743">
                  <c:v>104.80597639503861</c:v>
                </c:pt>
                <c:pt idx="744">
                  <c:v>104.80603225999747</c:v>
                </c:pt>
                <c:pt idx="745">
                  <c:v>104.80608812305348</c:v>
                </c:pt>
                <c:pt idx="746">
                  <c:v>104.8061439842067</c:v>
                </c:pt>
                <c:pt idx="747">
                  <c:v>104.80619984345715</c:v>
                </c:pt>
                <c:pt idx="748">
                  <c:v>104.80625570080487</c:v>
                </c:pt>
                <c:pt idx="749">
                  <c:v>104.80631155624987</c:v>
                </c:pt>
                <c:pt idx="750">
                  <c:v>104.8063674097922</c:v>
                </c:pt>
                <c:pt idx="751">
                  <c:v>104.80642326143187</c:v>
                </c:pt>
                <c:pt idx="752">
                  <c:v>104.80647911116893</c:v>
                </c:pt>
                <c:pt idx="753">
                  <c:v>104.80653495900337</c:v>
                </c:pt>
                <c:pt idx="754">
                  <c:v>104.80659080493525</c:v>
                </c:pt>
                <c:pt idx="755">
                  <c:v>104.80664664896459</c:v>
                </c:pt>
                <c:pt idx="756">
                  <c:v>104.80670249109144</c:v>
                </c:pt>
                <c:pt idx="757">
                  <c:v>104.80675833131579</c:v>
                </c:pt>
                <c:pt idx="758">
                  <c:v>104.80681416963769</c:v>
                </c:pt>
                <c:pt idx="759">
                  <c:v>104.80687000605717</c:v>
                </c:pt>
                <c:pt idx="760">
                  <c:v>104.80692584057425</c:v>
                </c:pt>
                <c:pt idx="761">
                  <c:v>104.80698167318896</c:v>
                </c:pt>
                <c:pt idx="762">
                  <c:v>104.80703750390133</c:v>
                </c:pt>
                <c:pt idx="763">
                  <c:v>104.80709333271139</c:v>
                </c:pt>
                <c:pt idx="764">
                  <c:v>104.80714915961917</c:v>
                </c:pt>
                <c:pt idx="765">
                  <c:v>104.8072049846247</c:v>
                </c:pt>
                <c:pt idx="766">
                  <c:v>104.80726080772801</c:v>
                </c:pt>
                <c:pt idx="767">
                  <c:v>104.8073166289291</c:v>
                </c:pt>
                <c:pt idx="768">
                  <c:v>104.80737244822805</c:v>
                </c:pt>
                <c:pt idx="769">
                  <c:v>104.80742826562484</c:v>
                </c:pt>
                <c:pt idx="770">
                  <c:v>104.80748408111953</c:v>
                </c:pt>
                <c:pt idx="771">
                  <c:v>104.80753989471214</c:v>
                </c:pt>
                <c:pt idx="772">
                  <c:v>104.80759570640268</c:v>
                </c:pt>
                <c:pt idx="773">
                  <c:v>104.80765151619121</c:v>
                </c:pt>
                <c:pt idx="774">
                  <c:v>104.80770732407774</c:v>
                </c:pt>
                <c:pt idx="775">
                  <c:v>104.8077631300623</c:v>
                </c:pt>
                <c:pt idx="776">
                  <c:v>104.80781893414492</c:v>
                </c:pt>
                <c:pt idx="777">
                  <c:v>104.80787473632562</c:v>
                </c:pt>
                <c:pt idx="778">
                  <c:v>104.80793053660445</c:v>
                </c:pt>
                <c:pt idx="779">
                  <c:v>104.80798633498141</c:v>
                </c:pt>
                <c:pt idx="780">
                  <c:v>104.80804213145655</c:v>
                </c:pt>
                <c:pt idx="781">
                  <c:v>104.80809792602989</c:v>
                </c:pt>
                <c:pt idx="782">
                  <c:v>104.80815371870146</c:v>
                </c:pt>
                <c:pt idx="783">
                  <c:v>104.8082095094713</c:v>
                </c:pt>
                <c:pt idx="784">
                  <c:v>104.80826529833941</c:v>
                </c:pt>
                <c:pt idx="785">
                  <c:v>104.80832108530585</c:v>
                </c:pt>
                <c:pt idx="786">
                  <c:v>104.80837687037062</c:v>
                </c:pt>
                <c:pt idx="787">
                  <c:v>104.80843265353377</c:v>
                </c:pt>
                <c:pt idx="788">
                  <c:v>104.80848843479532</c:v>
                </c:pt>
                <c:pt idx="789">
                  <c:v>104.8085442141553</c:v>
                </c:pt>
                <c:pt idx="790">
                  <c:v>104.80859999161376</c:v>
                </c:pt>
                <c:pt idx="791">
                  <c:v>104.80865576717069</c:v>
                </c:pt>
                <c:pt idx="792">
                  <c:v>104.80871154082614</c:v>
                </c:pt>
                <c:pt idx="793">
                  <c:v>104.80876731258013</c:v>
                </c:pt>
                <c:pt idx="794">
                  <c:v>104.8088230824327</c:v>
                </c:pt>
                <c:pt idx="795">
                  <c:v>104.80887885038385</c:v>
                </c:pt>
                <c:pt idx="796">
                  <c:v>104.80893461643363</c:v>
                </c:pt>
                <c:pt idx="797">
                  <c:v>104.80899038058207</c:v>
                </c:pt>
                <c:pt idx="798">
                  <c:v>104.8090461428292</c:v>
                </c:pt>
                <c:pt idx="799">
                  <c:v>104.80910190317506</c:v>
                </c:pt>
                <c:pt idx="800">
                  <c:v>104.80915766161965</c:v>
                </c:pt>
                <c:pt idx="801">
                  <c:v>104.80921341816301</c:v>
                </c:pt>
                <c:pt idx="802">
                  <c:v>104.80926917280517</c:v>
                </c:pt>
                <c:pt idx="803">
                  <c:v>104.80932492554618</c:v>
                </c:pt>
                <c:pt idx="804">
                  <c:v>104.80938067638603</c:v>
                </c:pt>
                <c:pt idx="805">
                  <c:v>104.80943642532473</c:v>
                </c:pt>
                <c:pt idx="806">
                  <c:v>104.80949217236238</c:v>
                </c:pt>
                <c:pt idx="807">
                  <c:v>104.80954791749896</c:v>
                </c:pt>
                <c:pt idx="808">
                  <c:v>104.80960366073451</c:v>
                </c:pt>
                <c:pt idx="809">
                  <c:v>104.80965940206906</c:v>
                </c:pt>
                <c:pt idx="810">
                  <c:v>104.80971514150265</c:v>
                </c:pt>
                <c:pt idx="811">
                  <c:v>104.80977087903528</c:v>
                </c:pt>
                <c:pt idx="812">
                  <c:v>104.80982661466702</c:v>
                </c:pt>
                <c:pt idx="813">
                  <c:v>104.80988234839784</c:v>
                </c:pt>
                <c:pt idx="814">
                  <c:v>104.80993808022781</c:v>
                </c:pt>
                <c:pt idx="815">
                  <c:v>104.80999381015695</c:v>
                </c:pt>
                <c:pt idx="816">
                  <c:v>104.81004953818531</c:v>
                </c:pt>
                <c:pt idx="817">
                  <c:v>104.81010526431288</c:v>
                </c:pt>
                <c:pt idx="818">
                  <c:v>104.81016098853971</c:v>
                </c:pt>
                <c:pt idx="819">
                  <c:v>104.81021671086582</c:v>
                </c:pt>
                <c:pt idx="820">
                  <c:v>104.81027243129124</c:v>
                </c:pt>
                <c:pt idx="821">
                  <c:v>104.810328149816</c:v>
                </c:pt>
                <c:pt idx="822">
                  <c:v>104.81038386644013</c:v>
                </c:pt>
                <c:pt idx="823">
                  <c:v>104.81043958116366</c:v>
                </c:pt>
                <c:pt idx="824">
                  <c:v>104.81049529398662</c:v>
                </c:pt>
                <c:pt idx="825">
                  <c:v>104.81055100490902</c:v>
                </c:pt>
                <c:pt idx="826">
                  <c:v>104.81060671393091</c:v>
                </c:pt>
                <c:pt idx="827">
                  <c:v>104.81066242105231</c:v>
                </c:pt>
                <c:pt idx="828">
                  <c:v>104.81071812627326</c:v>
                </c:pt>
                <c:pt idx="829">
                  <c:v>104.81077382959376</c:v>
                </c:pt>
                <c:pt idx="830">
                  <c:v>104.81082953101387</c:v>
                </c:pt>
                <c:pt idx="831">
                  <c:v>104.81088523053361</c:v>
                </c:pt>
                <c:pt idx="832">
                  <c:v>104.81094092815299</c:v>
                </c:pt>
                <c:pt idx="833">
                  <c:v>104.81099662387204</c:v>
                </c:pt>
                <c:pt idx="834">
                  <c:v>104.81105231769082</c:v>
                </c:pt>
                <c:pt idx="835">
                  <c:v>104.81110800960934</c:v>
                </c:pt>
                <c:pt idx="836">
                  <c:v>104.81116369962763</c:v>
                </c:pt>
                <c:pt idx="837">
                  <c:v>104.81121938774569</c:v>
                </c:pt>
                <c:pt idx="838">
                  <c:v>104.8112750739636</c:v>
                </c:pt>
                <c:pt idx="839">
                  <c:v>104.81133075828136</c:v>
                </c:pt>
                <c:pt idx="840">
                  <c:v>104.81138644069898</c:v>
                </c:pt>
                <c:pt idx="841">
                  <c:v>104.81144212121652</c:v>
                </c:pt>
                <c:pt idx="842">
                  <c:v>104.811497799834</c:v>
                </c:pt>
                <c:pt idx="843">
                  <c:v>104.81155347655145</c:v>
                </c:pt>
                <c:pt idx="844">
                  <c:v>104.81160915136888</c:v>
                </c:pt>
                <c:pt idx="845">
                  <c:v>104.81166482428637</c:v>
                </c:pt>
                <c:pt idx="846">
                  <c:v>104.81172049530389</c:v>
                </c:pt>
                <c:pt idx="847">
                  <c:v>104.81177616442147</c:v>
                </c:pt>
                <c:pt idx="848">
                  <c:v>104.81183183163918</c:v>
                </c:pt>
                <c:pt idx="849">
                  <c:v>104.81188749695703</c:v>
                </c:pt>
                <c:pt idx="850">
                  <c:v>104.81194316037504</c:v>
                </c:pt>
                <c:pt idx="851">
                  <c:v>104.81199882189324</c:v>
                </c:pt>
                <c:pt idx="852">
                  <c:v>104.81205448151167</c:v>
                </c:pt>
                <c:pt idx="853">
                  <c:v>104.81211013923036</c:v>
                </c:pt>
                <c:pt idx="854">
                  <c:v>104.8121657950493</c:v>
                </c:pt>
                <c:pt idx="855">
                  <c:v>104.81222144896857</c:v>
                </c:pt>
                <c:pt idx="856">
                  <c:v>104.81227710098818</c:v>
                </c:pt>
                <c:pt idx="857">
                  <c:v>104.81233275110813</c:v>
                </c:pt>
                <c:pt idx="858">
                  <c:v>104.81238839932848</c:v>
                </c:pt>
                <c:pt idx="859">
                  <c:v>104.81244404564927</c:v>
                </c:pt>
                <c:pt idx="860">
                  <c:v>104.8124996900705</c:v>
                </c:pt>
                <c:pt idx="861">
                  <c:v>104.81255533259221</c:v>
                </c:pt>
                <c:pt idx="862">
                  <c:v>104.81261097321443</c:v>
                </c:pt>
                <c:pt idx="863">
                  <c:v>104.81266661193717</c:v>
                </c:pt>
                <c:pt idx="864">
                  <c:v>104.81272224876049</c:v>
                </c:pt>
                <c:pt idx="865">
                  <c:v>104.8127778836844</c:v>
                </c:pt>
                <c:pt idx="866">
                  <c:v>104.81283351670893</c:v>
                </c:pt>
                <c:pt idx="867">
                  <c:v>104.81288914783411</c:v>
                </c:pt>
                <c:pt idx="868">
                  <c:v>104.81294477705997</c:v>
                </c:pt>
                <c:pt idx="869">
                  <c:v>104.81300040438654</c:v>
                </c:pt>
                <c:pt idx="870">
                  <c:v>104.81305602981385</c:v>
                </c:pt>
                <c:pt idx="871">
                  <c:v>104.81311165334189</c:v>
                </c:pt>
                <c:pt idx="872">
                  <c:v>104.81316727497074</c:v>
                </c:pt>
                <c:pt idx="873">
                  <c:v>104.81322289470042</c:v>
                </c:pt>
                <c:pt idx="874">
                  <c:v>104.81327851253093</c:v>
                </c:pt>
                <c:pt idx="875">
                  <c:v>104.81333412846233</c:v>
                </c:pt>
                <c:pt idx="876">
                  <c:v>104.81338974249464</c:v>
                </c:pt>
                <c:pt idx="877">
                  <c:v>104.81344535462787</c:v>
                </c:pt>
                <c:pt idx="878">
                  <c:v>104.81350096486206</c:v>
                </c:pt>
                <c:pt idx="879">
                  <c:v>104.81355657319725</c:v>
                </c:pt>
                <c:pt idx="880">
                  <c:v>104.81361217963345</c:v>
                </c:pt>
                <c:pt idx="881">
                  <c:v>104.81366778417072</c:v>
                </c:pt>
                <c:pt idx="882">
                  <c:v>104.81372338680904</c:v>
                </c:pt>
                <c:pt idx="883">
                  <c:v>104.81377898754847</c:v>
                </c:pt>
                <c:pt idx="884">
                  <c:v>104.81383458638905</c:v>
                </c:pt>
                <c:pt idx="885">
                  <c:v>104.81389018333078</c:v>
                </c:pt>
                <c:pt idx="886">
                  <c:v>104.81394577837369</c:v>
                </c:pt>
                <c:pt idx="887">
                  <c:v>104.81400137151783</c:v>
                </c:pt>
                <c:pt idx="888">
                  <c:v>104.8140569627632</c:v>
                </c:pt>
                <c:pt idx="889">
                  <c:v>104.81411255210985</c:v>
                </c:pt>
                <c:pt idx="890">
                  <c:v>104.81416813955782</c:v>
                </c:pt>
                <c:pt idx="891">
                  <c:v>104.81422372510711</c:v>
                </c:pt>
                <c:pt idx="892">
                  <c:v>104.81427930875776</c:v>
                </c:pt>
                <c:pt idx="893">
                  <c:v>104.8143348905098</c:v>
                </c:pt>
                <c:pt idx="894">
                  <c:v>104.81439047036325</c:v>
                </c:pt>
                <c:pt idx="895">
                  <c:v>104.81444604831816</c:v>
                </c:pt>
                <c:pt idx="896">
                  <c:v>104.81450162437454</c:v>
                </c:pt>
                <c:pt idx="897">
                  <c:v>104.81455719853243</c:v>
                </c:pt>
                <c:pt idx="898">
                  <c:v>104.81461277079184</c:v>
                </c:pt>
                <c:pt idx="899">
                  <c:v>104.81466834115281</c:v>
                </c:pt>
                <c:pt idx="900">
                  <c:v>104.81472390961538</c:v>
                </c:pt>
                <c:pt idx="901">
                  <c:v>104.81477947617955</c:v>
                </c:pt>
                <c:pt idx="902">
                  <c:v>104.81483504084537</c:v>
                </c:pt>
                <c:pt idx="903">
                  <c:v>104.81489060361287</c:v>
                </c:pt>
                <c:pt idx="904">
                  <c:v>104.81494616448207</c:v>
                </c:pt>
                <c:pt idx="905">
                  <c:v>104.81500172345297</c:v>
                </c:pt>
                <c:pt idx="906">
                  <c:v>104.81505728052565</c:v>
                </c:pt>
                <c:pt idx="907">
                  <c:v>104.81511283570013</c:v>
                </c:pt>
                <c:pt idx="908">
                  <c:v>104.8151683889764</c:v>
                </c:pt>
                <c:pt idx="909">
                  <c:v>104.81522394035453</c:v>
                </c:pt>
                <c:pt idx="910">
                  <c:v>104.81527948983452</c:v>
                </c:pt>
                <c:pt idx="911">
                  <c:v>104.81533503741642</c:v>
                </c:pt>
                <c:pt idx="912">
                  <c:v>104.81539058310025</c:v>
                </c:pt>
                <c:pt idx="913">
                  <c:v>104.81544612688603</c:v>
                </c:pt>
                <c:pt idx="914">
                  <c:v>104.81550166877381</c:v>
                </c:pt>
                <c:pt idx="915">
                  <c:v>104.81555720876358</c:v>
                </c:pt>
                <c:pt idx="916">
                  <c:v>104.81561274685541</c:v>
                </c:pt>
                <c:pt idx="917">
                  <c:v>104.81566828304929</c:v>
                </c:pt>
                <c:pt idx="918">
                  <c:v>104.8157238173453</c:v>
                </c:pt>
                <c:pt idx="919">
                  <c:v>104.81577934974344</c:v>
                </c:pt>
                <c:pt idx="920">
                  <c:v>104.81583488024373</c:v>
                </c:pt>
                <c:pt idx="921">
                  <c:v>104.81589040884617</c:v>
                </c:pt>
                <c:pt idx="922">
                  <c:v>104.81594593555086</c:v>
                </c:pt>
                <c:pt idx="923">
                  <c:v>104.81600146035778</c:v>
                </c:pt>
                <c:pt idx="924">
                  <c:v>104.81605698326698</c:v>
                </c:pt>
                <c:pt idx="925">
                  <c:v>104.81611250427845</c:v>
                </c:pt>
                <c:pt idx="926">
                  <c:v>104.81616802339227</c:v>
                </c:pt>
                <c:pt idx="927">
                  <c:v>104.81622354060843</c:v>
                </c:pt>
                <c:pt idx="928">
                  <c:v>104.81627905592698</c:v>
                </c:pt>
                <c:pt idx="929">
                  <c:v>104.81633456934794</c:v>
                </c:pt>
                <c:pt idx="930">
                  <c:v>104.81639008087134</c:v>
                </c:pt>
                <c:pt idx="931">
                  <c:v>104.81644559049722</c:v>
                </c:pt>
                <c:pt idx="932">
                  <c:v>104.8165010982256</c:v>
                </c:pt>
                <c:pt idx="933">
                  <c:v>104.81655660405649</c:v>
                </c:pt>
                <c:pt idx="934">
                  <c:v>104.81661210798994</c:v>
                </c:pt>
                <c:pt idx="935">
                  <c:v>104.81666761002597</c:v>
                </c:pt>
                <c:pt idx="936">
                  <c:v>104.81672311016462</c:v>
                </c:pt>
                <c:pt idx="937">
                  <c:v>104.81677860840591</c:v>
                </c:pt>
                <c:pt idx="938">
                  <c:v>104.81683410474984</c:v>
                </c:pt>
                <c:pt idx="939">
                  <c:v>104.8168895991965</c:v>
                </c:pt>
                <c:pt idx="940">
                  <c:v>104.81694509174586</c:v>
                </c:pt>
                <c:pt idx="941">
                  <c:v>104.81700058239799</c:v>
                </c:pt>
                <c:pt idx="942">
                  <c:v>104.8170560711529</c:v>
                </c:pt>
                <c:pt idx="943">
                  <c:v>104.81711155801062</c:v>
                </c:pt>
                <c:pt idx="944">
                  <c:v>104.81716704297118</c:v>
                </c:pt>
                <c:pt idx="945">
                  <c:v>104.8172225260346</c:v>
                </c:pt>
                <c:pt idx="946">
                  <c:v>104.81727800720091</c:v>
                </c:pt>
                <c:pt idx="947">
                  <c:v>104.81733348647016</c:v>
                </c:pt>
                <c:pt idx="948">
                  <c:v>104.81738896384236</c:v>
                </c:pt>
                <c:pt idx="949">
                  <c:v>104.81744443931753</c:v>
                </c:pt>
                <c:pt idx="950">
                  <c:v>104.8174999128957</c:v>
                </c:pt>
                <c:pt idx="951">
                  <c:v>104.81755538457692</c:v>
                </c:pt>
                <c:pt idx="952">
                  <c:v>104.81761085436122</c:v>
                </c:pt>
                <c:pt idx="953">
                  <c:v>104.8176663222486</c:v>
                </c:pt>
                <c:pt idx="954">
                  <c:v>104.8177217882391</c:v>
                </c:pt>
                <c:pt idx="955">
                  <c:v>104.81777725233275</c:v>
                </c:pt>
                <c:pt idx="956">
                  <c:v>104.81783271452959</c:v>
                </c:pt>
                <c:pt idx="957">
                  <c:v>104.81788817482962</c:v>
                </c:pt>
                <c:pt idx="958">
                  <c:v>104.8179436332329</c:v>
                </c:pt>
                <c:pt idx="959">
                  <c:v>104.81799908973944</c:v>
                </c:pt>
                <c:pt idx="960">
                  <c:v>104.81805454434928</c:v>
                </c:pt>
                <c:pt idx="961">
                  <c:v>104.81810999706244</c:v>
                </c:pt>
                <c:pt idx="962">
                  <c:v>104.81816544787894</c:v>
                </c:pt>
                <c:pt idx="963">
                  <c:v>104.81822089679883</c:v>
                </c:pt>
                <c:pt idx="964">
                  <c:v>104.81827634382211</c:v>
                </c:pt>
                <c:pt idx="965">
                  <c:v>104.81833178894883</c:v>
                </c:pt>
                <c:pt idx="966">
                  <c:v>104.81838723217902</c:v>
                </c:pt>
                <c:pt idx="967">
                  <c:v>104.81844267351271</c:v>
                </c:pt>
                <c:pt idx="968">
                  <c:v>104.8184981129499</c:v>
                </c:pt>
                <c:pt idx="969">
                  <c:v>104.81855355049065</c:v>
                </c:pt>
                <c:pt idx="970">
                  <c:v>104.81860898613499</c:v>
                </c:pt>
                <c:pt idx="971">
                  <c:v>104.81866441988292</c:v>
                </c:pt>
                <c:pt idx="972">
                  <c:v>104.81871985173449</c:v>
                </c:pt>
                <c:pt idx="973">
                  <c:v>104.81877528168972</c:v>
                </c:pt>
                <c:pt idx="974">
                  <c:v>104.81883070974864</c:v>
                </c:pt>
                <c:pt idx="975">
                  <c:v>104.81888613591127</c:v>
                </c:pt>
                <c:pt idx="976">
                  <c:v>104.81894156017766</c:v>
                </c:pt>
                <c:pt idx="977">
                  <c:v>104.81899698254783</c:v>
                </c:pt>
                <c:pt idx="978">
                  <c:v>104.81905240302179</c:v>
                </c:pt>
                <c:pt idx="979">
                  <c:v>104.8191078215996</c:v>
                </c:pt>
                <c:pt idx="980">
                  <c:v>104.81916323828125</c:v>
                </c:pt>
                <c:pt idx="981">
                  <c:v>104.81921865306681</c:v>
                </c:pt>
                <c:pt idx="982">
                  <c:v>104.81927406595628</c:v>
                </c:pt>
                <c:pt idx="983">
                  <c:v>104.81932947694969</c:v>
                </c:pt>
                <c:pt idx="984">
                  <c:v>104.81938488604709</c:v>
                </c:pt>
                <c:pt idx="985">
                  <c:v>104.81944029324848</c:v>
                </c:pt>
                <c:pt idx="986">
                  <c:v>104.81949569855391</c:v>
                </c:pt>
                <c:pt idx="987">
                  <c:v>104.81955110196338</c:v>
                </c:pt>
                <c:pt idx="988">
                  <c:v>104.81960650347695</c:v>
                </c:pt>
                <c:pt idx="989">
                  <c:v>104.81966190309466</c:v>
                </c:pt>
                <c:pt idx="990">
                  <c:v>104.81971730081649</c:v>
                </c:pt>
                <c:pt idx="991">
                  <c:v>104.8197726966425</c:v>
                </c:pt>
                <c:pt idx="992">
                  <c:v>104.81982809057271</c:v>
                </c:pt>
                <c:pt idx="993">
                  <c:v>104.81988348260717</c:v>
                </c:pt>
                <c:pt idx="994">
                  <c:v>104.81993887274587</c:v>
                </c:pt>
                <c:pt idx="995">
                  <c:v>104.81999426098886</c:v>
                </c:pt>
                <c:pt idx="996">
                  <c:v>104.82004964733616</c:v>
                </c:pt>
                <c:pt idx="997">
                  <c:v>104.8201050317878</c:v>
                </c:pt>
                <c:pt idx="998">
                  <c:v>104.82016041434383</c:v>
                </c:pt>
                <c:pt idx="999">
                  <c:v>104.82021579500426</c:v>
                </c:pt>
                <c:pt idx="1000">
                  <c:v>104.82027117376911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Calculs!$AG$4:$AG$1004</c:f>
              <c:numCache>
                <c:formatCode>0.00</c:formatCode>
                <c:ptCount val="1001"/>
                <c:pt idx="0">
                  <c:v>0</c:v>
                </c:pt>
                <c:pt idx="1">
                  <c:v>-7.167626147421629</c:v>
                </c:pt>
                <c:pt idx="2">
                  <c:v>33.788844954260831</c:v>
                </c:pt>
                <c:pt idx="3">
                  <c:v>50.93002762551518</c:v>
                </c:pt>
                <c:pt idx="4">
                  <c:v>44.280192163824374</c:v>
                </c:pt>
                <c:pt idx="5">
                  <c:v>40.777290271131577</c:v>
                </c:pt>
                <c:pt idx="6">
                  <c:v>40.418377246390726</c:v>
                </c:pt>
                <c:pt idx="7">
                  <c:v>40.059769118429955</c:v>
                </c:pt>
                <c:pt idx="8">
                  <c:v>39.701473619888375</c:v>
                </c:pt>
                <c:pt idx="9">
                  <c:v>39.343498399300131</c:v>
                </c:pt>
                <c:pt idx="10">
                  <c:v>38.985851021037867</c:v>
                </c:pt>
                <c:pt idx="11">
                  <c:v>38.62853896526822</c:v>
                </c:pt>
                <c:pt idx="12">
                  <c:v>38.271569627918936</c:v>
                </c:pt>
                <c:pt idx="13">
                  <c:v>37.91495032065788</c:v>
                </c:pt>
                <c:pt idx="14">
                  <c:v>37.558688270883394</c:v>
                </c:pt>
                <c:pt idx="15">
                  <c:v>37.20279062172618</c:v>
                </c:pt>
                <c:pt idx="16">
                  <c:v>36.847264432062516</c:v>
                </c:pt>
                <c:pt idx="17">
                  <c:v>36.492116676538338</c:v>
                </c:pt>
                <c:pt idx="18">
                  <c:v>36.137354245604698</c:v>
                </c:pt>
                <c:pt idx="19">
                  <c:v>35.782983945563878</c:v>
                </c:pt>
                <c:pt idx="20">
                  <c:v>35.429012498626179</c:v>
                </c:pt>
                <c:pt idx="21">
                  <c:v>35.075446542977481</c:v>
                </c:pt>
                <c:pt idx="22">
                  <c:v>34.72229263285714</c:v>
                </c:pt>
                <c:pt idx="23">
                  <c:v>34.369557238646209</c:v>
                </c:pt>
                <c:pt idx="24">
                  <c:v>34.017246746965945</c:v>
                </c:pt>
                <c:pt idx="25">
                  <c:v>33.665367460786072</c:v>
                </c:pt>
                <c:pt idx="26">
                  <c:v>33.313925599543261</c:v>
                </c:pt>
                <c:pt idx="27">
                  <c:v>32.962927299269161</c:v>
                </c:pt>
                <c:pt idx="28">
                  <c:v>32.612378612728079</c:v>
                </c:pt>
                <c:pt idx="29">
                  <c:v>32.262285509564158</c:v>
                </c:pt>
                <c:pt idx="30">
                  <c:v>31.912653876457824</c:v>
                </c:pt>
                <c:pt idx="31">
                  <c:v>31.563489517291409</c:v>
                </c:pt>
                <c:pt idx="32">
                  <c:v>31.214798153323919</c:v>
                </c:pt>
                <c:pt idx="33">
                  <c:v>30.86658542337446</c:v>
                </c:pt>
                <c:pt idx="34">
                  <c:v>30.518856884014681</c:v>
                </c:pt>
                <c:pt idx="35">
                  <c:v>30.171618009769652</c:v>
                </c:pt>
                <c:pt idx="36">
                  <c:v>29.824874193327243</c:v>
                </c:pt>
                <c:pt idx="37">
                  <c:v>29.47863074575573</c:v>
                </c:pt>
                <c:pt idx="38">
                  <c:v>29.132892896729814</c:v>
                </c:pt>
                <c:pt idx="39">
                  <c:v>28.787665794764358</c:v>
                </c:pt>
                <c:pt idx="40">
                  <c:v>28.442954507456236</c:v>
                </c:pt>
                <c:pt idx="41">
                  <c:v>28.098764021733849</c:v>
                </c:pt>
                <c:pt idx="42">
                  <c:v>27.755099244114135</c:v>
                </c:pt>
                <c:pt idx="43">
                  <c:v>27.411965000967246</c:v>
                </c:pt>
                <c:pt idx="44">
                  <c:v>27.069366038788342</c:v>
                </c:pt>
                <c:pt idx="45">
                  <c:v>26.72730702447668</c:v>
                </c:pt>
                <c:pt idx="46">
                  <c:v>26.385792545621577</c:v>
                </c:pt>
                <c:pt idx="47">
                  <c:v>26.044827110795467</c:v>
                </c:pt>
                <c:pt idx="48">
                  <c:v>25.704415149853546</c:v>
                </c:pt>
                <c:pt idx="49">
                  <c:v>25.364561014240088</c:v>
                </c:pt>
                <c:pt idx="50">
                  <c:v>25.025268977301099</c:v>
                </c:pt>
                <c:pt idx="51">
                  <c:v>24.68654323460354</c:v>
                </c:pt>
                <c:pt idx="52">
                  <c:v>24.34838790426052</c:v>
                </c:pt>
                <c:pt idx="53">
                  <c:v>24.010807027262523</c:v>
                </c:pt>
                <c:pt idx="54">
                  <c:v>23.673804567814802</c:v>
                </c:pt>
                <c:pt idx="55">
                  <c:v>23.337384413680205</c:v>
                </c:pt>
                <c:pt idx="56">
                  <c:v>23.00155037652781</c:v>
                </c:pt>
                <c:pt idx="57">
                  <c:v>22.666306192287127</c:v>
                </c:pt>
                <c:pt idx="58">
                  <c:v>22.331655521507461</c:v>
                </c:pt>
                <c:pt idx="59">
                  <c:v>21.997601949722714</c:v>
                </c:pt>
                <c:pt idx="60">
                  <c:v>21.664148987821079</c:v>
                </c:pt>
                <c:pt idx="61">
                  <c:v>21.331300072419882</c:v>
                </c:pt>
                <c:pt idx="62">
                  <c:v>20.999058566245097</c:v>
                </c:pt>
                <c:pt idx="63">
                  <c:v>20.39378807521182</c:v>
                </c:pt>
                <c:pt idx="64">
                  <c:v>19.515959837666045</c:v>
                </c:pt>
                <c:pt idx="65">
                  <c:v>18.63984554122549</c:v>
                </c:pt>
                <c:pt idx="66">
                  <c:v>17.765460351868384</c:v>
                </c:pt>
                <c:pt idx="67">
                  <c:v>16.641956661586487</c:v>
                </c:pt>
                <c:pt idx="68">
                  <c:v>15.269804952055148</c:v>
                </c:pt>
                <c:pt idx="69">
                  <c:v>13.454284011972456</c:v>
                </c:pt>
                <c:pt idx="70">
                  <c:v>11.196279005029078</c:v>
                </c:pt>
                <c:pt idx="71">
                  <c:v>8.9431112316567187</c:v>
                </c:pt>
                <c:pt idx="72">
                  <c:v>6.6948592212710896</c:v>
                </c:pt>
                <c:pt idx="73">
                  <c:v>4.4515985933497202</c:v>
                </c:pt>
                <c:pt idx="74">
                  <c:v>2.2134020736647706</c:v>
                </c:pt>
                <c:pt idx="75">
                  <c:v>-1.9660488644277052E-2</c:v>
                </c:pt>
                <c:pt idx="76">
                  <c:v>-2.2475221031889792</c:v>
                </c:pt>
                <c:pt idx="77">
                  <c:v>-4.4701186196724176</c:v>
                </c:pt>
                <c:pt idx="78">
                  <c:v>-6.6873887084830468</c:v>
                </c:pt>
                <c:pt idx="79">
                  <c:v>-8.8992738405724996</c:v>
                </c:pt>
                <c:pt idx="80">
                  <c:v>-11.10571826664804</c:v>
                </c:pt>
                <c:pt idx="81">
                  <c:v>-12.775809840338741</c:v>
                </c:pt>
                <c:pt idx="82">
                  <c:v>-13.910811461119064</c:v>
                </c:pt>
                <c:pt idx="83">
                  <c:v>-15.042974898671964</c:v>
                </c:pt>
                <c:pt idx="84">
                  <c:v>-16.172294999548555</c:v>
                </c:pt>
                <c:pt idx="85">
                  <c:v>-17.298767288154501</c:v>
                </c:pt>
                <c:pt idx="86">
                  <c:v>-18.422387959614667</c:v>
                </c:pt>
                <c:pt idx="87">
                  <c:v>-19.543153872614859</c:v>
                </c:pt>
                <c:pt idx="88">
                  <c:v>-20.661062542224386</c:v>
                </c:pt>
                <c:pt idx="89">
                  <c:v>-21.608373524145776</c:v>
                </c:pt>
                <c:pt idx="90">
                  <c:v>-22.385523879187616</c:v>
                </c:pt>
                <c:pt idx="91">
                  <c:v>-23.160709882631746</c:v>
                </c:pt>
                <c:pt idx="92">
                  <c:v>-23.933935401831913</c:v>
                </c:pt>
                <c:pt idx="93">
                  <c:v>-24.6632626603554</c:v>
                </c:pt>
                <c:pt idx="94">
                  <c:v>-25.348807500087545</c:v>
                </c:pt>
                <c:pt idx="95">
                  <c:v>-26.032631194249774</c:v>
                </c:pt>
                <c:pt idx="96">
                  <c:v>-26.714738995293732</c:v>
                </c:pt>
                <c:pt idx="97">
                  <c:v>-27.22735028681813</c:v>
                </c:pt>
                <c:pt idx="98">
                  <c:v>-27.570922227144507</c:v>
                </c:pt>
                <c:pt idx="99">
                  <c:v>-27.913704764091705</c:v>
                </c:pt>
                <c:pt idx="100">
                  <c:v>-28.255702458639561</c:v>
                </c:pt>
                <c:pt idx="101">
                  <c:v>-28.596919904945441</c:v>
                </c:pt>
                <c:pt idx="102">
                  <c:v>-28.937361729810902</c:v>
                </c:pt>
                <c:pt idx="103">
                  <c:v>-29.277032592155237</c:v>
                </c:pt>
                <c:pt idx="104">
                  <c:v>-29.615937182495657</c:v>
                </c:pt>
                <c:pt idx="105">
                  <c:v>-29.954080222434364</c:v>
                </c:pt>
                <c:pt idx="106">
                  <c:v>-30.291466464152101</c:v>
                </c:pt>
                <c:pt idx="107">
                  <c:v>-30.628100689908674</c:v>
                </c:pt>
                <c:pt idx="108">
                  <c:v>-30.963987711550079</c:v>
                </c:pt>
                <c:pt idx="109">
                  <c:v>-31.089375873384284</c:v>
                </c:pt>
                <c:pt idx="110">
                  <c:v>-31.004839451839381</c:v>
                </c:pt>
                <c:pt idx="111">
                  <c:v>-30.920704033621117</c:v>
                </c:pt>
                <c:pt idx="112">
                  <c:v>-30.836967076846584</c:v>
                </c:pt>
                <c:pt idx="113">
                  <c:v>-30.753626059792015</c:v>
                </c:pt>
                <c:pt idx="114">
                  <c:v>-30.670678480699976</c:v>
                </c:pt>
                <c:pt idx="115">
                  <c:v>-30.58812185758886</c:v>
                </c:pt>
                <c:pt idx="116">
                  <c:v>-30.505953728064362</c:v>
                </c:pt>
                <c:pt idx="117">
                  <c:v>-30.424171649133168</c:v>
                </c:pt>
                <c:pt idx="118">
                  <c:v>-30.342773197018555</c:v>
                </c:pt>
                <c:pt idx="119">
                  <c:v>-30.261755966978249</c:v>
                </c:pt>
                <c:pt idx="120">
                  <c:v>-30.181117573124077</c:v>
                </c:pt>
                <c:pt idx="121">
                  <c:v>-30.100855648243787</c:v>
                </c:pt>
                <c:pt idx="122">
                  <c:v>-30.020967843624689</c:v>
                </c:pt>
                <c:pt idx="123">
                  <c:v>-29.941451828879295</c:v>
                </c:pt>
                <c:pt idx="124">
                  <c:v>-29.86230529177298</c:v>
                </c:pt>
                <c:pt idx="125">
                  <c:v>-29.783525938053273</c:v>
                </c:pt>
                <c:pt idx="126">
                  <c:v>-29.705111491281293</c:v>
                </c:pt>
                <c:pt idx="127">
                  <c:v>-29.627059692664858</c:v>
                </c:pt>
                <c:pt idx="128">
                  <c:v>-29.549368300893498</c:v>
                </c:pt>
                <c:pt idx="129">
                  <c:v>-29.472035091975165</c:v>
                </c:pt>
                <c:pt idx="130">
                  <c:v>-29.395057859074853</c:v>
                </c:pt>
                <c:pt idx="131">
                  <c:v>-29.318434412354904</c:v>
                </c:pt>
                <c:pt idx="132">
                  <c:v>-29.242162578816966</c:v>
                </c:pt>
                <c:pt idx="133">
                  <c:v>-29.166240202145815</c:v>
                </c:pt>
                <c:pt idx="134">
                  <c:v>-29.09066514255478</c:v>
                </c:pt>
                <c:pt idx="135">
                  <c:v>-29.015435276632857</c:v>
                </c:pt>
                <c:pt idx="136">
                  <c:v>-28.940548497193369</c:v>
                </c:pt>
                <c:pt idx="137">
                  <c:v>-28.866002713124473</c:v>
                </c:pt>
                <c:pt idx="138">
                  <c:v>-28.791795849241048</c:v>
                </c:pt>
                <c:pt idx="139">
                  <c:v>-28.717925846138332</c:v>
                </c:pt>
                <c:pt idx="140">
                  <c:v>-28.644390660047016</c:v>
                </c:pt>
                <c:pt idx="141">
                  <c:v>-28.571188262689944</c:v>
                </c:pt>
                <c:pt idx="142">
                  <c:v>-28.49831664114032</c:v>
                </c:pt>
                <c:pt idx="143">
                  <c:v>-28.425773797681487</c:v>
                </c:pt>
                <c:pt idx="144">
                  <c:v>-28.353557749668092</c:v>
                </c:pt>
                <c:pt idx="145">
                  <c:v>-28.281666529388765</c:v>
                </c:pt>
                <c:pt idx="146">
                  <c:v>-28.210098183930359</c:v>
                </c:pt>
                <c:pt idx="147">
                  <c:v>-28.138850775043444</c:v>
                </c:pt>
                <c:pt idx="148">
                  <c:v>-28.067922379009349</c:v>
                </c:pt>
                <c:pt idx="149">
                  <c:v>-27.997311086508617</c:v>
                </c:pt>
                <c:pt idx="150">
                  <c:v>-27.927015002490769</c:v>
                </c:pt>
                <c:pt idx="151">
                  <c:v>-27.857032246045435</c:v>
                </c:pt>
                <c:pt idx="152">
                  <c:v>-27.787360950274962</c:v>
                </c:pt>
                <c:pt idx="153">
                  <c:v>-27.717999262168249</c:v>
                </c:pt>
                <c:pt idx="154">
                  <c:v>-27.648945342475866</c:v>
                </c:pt>
                <c:pt idx="155">
                  <c:v>-27.580197365586656</c:v>
                </c:pt>
                <c:pt idx="156">
                  <c:v>-27.51175351940541</c:v>
                </c:pt>
                <c:pt idx="157">
                  <c:v>-27.443612005231987</c:v>
                </c:pt>
                <c:pt idx="158">
                  <c:v>-27.375771037641599</c:v>
                </c:pt>
                <c:pt idx="159">
                  <c:v>-27.308228844366369</c:v>
                </c:pt>
                <c:pt idx="160">
                  <c:v>-27.240983666178145</c:v>
                </c:pt>
                <c:pt idx="161">
                  <c:v>-27.174033756772445</c:v>
                </c:pt>
                <c:pt idx="162">
                  <c:v>-27.107377382653716</c:v>
                </c:pt>
                <c:pt idx="163">
                  <c:v>-27.041012823021667</c:v>
                </c:pt>
                <c:pt idx="164">
                  <c:v>-26.974938369658879</c:v>
                </c:pt>
                <c:pt idx="165">
                  <c:v>-26.909152326819516</c:v>
                </c:pt>
                <c:pt idx="166">
                  <c:v>-26.84365301111913</c:v>
                </c:pt>
                <c:pt idx="167">
                  <c:v>-26.778438751425725</c:v>
                </c:pt>
                <c:pt idx="168">
                  <c:v>-26.713507888751813</c:v>
                </c:pt>
                <c:pt idx="169">
                  <c:v>-26.648858776147698</c:v>
                </c:pt>
                <c:pt idx="170">
                  <c:v>-26.584489778595689</c:v>
                </c:pt>
                <c:pt idx="171">
                  <c:v>-26.520399272905557</c:v>
                </c:pt>
                <c:pt idx="172">
                  <c:v>-26.456585647610968</c:v>
                </c:pt>
                <c:pt idx="173">
                  <c:v>-26.393047302866989</c:v>
                </c:pt>
                <c:pt idx="174">
                  <c:v>-26.329782650348598</c:v>
                </c:pt>
                <c:pt idx="175">
                  <c:v>-26.266790113150343</c:v>
                </c:pt>
                <c:pt idx="176">
                  <c:v>-26.204068125686852</c:v>
                </c:pt>
                <c:pt idx="177">
                  <c:v>-26.14161513359446</c:v>
                </c:pt>
                <c:pt idx="178">
                  <c:v>-26.07942959363384</c:v>
                </c:pt>
                <c:pt idx="179">
                  <c:v>-26.017509973593519</c:v>
                </c:pt>
                <c:pt idx="180">
                  <c:v>-25.955854752194462</c:v>
                </c:pt>
                <c:pt idx="181">
                  <c:v>-25.894462418995563</c:v>
                </c:pt>
                <c:pt idx="182">
                  <c:v>-25.833331474300088</c:v>
                </c:pt>
                <c:pt idx="183">
                  <c:v>-25.772460429063116</c:v>
                </c:pt>
                <c:pt idx="184">
                  <c:v>-25.711847804799785</c:v>
                </c:pt>
                <c:pt idx="185">
                  <c:v>-25.651492133494614</c:v>
                </c:pt>
                <c:pt idx="186">
                  <c:v>-25.59139195751154</c:v>
                </c:pt>
                <c:pt idx="187">
                  <c:v>-25.53154582950507</c:v>
                </c:pt>
                <c:pt idx="188">
                  <c:v>-25.47195231233211</c:v>
                </c:pt>
                <c:pt idx="189">
                  <c:v>-25.412609978964817</c:v>
                </c:pt>
                <c:pt idx="190">
                  <c:v>-25.353517412404223</c:v>
                </c:pt>
                <c:pt idx="191">
                  <c:v>-25.294673205594783</c:v>
                </c:pt>
                <c:pt idx="192">
                  <c:v>-25.236075961339729</c:v>
                </c:pt>
                <c:pt idx="193">
                  <c:v>-25.177724292217277</c:v>
                </c:pt>
                <c:pt idx="194">
                  <c:v>-25.119616820497619</c:v>
                </c:pt>
                <c:pt idx="195">
                  <c:v>-25.061752178060807</c:v>
                </c:pt>
                <c:pt idx="196">
                  <c:v>-25.004129006315374</c:v>
                </c:pt>
                <c:pt idx="197">
                  <c:v>-24.946745956117812</c:v>
                </c:pt>
                <c:pt idx="198">
                  <c:v>-24.889601687692796</c:v>
                </c:pt>
                <c:pt idx="199">
                  <c:v>-24.832694870554185</c:v>
                </c:pt>
                <c:pt idx="200">
                  <c:v>-24.776024183426827</c:v>
                </c:pt>
                <c:pt idx="201">
                  <c:v>-24.719588314169162</c:v>
                </c:pt>
                <c:pt idx="202">
                  <c:v>-24.162562957074478</c:v>
                </c:pt>
                <c:pt idx="203">
                  <c:v>-23.62816130737696</c:v>
                </c:pt>
                <c:pt idx="204">
                  <c:v>-23.115163350680554</c:v>
                </c:pt>
                <c:pt idx="205">
                  <c:v>-22.622429780868764</c:v>
                </c:pt>
                <c:pt idx="206">
                  <c:v>-22.148895561567095</c:v>
                </c:pt>
                <c:pt idx="207">
                  <c:v>-21.693564074918854</c:v>
                </c:pt>
                <c:pt idx="208">
                  <c:v>-21.255501796591926</c:v>
                </c:pt>
                <c:pt idx="209">
                  <c:v>-20.833833442966476</c:v>
                </c:pt>
                <c:pt idx="210">
                  <c:v>-20.427737542592393</c:v>
                </c:pt>
                <c:pt idx="211">
                  <c:v>-20.036442389373214</c:v>
                </c:pt>
                <c:pt idx="212">
                  <c:v>-19.659222339636891</c:v>
                </c:pt>
                <c:pt idx="213">
                  <c:v>-19.295394419380436</c:v>
                </c:pt>
                <c:pt idx="214">
                  <c:v>-18.944315211603033</c:v>
                </c:pt>
                <c:pt idx="215">
                  <c:v>-18.605377996835291</c:v>
                </c:pt>
                <c:pt idx="216">
                  <c:v>-18.278010122787286</c:v>
                </c:pt>
                <c:pt idx="217">
                  <c:v>-17.961670581523265</c:v>
                </c:pt>
                <c:pt idx="218">
                  <c:v>-17.655847774767427</c:v>
                </c:pt>
                <c:pt idx="219">
                  <c:v>-17.360057449889759</c:v>
                </c:pt>
                <c:pt idx="220">
                  <c:v>-17.07384079084331</c:v>
                </c:pt>
                <c:pt idx="221">
                  <c:v>-16.796762649852422</c:v>
                </c:pt>
                <c:pt idx="222">
                  <c:v>-16.52840990700788</c:v>
                </c:pt>
                <c:pt idx="223">
                  <c:v>-16.268389946129982</c:v>
                </c:pt>
                <c:pt idx="224">
                  <c:v>-16.016329236331945</c:v>
                </c:pt>
                <c:pt idx="225">
                  <c:v>-15.771872009668552</c:v>
                </c:pt>
                <c:pt idx="226">
                  <c:v>-15.534679026102712</c:v>
                </c:pt>
                <c:pt idx="227">
                  <c:v>-15.304426417775968</c:v>
                </c:pt>
                <c:pt idx="228">
                  <c:v>-15.080804605239479</c:v>
                </c:pt>
                <c:pt idx="229">
                  <c:v>-14.863517278897092</c:v>
                </c:pt>
                <c:pt idx="230">
                  <c:v>-14.652280439440734</c:v>
                </c:pt>
                <c:pt idx="231">
                  <c:v>-14.44682149152629</c:v>
                </c:pt>
                <c:pt idx="232">
                  <c:v>-14.24687838535189</c:v>
                </c:pt>
                <c:pt idx="233">
                  <c:v>-14.052198801165154</c:v>
                </c:pt>
                <c:pt idx="234">
                  <c:v>-13.862539372045804</c:v>
                </c:pt>
                <c:pt idx="235">
                  <c:v>-13.677664940589395</c:v>
                </c:pt>
                <c:pt idx="236">
                  <c:v>-13.497347845360187</c:v>
                </c:pt>
                <c:pt idx="237">
                  <c:v>-13.321367233189347</c:v>
                </c:pt>
                <c:pt idx="238">
                  <c:v>-13.149508393571983</c:v>
                </c:pt>
                <c:pt idx="239">
                  <c:v>-12.981562111564781</c:v>
                </c:pt>
                <c:pt idx="240">
                  <c:v>-12.817324035708436</c:v>
                </c:pt>
                <c:pt idx="241">
                  <c:v>-12.656594057597164</c:v>
                </c:pt>
                <c:pt idx="242">
                  <c:v>-12.499175699793607</c:v>
                </c:pt>
                <c:pt idx="243">
                  <c:v>-12.344875508844066</c:v>
                </c:pt>
                <c:pt idx="244">
                  <c:v>-12.193502450187612</c:v>
                </c:pt>
                <c:pt idx="245">
                  <c:v>-12.044867301776337</c:v>
                </c:pt>
                <c:pt idx="246">
                  <c:v>-11.898782043235443</c:v>
                </c:pt>
                <c:pt idx="247">
                  <c:v>-11.75505923739399</c:v>
                </c:pt>
                <c:pt idx="248">
                  <c:v>-11.613511401014204</c:v>
                </c:pt>
                <c:pt idx="249">
                  <c:v>-11.473950361543585</c:v>
                </c:pt>
                <c:pt idx="250">
                  <c:v>-11.336186596715876</c:v>
                </c:pt>
                <c:pt idx="251">
                  <c:v>-11.200028553841024</c:v>
                </c:pt>
                <c:pt idx="252">
                  <c:v>-11.065281945659745</c:v>
                </c:pt>
                <c:pt idx="253">
                  <c:v>-10.931749019706295</c:v>
                </c:pt>
                <c:pt idx="254">
                  <c:v>-10.799227798237267</c:v>
                </c:pt>
                <c:pt idx="255">
                  <c:v>-10.667511285961764</c:v>
                </c:pt>
                <c:pt idx="256">
                  <c:v>-10.536386643070733</c:v>
                </c:pt>
                <c:pt idx="257">
                  <c:v>-10.405634321435976</c:v>
                </c:pt>
                <c:pt idx="258">
                  <c:v>-10.275027162365408</c:v>
                </c:pt>
                <c:pt idx="259">
                  <c:v>-10.144329454998754</c:v>
                </c:pt>
                <c:pt idx="260">
                  <c:v>-10.013295955355376</c:v>
                </c:pt>
                <c:pt idx="261">
                  <c:v>-9.8816708672602971</c:v>
                </c:pt>
                <c:pt idx="262">
                  <c:v>-9.7491867879445202</c:v>
                </c:pt>
                <c:pt idx="263">
                  <c:v>-9.6155636231233306</c:v>
                </c:pt>
                <c:pt idx="264">
                  <c:v>-9.4805074788969446</c:v>
                </c:pt>
                <c:pt idx="265">
                  <c:v>-9.3437095410035163</c:v>
                </c:pt>
                <c:pt idx="266">
                  <c:v>-9.2048449559120709</c:v>
                </c:pt>
                <c:pt idx="267">
                  <c:v>-9.0635717331158006</c:v>
                </c:pt>
                <c:pt idx="268">
                  <c:v>-8.9195296939306203</c:v>
                </c:pt>
                <c:pt idx="269">
                  <c:v>-8.7723394992856392</c:v>
                </c:pt>
                <c:pt idx="270">
                  <c:v>-8.62160179757824</c:v>
                </c:pt>
                <c:pt idx="271">
                  <c:v>-8.466896543811977</c:v>
                </c:pt>
                <c:pt idx="272">
                  <c:v>-8.3077825530650529</c:v>
                </c:pt>
                <c:pt idx="273">
                  <c:v>-8.1437973649162032</c:v>
                </c:pt>
                <c:pt idx="274">
                  <c:v>-7.9744575107505993</c:v>
                </c:pt>
                <c:pt idx="275">
                  <c:v>-7.7992592926978226</c:v>
                </c:pt>
                <c:pt idx="276">
                  <c:v>-7.617680200914295</c:v>
                </c:pt>
                <c:pt idx="277">
                  <c:v>-7.4291811143079851</c:v>
                </c:pt>
                <c:pt idx="278">
                  <c:v>-7.2332094475025546</c:v>
                </c:pt>
                <c:pt idx="279">
                  <c:v>-7.0292034222240023</c:v>
                </c:pt>
                <c:pt idx="280">
                  <c:v>-6.8165976521075979</c:v>
                </c:pt>
                <c:pt idx="281">
                  <c:v>-6.5948302331829014</c:v>
                </c:pt>
                <c:pt idx="282">
                  <c:v>-6.3633515242389569</c:v>
                </c:pt>
                <c:pt idx="283">
                  <c:v>-6.1216347774010291</c:v>
                </c:pt>
                <c:pt idx="284">
                  <c:v>-5.8691887345048812</c:v>
                </c:pt>
                <c:pt idx="285">
                  <c:v>-5.6055722340052005</c:v>
                </c:pt>
                <c:pt idx="286">
                  <c:v>-5.330410771462212</c:v>
                </c:pt>
                <c:pt idx="287">
                  <c:v>-5.0434148208526626</c:v>
                </c:pt>
                <c:pt idx="288">
                  <c:v>-4.7443995535740466</c:v>
                </c:pt>
                <c:pt idx="289">
                  <c:v>-4.4333053909288234</c:v>
                </c:pt>
                <c:pt idx="290">
                  <c:v>-4.1102186039203428</c:v>
                </c:pt>
                <c:pt idx="291">
                  <c:v>-3.775390948456117</c:v>
                </c:pt>
                <c:pt idx="292">
                  <c:v>-3.4292571193867105</c:v>
                </c:pt>
                <c:pt idx="293">
                  <c:v>-3.0724486549186505</c:v>
                </c:pt>
                <c:pt idx="294">
                  <c:v>-2.7058028595701176</c:v>
                </c:pt>
                <c:pt idx="295">
                  <c:v>-2.3303653737513157</c:v>
                </c:pt>
                <c:pt idx="296">
                  <c:v>-1.9473852281017729</c:v>
                </c:pt>
                <c:pt idx="297">
                  <c:v>-1.5583015920104379</c:v>
                </c:pt>
                <c:pt idx="298">
                  <c:v>-1.1647219466370882</c:v>
                </c:pt>
                <c:pt idx="299">
                  <c:v>-0.76839204489746815</c:v>
                </c:pt>
                <c:pt idx="300">
                  <c:v>-0.37115870037494192</c:v>
                </c:pt>
                <c:pt idx="301">
                  <c:v>2.5072908092805324E-2</c:v>
                </c:pt>
                <c:pt idx="302">
                  <c:v>0.41838520655034717</c:v>
                </c:pt>
                <c:pt idx="303">
                  <c:v>0.80689493639922905</c:v>
                </c:pt>
                <c:pt idx="304">
                  <c:v>1.1887979936317818</c:v>
                </c:pt>
                <c:pt idx="305">
                  <c:v>1.5624099678831533</c:v>
                </c:pt>
                <c:pt idx="306">
                  <c:v>1.9262003670640042</c:v>
                </c:pt>
                <c:pt idx="307">
                  <c:v>2.2788190983362653</c:v>
                </c:pt>
                <c:pt idx="308">
                  <c:v>2.6191144487277933</c:v>
                </c:pt>
                <c:pt idx="309">
                  <c:v>2.9461424813539479</c:v>
                </c:pt>
                <c:pt idx="310">
                  <c:v>3.2591683594657685</c:v>
                </c:pt>
                <c:pt idx="311">
                  <c:v>3.5576605757533413</c:v>
                </c:pt>
                <c:pt idx="312">
                  <c:v>3.8412793707824795</c:v>
                </c:pt>
                <c:pt idx="313">
                  <c:v>4.1098607702897585</c:v>
                </c:pt>
                <c:pt idx="314">
                  <c:v>4.3633976748787209</c:v>
                </c:pt>
                <c:pt idx="315">
                  <c:v>4.6020193287835163</c:v>
                </c:pt>
                <c:pt idx="316">
                  <c:v>4.8259703131507656</c:v>
                </c:pt>
                <c:pt idx="317">
                  <c:v>5.0355899887824549</c:v>
                </c:pt>
                <c:pt idx="318">
                  <c:v>5.2312930830171007</c:v>
                </c:pt>
                <c:pt idx="319">
                  <c:v>5.4135518973915362</c:v>
                </c:pt>
                <c:pt idx="320">
                  <c:v>5.5828804210908451</c:v>
                </c:pt>
                <c:pt idx="321">
                  <c:v>5.7398204772174584</c:v>
                </c:pt>
                <c:pt idx="322">
                  <c:v>5.8849299064463745</c:v>
                </c:pt>
                <c:pt idx="323">
                  <c:v>6.0187727037874854</c:v>
                </c:pt>
                <c:pt idx="324">
                  <c:v>6.1419109648103341</c:v>
                </c:pt>
                <c:pt idx="325">
                  <c:v>6.2548984626264508</c:v>
                </c:pt>
                <c:pt idx="326">
                  <c:v>6.3582756608229278</c:v>
                </c:pt>
                <c:pt idx="327">
                  <c:v>6.4525659654311651</c:v>
                </c:pt>
                <c:pt idx="328">
                  <c:v>6.5382730266077358</c:v>
                </c:pt>
                <c:pt idx="329">
                  <c:v>6.6158789145026837</c:v>
                </c:pt>
                <c:pt idx="330">
                  <c:v>6.6858430110812401</c:v>
                </c:pt>
                <c:pt idx="331">
                  <c:v>6.7486014784415849</c:v>
                </c:pt>
                <c:pt idx="332">
                  <c:v>6.8045671830244876</c:v>
                </c:pt>
                <c:pt idx="333">
                  <c:v>6.8541299731093197</c:v>
                </c:pt>
                <c:pt idx="334">
                  <c:v>6.8976572235713443</c:v>
                </c:pt>
                <c:pt idx="335">
                  <c:v>6.9354945767435794</c:v>
                </c:pt>
                <c:pt idx="336">
                  <c:v>6.9679668212798234</c:v>
                </c:pt>
                <c:pt idx="337">
                  <c:v>6.9953788621777697</c:v>
                </c:pt>
                <c:pt idx="338">
                  <c:v>7.0180167446969524</c:v>
                </c:pt>
                <c:pt idx="339">
                  <c:v>7.0361487029447733</c:v>
                </c:pt>
                <c:pt idx="340">
                  <c:v>7.0500262105756182</c:v>
                </c:pt>
                <c:pt idx="341">
                  <c:v>7.0598850165274349</c:v>
                </c:pt>
                <c:pt idx="342">
                  <c:v>7.0659461531754602</c:v>
                </c:pt>
                <c:pt idx="343">
                  <c:v>7.0684169078701071</c:v>
                </c:pt>
                <c:pt idx="344">
                  <c:v>7.0674917516855569</c:v>
                </c:pt>
                <c:pt idx="345">
                  <c:v>7.0633532214609582</c:v>
                </c:pt>
                <c:pt idx="346">
                  <c:v>7.0561727529742804</c:v>
                </c:pt>
                <c:pt idx="347">
                  <c:v>7.0461114644411769</c:v>
                </c:pt>
                <c:pt idx="348">
                  <c:v>7.0333208905548261</c:v>
                </c:pt>
                <c:pt idx="349">
                  <c:v>7.0179436680420615</c:v>
                </c:pt>
                <c:pt idx="350">
                  <c:v>7.0001141742597843</c:v>
                </c:pt>
                <c:pt idx="351">
                  <c:v>6.979959120737611</c:v>
                </c:pt>
                <c:pt idx="352">
                  <c:v>6.957598103823825</c:v>
                </c:pt>
                <c:pt idx="353">
                  <c:v>6.9331441147415536</c:v>
                </c:pt>
                <c:pt idx="354">
                  <c:v>6.9067040114338241</c:v>
                </c:pt>
                <c:pt idx="355">
                  <c:v>6.8783789545890661</c:v>
                </c:pt>
                <c:pt idx="356">
                  <c:v>6.8482648102075974</c:v>
                </c:pt>
                <c:pt idx="357">
                  <c:v>6.8164525210069202</c:v>
                </c:pt>
                <c:pt idx="358">
                  <c:v>6.7830284488781931</c:v>
                </c:pt>
                <c:pt idx="359">
                  <c:v>6.7480746905060816</c:v>
                </c:pt>
                <c:pt idx="360">
                  <c:v>6.7116693681542889</c:v>
                </c:pt>
                <c:pt idx="361">
                  <c:v>6.6738868975045387</c:v>
                </c:pt>
                <c:pt idx="362">
                  <c:v>6.6347982343201259</c:v>
                </c:pt>
                <c:pt idx="363">
                  <c:v>6.5944711015897743</c:v>
                </c:pt>
                <c:pt idx="364">
                  <c:v>6.5529701986942568</c:v>
                </c:pt>
                <c:pt idx="365">
                  <c:v>6.5103573940291382</c:v>
                </c:pt>
                <c:pt idx="366">
                  <c:v>6.4666919024124532</c:v>
                </c:pt>
                <c:pt idx="367">
                  <c:v>6.4220304485069315</c:v>
                </c:pt>
                <c:pt idx="368">
                  <c:v>6.3764274173927156</c:v>
                </c:pt>
                <c:pt idx="369">
                  <c:v>6.3299349933386111</c:v>
                </c:pt>
                <c:pt idx="370">
                  <c:v>6.2826032877376967</c:v>
                </c:pt>
                <c:pt idx="371">
                  <c:v>6.2344804570965282</c:v>
                </c:pt>
                <c:pt idx="372">
                  <c:v>6.1856128118959539</c:v>
                </c:pt>
                <c:pt idx="373">
                  <c:v>6.1360449170756262</c:v>
                </c:pt>
                <c:pt idx="374">
                  <c:v>6.0858196848332815</c:v>
                </c:pt>
                <c:pt idx="375">
                  <c:v>6.0349784603734413</c:v>
                </c:pt>
                <c:pt idx="376">
                  <c:v>5.9835611011882985</c:v>
                </c:pt>
                <c:pt idx="377">
                  <c:v>5.9316060504056374</c:v>
                </c:pt>
                <c:pt idx="378">
                  <c:v>5.8791504046946148</c:v>
                </c:pt>
                <c:pt idx="379">
                  <c:v>5.8262299771797306</c:v>
                </c:pt>
                <c:pt idx="380">
                  <c:v>5.7728793557761016</c:v>
                </c:pt>
                <c:pt idx="381">
                  <c:v>5.7191319573249899</c:v>
                </c:pt>
                <c:pt idx="382">
                  <c:v>5.6650200778771724</c:v>
                </c:pt>
                <c:pt idx="383">
                  <c:v>5.6105749394429303</c:v>
                </c:pt>
                <c:pt idx="384">
                  <c:v>5.5558267335010552</c:v>
                </c:pt>
                <c:pt idx="385">
                  <c:v>5.5008046615349908</c:v>
                </c:pt>
                <c:pt idx="386">
                  <c:v>5.4455369728420928</c:v>
                </c:pt>
                <c:pt idx="387">
                  <c:v>5.3900509998414918</c:v>
                </c:pt>
                <c:pt idx="388">
                  <c:v>5.334373191087419</c:v>
                </c:pt>
                <c:pt idx="389">
                  <c:v>5.2785291421777147</c:v>
                </c:pt>
                <c:pt idx="390">
                  <c:v>5.2225436247314239</c:v>
                </c:pt>
                <c:pt idx="391">
                  <c:v>5.1664406135950296</c:v>
                </c:pt>
                <c:pt idx="392">
                  <c:v>5.1102433124236182</c:v>
                </c:pt>
                <c:pt idx="393">
                  <c:v>5.053974177771047</c:v>
                </c:pt>
                <c:pt idx="394">
                  <c:v>4.9976549418121197</c:v>
                </c:pt>
                <c:pt idx="395">
                  <c:v>4.9413066338094733</c:v>
                </c:pt>
                <c:pt idx="396">
                  <c:v>4.884949600428528</c:v>
                </c:pt>
                <c:pt idx="397">
                  <c:v>4.8286035249951178</c:v>
                </c:pt>
                <c:pt idx="398">
                  <c:v>4.7722874457826681</c:v>
                </c:pt>
                <c:pt idx="399">
                  <c:v>4.7160197734082967</c:v>
                </c:pt>
                <c:pt idx="400">
                  <c:v>4.6598183074106787</c:v>
                </c:pt>
                <c:pt idx="401">
                  <c:v>4.6037002520763144</c:v>
                </c:pt>
                <c:pt idx="402">
                  <c:v>4.5476822315751839</c:v>
                </c:pt>
                <c:pt idx="403">
                  <c:v>4.4917803044615665</c:v>
                </c:pt>
                <c:pt idx="404">
                  <c:v>4.4360099775911142</c:v>
                </c:pt>
                <c:pt idx="405">
                  <c:v>4.3803862195008065</c:v>
                </c:pt>
                <c:pt idx="406">
                  <c:v>4.3249234732943442</c:v>
                </c:pt>
                <c:pt idx="407">
                  <c:v>4.2696356690720547</c:v>
                </c:pt>
                <c:pt idx="408">
                  <c:v>4.2145362359406722</c:v>
                </c:pt>
                <c:pt idx="409">
                  <c:v>4.159638113635479</c:v>
                </c:pt>
                <c:pt idx="410">
                  <c:v>4.1049537637843043</c:v>
                </c:pt>
                <c:pt idx="411">
                  <c:v>4.0504951808402749</c:v>
                </c:pt>
                <c:pt idx="412">
                  <c:v>3.9962739027077809</c:v>
                </c:pt>
                <c:pt idx="413">
                  <c:v>3.9423010210838676</c:v>
                </c:pt>
                <c:pt idx="414">
                  <c:v>3.8885871915353043</c:v>
                </c:pt>
                <c:pt idx="415">
                  <c:v>3.835142643329613</c:v>
                </c:pt>
                <c:pt idx="416">
                  <c:v>3.7819771890366685</c:v>
                </c:pt>
                <c:pt idx="417">
                  <c:v>3.7291002339159371</c:v>
                </c:pt>
                <c:pt idx="418">
                  <c:v>3.6765207851028689</c:v>
                </c:pt>
                <c:pt idx="419">
                  <c:v>3.6242474606068056</c:v>
                </c:pt>
                <c:pt idx="420">
                  <c:v>3.5722884981313756</c:v>
                </c:pt>
                <c:pt idx="421">
                  <c:v>3.520651763727388</c:v>
                </c:pt>
                <c:pt idx="422">
                  <c:v>3.4693447602871386</c:v>
                </c:pt>
                <c:pt idx="423">
                  <c:v>3.4183746358881351</c:v>
                </c:pt>
                <c:pt idx="424">
                  <c:v>3.3677481919934689</c:v>
                </c:pt>
                <c:pt idx="425">
                  <c:v>3.3174718915151864</c:v>
                </c:pt>
                <c:pt idx="426">
                  <c:v>3.2675518667464249</c:v>
                </c:pt>
                <c:pt idx="427">
                  <c:v>3.2179939271673543</c:v>
                </c:pt>
                <c:pt idx="428">
                  <c:v>3.1688035671294825</c:v>
                </c:pt>
                <c:pt idx="429">
                  <c:v>3.119985973422251</c:v>
                </c:pt>
                <c:pt idx="430">
                  <c:v>3.0715460327254682</c:v>
                </c:pt>
                <c:pt idx="431">
                  <c:v>3.0234883389507479</c:v>
                </c:pt>
                <c:pt idx="432">
                  <c:v>2.9758172004744674</c:v>
                </c:pt>
                <c:pt idx="433">
                  <c:v>2.9285366472648846</c:v>
                </c:pt>
                <c:pt idx="434">
                  <c:v>2.8816504379051935</c:v>
                </c:pt>
                <c:pt idx="435">
                  <c:v>2.835162066514572</c:v>
                </c:pt>
                <c:pt idx="436">
                  <c:v>2.7890747695685363</c:v>
                </c:pt>
                <c:pt idx="437">
                  <c:v>2.7433915326201062</c:v>
                </c:pt>
                <c:pt idx="438">
                  <c:v>2.698115096922808</c:v>
                </c:pt>
                <c:pt idx="439">
                  <c:v>2.6532479659565391</c:v>
                </c:pt>
                <c:pt idx="440">
                  <c:v>2.6087924118571202</c:v>
                </c:pt>
                <c:pt idx="441">
                  <c:v>2.5647504817501874</c:v>
                </c:pt>
                <c:pt idx="442">
                  <c:v>2.5211240039900815</c:v>
                </c:pt>
                <c:pt idx="443">
                  <c:v>2.4779145943041785</c:v>
                </c:pt>
                <c:pt idx="444">
                  <c:v>2.4351236618431207</c:v>
                </c:pt>
                <c:pt idx="445">
                  <c:v>2.3927524151372914</c:v>
                </c:pt>
                <c:pt idx="446">
                  <c:v>2.3508018679597953</c:v>
                </c:pt>
                <c:pt idx="447">
                  <c:v>2.3092728450963378</c:v>
                </c:pt>
                <c:pt idx="448">
                  <c:v>2.2681659880220613</c:v>
                </c:pt>
                <c:pt idx="449">
                  <c:v>2.2274817604857047</c:v>
                </c:pt>
                <c:pt idx="450">
                  <c:v>2.1872204540011868</c:v>
                </c:pt>
                <c:pt idx="451">
                  <c:v>2.1473821932468748</c:v>
                </c:pt>
                <c:pt idx="452">
                  <c:v>2.1079669413726512</c:v>
                </c:pt>
                <c:pt idx="453">
                  <c:v>2.068974505215075</c:v>
                </c:pt>
                <c:pt idx="454">
                  <c:v>2.0304045404207312</c:v>
                </c:pt>
                <c:pt idx="455">
                  <c:v>1.9922565564781207</c:v>
                </c:pt>
                <c:pt idx="456">
                  <c:v>1.9545299216581897</c:v>
                </c:pt>
                <c:pt idx="457">
                  <c:v>1.9172238678638651</c:v>
                </c:pt>
                <c:pt idx="458">
                  <c:v>1.880337495388881</c:v>
                </c:pt>
                <c:pt idx="459">
                  <c:v>1.8438697775861037</c:v>
                </c:pt>
                <c:pt idx="460">
                  <c:v>1.8078195654458442</c:v>
                </c:pt>
                <c:pt idx="461">
                  <c:v>1.7721855920844085</c:v>
                </c:pt>
                <c:pt idx="462">
                  <c:v>1.7369664771433602</c:v>
                </c:pt>
                <c:pt idx="463">
                  <c:v>1.70216073109993</c:v>
                </c:pt>
                <c:pt idx="464">
                  <c:v>1.6677667594889858</c:v>
                </c:pt>
                <c:pt idx="465">
                  <c:v>1.6337828670371142</c:v>
                </c:pt>
                <c:pt idx="466">
                  <c:v>1.6002072617093717</c:v>
                </c:pt>
                <c:pt idx="467">
                  <c:v>1.567038058669203</c:v>
                </c:pt>
                <c:pt idx="468">
                  <c:v>1.5342732841521993</c:v>
                </c:pt>
                <c:pt idx="469">
                  <c:v>1.5019108792542948</c:v>
                </c:pt>
                <c:pt idx="470">
                  <c:v>1.4699487036350867</c:v>
                </c:pt>
                <c:pt idx="471">
                  <c:v>1.4383845391369654</c:v>
                </c:pt>
                <c:pt idx="472">
                  <c:v>1.4072160933208231</c:v>
                </c:pt>
                <c:pt idx="473">
                  <c:v>1.3764410029190373</c:v>
                </c:pt>
                <c:pt idx="474">
                  <c:v>1.3460568372066017</c:v>
                </c:pt>
                <c:pt idx="475">
                  <c:v>1.3160611012911527</c:v>
                </c:pt>
                <c:pt idx="476">
                  <c:v>1.2864512393227745</c:v>
                </c:pt>
                <c:pt idx="477">
                  <c:v>1.2572246376244536</c:v>
                </c:pt>
                <c:pt idx="478">
                  <c:v>1.2283786277440658</c:v>
                </c:pt>
                <c:pt idx="479">
                  <c:v>1.1999104894288273</c:v>
                </c:pt>
                <c:pt idx="480">
                  <c:v>1.1718174535231434</c:v>
                </c:pt>
                <c:pt idx="481">
                  <c:v>1.1440967047908082</c:v>
                </c:pt>
                <c:pt idx="482">
                  <c:v>1.1167453846625808</c:v>
                </c:pt>
                <c:pt idx="483">
                  <c:v>1.0897605939100554</c:v>
                </c:pt>
                <c:pt idx="484">
                  <c:v>1.0631393952469352</c:v>
                </c:pt>
                <c:pt idx="485">
                  <c:v>1.0368788158586746</c:v>
                </c:pt>
                <c:pt idx="486">
                  <c:v>1.0109758498615431</c:v>
                </c:pt>
                <c:pt idx="487">
                  <c:v>0.9854274606922413</c:v>
                </c:pt>
                <c:pt idx="488">
                  <c:v>0.96023058342897727</c:v>
                </c:pt>
                <c:pt idx="489">
                  <c:v>0.93538212704529045</c:v>
                </c:pt>
                <c:pt idx="490">
                  <c:v>0.9108789765975267</c:v>
                </c:pt>
                <c:pt idx="491">
                  <c:v>0.88671799534717977</c:v>
                </c:pt>
                <c:pt idx="492">
                  <c:v>0.86289602681915412</c:v>
                </c:pt>
                <c:pt idx="493">
                  <c:v>0.83940989679704359</c:v>
                </c:pt>
                <c:pt idx="494">
                  <c:v>0.81625641525654835</c:v>
                </c:pt>
                <c:pt idx="495">
                  <c:v>0.79343237823820623</c:v>
                </c:pt>
                <c:pt idx="496">
                  <c:v>0.77093456966042773</c:v>
                </c:pt>
                <c:pt idx="497">
                  <c:v>0.74875976307405878</c:v>
                </c:pt>
                <c:pt idx="498">
                  <c:v>0.72690472335958134</c:v>
                </c:pt>
                <c:pt idx="499">
                  <c:v>0.70536620836792885</c:v>
                </c:pt>
                <c:pt idx="500">
                  <c:v>0.68414097050629863</c:v>
                </c:pt>
                <c:pt idx="501">
                  <c:v>0.66322575826977825</c:v>
                </c:pt>
                <c:pt idx="502">
                  <c:v>0.64261731772007202</c:v>
                </c:pt>
                <c:pt idx="503">
                  <c:v>0.62231239391241999</c:v>
                </c:pt>
                <c:pt idx="504">
                  <c:v>0.60230773227169365</c:v>
                </c:pt>
                <c:pt idx="505">
                  <c:v>0.58260007991888862</c:v>
                </c:pt>
                <c:pt idx="506">
                  <c:v>0.56318618694905531</c:v>
                </c:pt>
                <c:pt idx="507">
                  <c:v>0.56316709084420147</c:v>
                </c:pt>
                <c:pt idx="508">
                  <c:v>0.56314799502491653</c:v>
                </c:pt>
                <c:pt idx="509">
                  <c:v>0.56312889949119338</c:v>
                </c:pt>
                <c:pt idx="510">
                  <c:v>0.56310980424304979</c:v>
                </c:pt>
                <c:pt idx="511">
                  <c:v>0.56309070928045202</c:v>
                </c:pt>
                <c:pt idx="512">
                  <c:v>0.56307161460341959</c:v>
                </c:pt>
                <c:pt idx="513">
                  <c:v>0.5630525202119383</c:v>
                </c:pt>
                <c:pt idx="514">
                  <c:v>0.5630334261060117</c:v>
                </c:pt>
                <c:pt idx="515">
                  <c:v>0.5630143322856398</c:v>
                </c:pt>
                <c:pt idx="516">
                  <c:v>0.56299523875080659</c:v>
                </c:pt>
                <c:pt idx="517">
                  <c:v>0.5629761455015192</c:v>
                </c:pt>
                <c:pt idx="518">
                  <c:v>0.56295705253777051</c:v>
                </c:pt>
                <c:pt idx="519">
                  <c:v>0.56293795985955342</c:v>
                </c:pt>
                <c:pt idx="520">
                  <c:v>0.56291886746687325</c:v>
                </c:pt>
                <c:pt idx="521">
                  <c:v>0.56289977535972113</c:v>
                </c:pt>
                <c:pt idx="522">
                  <c:v>0.56288068353809706</c:v>
                </c:pt>
                <c:pt idx="523">
                  <c:v>0.56286159200200103</c:v>
                </c:pt>
                <c:pt idx="524">
                  <c:v>0.56284250075141351</c:v>
                </c:pt>
                <c:pt idx="525">
                  <c:v>0.56282340978635403</c:v>
                </c:pt>
                <c:pt idx="526">
                  <c:v>0.56280431910680484</c:v>
                </c:pt>
                <c:pt idx="527">
                  <c:v>0.56278522871276593</c:v>
                </c:pt>
                <c:pt idx="528">
                  <c:v>0.56276613860423552</c:v>
                </c:pt>
                <c:pt idx="529">
                  <c:v>0.56274704878121184</c:v>
                </c:pt>
                <c:pt idx="530">
                  <c:v>0.56272795924368424</c:v>
                </c:pt>
                <c:pt idx="531">
                  <c:v>0.56270886999165803</c:v>
                </c:pt>
                <c:pt idx="532">
                  <c:v>0.56268978102513145</c:v>
                </c:pt>
                <c:pt idx="533">
                  <c:v>0.56267069234408851</c:v>
                </c:pt>
                <c:pt idx="534">
                  <c:v>0.56265160394853808</c:v>
                </c:pt>
                <c:pt idx="535">
                  <c:v>0.56263251583847484</c:v>
                </c:pt>
                <c:pt idx="536">
                  <c:v>0.56261342801388992</c:v>
                </c:pt>
                <c:pt idx="537">
                  <c:v>0.5625943404747904</c:v>
                </c:pt>
                <c:pt idx="538">
                  <c:v>0.56257525322116031</c:v>
                </c:pt>
                <c:pt idx="539">
                  <c:v>0.5625561662530032</c:v>
                </c:pt>
                <c:pt idx="540">
                  <c:v>0.56253707957032084</c:v>
                </c:pt>
                <c:pt idx="541">
                  <c:v>0.56251799317310258</c:v>
                </c:pt>
                <c:pt idx="542">
                  <c:v>0.5624989070613502</c:v>
                </c:pt>
                <c:pt idx="543">
                  <c:v>0.56247982123505302</c:v>
                </c:pt>
                <c:pt idx="544">
                  <c:v>0.5624607356942164</c:v>
                </c:pt>
                <c:pt idx="545">
                  <c:v>0.56244165043883321</c:v>
                </c:pt>
                <c:pt idx="546">
                  <c:v>0.56242256546890168</c:v>
                </c:pt>
                <c:pt idx="547">
                  <c:v>0.56240348078441826</c:v>
                </c:pt>
                <c:pt idx="548">
                  <c:v>0.56238439638537585</c:v>
                </c:pt>
                <c:pt idx="549">
                  <c:v>0.56236531227177444</c:v>
                </c:pt>
                <c:pt idx="550">
                  <c:v>0.56234622844361404</c:v>
                </c:pt>
                <c:pt idx="551">
                  <c:v>0.56232714490088931</c:v>
                </c:pt>
                <c:pt idx="552">
                  <c:v>0.56230806164359493</c:v>
                </c:pt>
                <c:pt idx="553">
                  <c:v>0.56228897867172556</c:v>
                </c:pt>
                <c:pt idx="554">
                  <c:v>0.56226989598528476</c:v>
                </c:pt>
                <c:pt idx="555">
                  <c:v>0.56225081358426721</c:v>
                </c:pt>
                <c:pt idx="556">
                  <c:v>0.56223173146867111</c:v>
                </c:pt>
                <c:pt idx="557">
                  <c:v>0.56221264963848228</c:v>
                </c:pt>
                <c:pt idx="558">
                  <c:v>0.56219356809371135</c:v>
                </c:pt>
                <c:pt idx="559">
                  <c:v>0.562174486834353</c:v>
                </c:pt>
                <c:pt idx="560">
                  <c:v>0.56215540586040014</c:v>
                </c:pt>
                <c:pt idx="561">
                  <c:v>0.56213632517184209</c:v>
                </c:pt>
                <c:pt idx="562">
                  <c:v>0.56211724476869485</c:v>
                </c:pt>
                <c:pt idx="563">
                  <c:v>0.56209816465093887</c:v>
                </c:pt>
                <c:pt idx="564">
                  <c:v>0.56207908481857594</c:v>
                </c:pt>
                <c:pt idx="565">
                  <c:v>0.56206000527160782</c:v>
                </c:pt>
                <c:pt idx="566">
                  <c:v>0.56204092601001854</c:v>
                </c:pt>
                <c:pt idx="567">
                  <c:v>0.56202184703382407</c:v>
                </c:pt>
                <c:pt idx="568">
                  <c:v>0.56200276834300311</c:v>
                </c:pt>
                <c:pt idx="569">
                  <c:v>0.56198368993756631</c:v>
                </c:pt>
                <c:pt idx="570">
                  <c:v>0.56196461181750834</c:v>
                </c:pt>
                <c:pt idx="571">
                  <c:v>0.56194553398281144</c:v>
                </c:pt>
                <c:pt idx="572">
                  <c:v>0.56192645643348094</c:v>
                </c:pt>
                <c:pt idx="573">
                  <c:v>0.56190737916952216</c:v>
                </c:pt>
                <c:pt idx="574">
                  <c:v>0.561888302190928</c:v>
                </c:pt>
                <c:pt idx="575">
                  <c:v>0.56186922549768248</c:v>
                </c:pt>
                <c:pt idx="576">
                  <c:v>0.5618501490897998</c:v>
                </c:pt>
                <c:pt idx="577">
                  <c:v>0.56183107296727464</c:v>
                </c:pt>
                <c:pt idx="578">
                  <c:v>0.56181199713009633</c:v>
                </c:pt>
                <c:pt idx="579">
                  <c:v>0.56179292157825778</c:v>
                </c:pt>
                <c:pt idx="580">
                  <c:v>0.56177384631176608</c:v>
                </c:pt>
                <c:pt idx="581">
                  <c:v>0.56175477133061413</c:v>
                </c:pt>
                <c:pt idx="582">
                  <c:v>0.56173569663480016</c:v>
                </c:pt>
                <c:pt idx="583">
                  <c:v>0.56171662222431351</c:v>
                </c:pt>
                <c:pt idx="584">
                  <c:v>0.56169754809916306</c:v>
                </c:pt>
                <c:pt idx="585">
                  <c:v>0.56167847425933815</c:v>
                </c:pt>
                <c:pt idx="586">
                  <c:v>0.5616594007048441</c:v>
                </c:pt>
                <c:pt idx="587">
                  <c:v>0.56164032743566494</c:v>
                </c:pt>
                <c:pt idx="588">
                  <c:v>0.56162125445180422</c:v>
                </c:pt>
                <c:pt idx="589">
                  <c:v>0.5616021817532566</c:v>
                </c:pt>
                <c:pt idx="590">
                  <c:v>0.56158310934001854</c:v>
                </c:pt>
                <c:pt idx="591">
                  <c:v>0.56156403721209358</c:v>
                </c:pt>
                <c:pt idx="592">
                  <c:v>0.56154496536946752</c:v>
                </c:pt>
                <c:pt idx="593">
                  <c:v>0.56152589381214923</c:v>
                </c:pt>
                <c:pt idx="594">
                  <c:v>0.56150682254012807</c:v>
                </c:pt>
                <c:pt idx="595">
                  <c:v>0.56148775155340225</c:v>
                </c:pt>
                <c:pt idx="596">
                  <c:v>0.56146868085196466</c:v>
                </c:pt>
                <c:pt idx="597">
                  <c:v>0.5614496104358242</c:v>
                </c:pt>
                <c:pt idx="598">
                  <c:v>0.56143054030496309</c:v>
                </c:pt>
                <c:pt idx="599">
                  <c:v>0.56141147045938666</c:v>
                </c:pt>
                <c:pt idx="600">
                  <c:v>0.56139240089909492</c:v>
                </c:pt>
                <c:pt idx="601">
                  <c:v>0.56137333162407188</c:v>
                </c:pt>
                <c:pt idx="602">
                  <c:v>0.56135426263432464</c:v>
                </c:pt>
                <c:pt idx="603">
                  <c:v>0.56133519392985143</c:v>
                </c:pt>
                <c:pt idx="604">
                  <c:v>0.56131612551064514</c:v>
                </c:pt>
                <c:pt idx="605">
                  <c:v>0.56129705737670044</c:v>
                </c:pt>
                <c:pt idx="606">
                  <c:v>0.56127798952802266</c:v>
                </c:pt>
                <c:pt idx="607">
                  <c:v>0.56125892196459581</c:v>
                </c:pt>
                <c:pt idx="608">
                  <c:v>0.56123985468642523</c:v>
                </c:pt>
                <c:pt idx="609">
                  <c:v>0.56122078769350381</c:v>
                </c:pt>
                <c:pt idx="610">
                  <c:v>0.5612017209858351</c:v>
                </c:pt>
                <c:pt idx="611">
                  <c:v>0.56118265456340843</c:v>
                </c:pt>
                <c:pt idx="612">
                  <c:v>0.5611635884262185</c:v>
                </c:pt>
                <c:pt idx="613">
                  <c:v>0.56114452257427239</c:v>
                </c:pt>
                <c:pt idx="614">
                  <c:v>0.56112545700755767</c:v>
                </c:pt>
                <c:pt idx="615">
                  <c:v>0.56110639172608145</c:v>
                </c:pt>
                <c:pt idx="616">
                  <c:v>0.5610873267298313</c:v>
                </c:pt>
                <c:pt idx="617">
                  <c:v>0.56106826201880722</c:v>
                </c:pt>
                <c:pt idx="618">
                  <c:v>0.56104919759300742</c:v>
                </c:pt>
                <c:pt idx="619">
                  <c:v>0.56103013345242481</c:v>
                </c:pt>
                <c:pt idx="620">
                  <c:v>0.56101106959706115</c:v>
                </c:pt>
                <c:pt idx="621">
                  <c:v>0.5609920060269129</c:v>
                </c:pt>
                <c:pt idx="622">
                  <c:v>0.56097294274196585</c:v>
                </c:pt>
                <c:pt idx="623">
                  <c:v>0.56095387974223243</c:v>
                </c:pt>
                <c:pt idx="624">
                  <c:v>0.56093481702770731</c:v>
                </c:pt>
                <c:pt idx="625">
                  <c:v>0.56091575459837273</c:v>
                </c:pt>
                <c:pt idx="626">
                  <c:v>0.56089669245423934</c:v>
                </c:pt>
                <c:pt idx="627">
                  <c:v>0.56087763059529827</c:v>
                </c:pt>
                <c:pt idx="628">
                  <c:v>0.56085856902155484</c:v>
                </c:pt>
                <c:pt idx="629">
                  <c:v>0.56083950773299662</c:v>
                </c:pt>
                <c:pt idx="630">
                  <c:v>0.56082044672961828</c:v>
                </c:pt>
                <c:pt idx="631">
                  <c:v>0.56080138601142515</c:v>
                </c:pt>
                <c:pt idx="632">
                  <c:v>0.56078232557841012</c:v>
                </c:pt>
                <c:pt idx="633">
                  <c:v>0.56076326543057142</c:v>
                </c:pt>
                <c:pt idx="634">
                  <c:v>0.56074420556790905</c:v>
                </c:pt>
                <c:pt idx="635">
                  <c:v>0.56072514599040701</c:v>
                </c:pt>
                <c:pt idx="636">
                  <c:v>0.56070608669807953</c:v>
                </c:pt>
                <c:pt idx="637">
                  <c:v>0.56068702769090706</c:v>
                </c:pt>
                <c:pt idx="638">
                  <c:v>0.56066796896890025</c:v>
                </c:pt>
                <c:pt idx="639">
                  <c:v>0.56064891053204491</c:v>
                </c:pt>
                <c:pt idx="640">
                  <c:v>0.5606298523803428</c:v>
                </c:pt>
                <c:pt idx="641">
                  <c:v>0.56061079451379392</c:v>
                </c:pt>
                <c:pt idx="642">
                  <c:v>0.56059173693238407</c:v>
                </c:pt>
                <c:pt idx="643">
                  <c:v>0.56057267963612212</c:v>
                </c:pt>
                <c:pt idx="644">
                  <c:v>0.56055362262500807</c:v>
                </c:pt>
                <c:pt idx="645">
                  <c:v>0.5605345658990224</c:v>
                </c:pt>
                <c:pt idx="646">
                  <c:v>0.56051550945817397</c:v>
                </c:pt>
                <c:pt idx="647">
                  <c:v>0.56049645330245923</c:v>
                </c:pt>
                <c:pt idx="648">
                  <c:v>0.56047739743186753</c:v>
                </c:pt>
                <c:pt idx="649">
                  <c:v>0.5604583418464042</c:v>
                </c:pt>
                <c:pt idx="650">
                  <c:v>0.56043928654606212</c:v>
                </c:pt>
                <c:pt idx="651">
                  <c:v>0.56042023153083953</c:v>
                </c:pt>
                <c:pt idx="652">
                  <c:v>0.56040117680072754</c:v>
                </c:pt>
                <c:pt idx="653">
                  <c:v>0.56038212235572793</c:v>
                </c:pt>
                <c:pt idx="654">
                  <c:v>0.5603630681958407</c:v>
                </c:pt>
                <c:pt idx="655">
                  <c:v>0.56034401432105874</c:v>
                </c:pt>
                <c:pt idx="656">
                  <c:v>0.5603249607313785</c:v>
                </c:pt>
                <c:pt idx="657">
                  <c:v>0.56030590742679642</c:v>
                </c:pt>
                <c:pt idx="658">
                  <c:v>0.56028685440730719</c:v>
                </c:pt>
                <c:pt idx="659">
                  <c:v>0.56026780167291612</c:v>
                </c:pt>
                <c:pt idx="660">
                  <c:v>0.56024874922361256</c:v>
                </c:pt>
                <c:pt idx="661">
                  <c:v>0.56022969705939829</c:v>
                </c:pt>
                <c:pt idx="662">
                  <c:v>0.5602106451802662</c:v>
                </c:pt>
                <c:pt idx="663">
                  <c:v>0.56019159358621629</c:v>
                </c:pt>
                <c:pt idx="664">
                  <c:v>0.56017254227723967</c:v>
                </c:pt>
                <c:pt idx="665">
                  <c:v>0.56015349125334168</c:v>
                </c:pt>
                <c:pt idx="666">
                  <c:v>0.56013444051450811</c:v>
                </c:pt>
                <c:pt idx="667">
                  <c:v>0.56011539006074962</c:v>
                </c:pt>
                <c:pt idx="668">
                  <c:v>0.56009633989205199</c:v>
                </c:pt>
                <c:pt idx="669">
                  <c:v>0.56007729000841344</c:v>
                </c:pt>
                <c:pt idx="670">
                  <c:v>0.56005824040984109</c:v>
                </c:pt>
                <c:pt idx="671">
                  <c:v>0.56003919109631717</c:v>
                </c:pt>
                <c:pt idx="672">
                  <c:v>0.56002014206784345</c:v>
                </c:pt>
                <c:pt idx="673">
                  <c:v>0.56000109332442172</c:v>
                </c:pt>
                <c:pt idx="674">
                  <c:v>0.55998204486604486</c:v>
                </c:pt>
                <c:pt idx="675">
                  <c:v>0.55996299669270577</c:v>
                </c:pt>
                <c:pt idx="676">
                  <c:v>0.55994394880441689</c:v>
                </c:pt>
                <c:pt idx="677">
                  <c:v>0.55992490120115512</c:v>
                </c:pt>
                <c:pt idx="678">
                  <c:v>0.55990585388293113</c:v>
                </c:pt>
                <c:pt idx="679">
                  <c:v>0.55988680684973069</c:v>
                </c:pt>
                <c:pt idx="680">
                  <c:v>0.55986776010156269</c:v>
                </c:pt>
                <c:pt idx="681">
                  <c:v>0.55984871363841471</c:v>
                </c:pt>
                <c:pt idx="682">
                  <c:v>0.55982966746029028</c:v>
                </c:pt>
                <c:pt idx="683">
                  <c:v>0.55981062156718053</c:v>
                </c:pt>
                <c:pt idx="684">
                  <c:v>0.55979157595908369</c:v>
                </c:pt>
                <c:pt idx="685">
                  <c:v>0.55977253063599797</c:v>
                </c:pt>
                <c:pt idx="686">
                  <c:v>0.55975348559791982</c:v>
                </c:pt>
                <c:pt idx="687">
                  <c:v>0.55973444084485102</c:v>
                </c:pt>
                <c:pt idx="688">
                  <c:v>0.55971539637677736</c:v>
                </c:pt>
                <c:pt idx="689">
                  <c:v>0.55969635219370595</c:v>
                </c:pt>
                <c:pt idx="690">
                  <c:v>0.55967730829562612</c:v>
                </c:pt>
                <c:pt idx="691">
                  <c:v>0.55965826468253965</c:v>
                </c:pt>
                <c:pt idx="692">
                  <c:v>0.55963922135443944</c:v>
                </c:pt>
                <c:pt idx="693">
                  <c:v>0.55962017831132549</c:v>
                </c:pt>
                <c:pt idx="694">
                  <c:v>0.55960113555319069</c:v>
                </c:pt>
                <c:pt idx="695">
                  <c:v>0.55958209308004214</c:v>
                </c:pt>
                <c:pt idx="696">
                  <c:v>0.55956305089186031</c:v>
                </c:pt>
                <c:pt idx="697">
                  <c:v>0.55954400898865941</c:v>
                </c:pt>
                <c:pt idx="698">
                  <c:v>0.55952496737042168</c:v>
                </c:pt>
                <c:pt idx="699">
                  <c:v>0.55950592603715954</c:v>
                </c:pt>
                <c:pt idx="700">
                  <c:v>0.55948688498885346</c:v>
                </c:pt>
                <c:pt idx="701">
                  <c:v>0.55946784422551232</c:v>
                </c:pt>
                <c:pt idx="702">
                  <c:v>0.55944880374712369</c:v>
                </c:pt>
                <c:pt idx="703">
                  <c:v>0.55942976355368756</c:v>
                </c:pt>
                <c:pt idx="704">
                  <c:v>0.55941072364520217</c:v>
                </c:pt>
                <c:pt idx="705">
                  <c:v>0.55939168402166928</c:v>
                </c:pt>
                <c:pt idx="706">
                  <c:v>0.55937264468308001</c:v>
                </c:pt>
                <c:pt idx="707">
                  <c:v>0.55935360562942726</c:v>
                </c:pt>
                <c:pt idx="708">
                  <c:v>0.55933456686071459</c:v>
                </c:pt>
                <c:pt idx="709">
                  <c:v>0.5593155283769331</c:v>
                </c:pt>
                <c:pt idx="710">
                  <c:v>0.55929649017809346</c:v>
                </c:pt>
                <c:pt idx="711">
                  <c:v>0.55927745226416903</c:v>
                </c:pt>
                <c:pt idx="712">
                  <c:v>0.55925841463517756</c:v>
                </c:pt>
                <c:pt idx="713">
                  <c:v>0.55923937729111017</c:v>
                </c:pt>
                <c:pt idx="714">
                  <c:v>0.55922034023195444</c:v>
                </c:pt>
                <c:pt idx="715">
                  <c:v>0.55920130345772101</c:v>
                </c:pt>
                <c:pt idx="716">
                  <c:v>0.55918226696840279</c:v>
                </c:pt>
                <c:pt idx="717">
                  <c:v>0.55916323076398733</c:v>
                </c:pt>
                <c:pt idx="718">
                  <c:v>0.55914419484448352</c:v>
                </c:pt>
                <c:pt idx="719">
                  <c:v>0.55912515920987182</c:v>
                </c:pt>
                <c:pt idx="720">
                  <c:v>0.55910612386017178</c:v>
                </c:pt>
                <c:pt idx="721">
                  <c:v>0.55908708879536206</c:v>
                </c:pt>
                <c:pt idx="722">
                  <c:v>0.55906805401544801</c:v>
                </c:pt>
                <c:pt idx="723">
                  <c:v>0.55904901952042252</c:v>
                </c:pt>
                <c:pt idx="724">
                  <c:v>0.55902998531028913</c:v>
                </c:pt>
                <c:pt idx="725">
                  <c:v>0.55901095138503543</c:v>
                </c:pt>
                <c:pt idx="726">
                  <c:v>0.55899191774466672</c:v>
                </c:pt>
                <c:pt idx="727">
                  <c:v>0.55897288438917236</c:v>
                </c:pt>
                <c:pt idx="728">
                  <c:v>0.55895385131855413</c:v>
                </c:pt>
                <c:pt idx="729">
                  <c:v>0.55893481853280491</c:v>
                </c:pt>
                <c:pt idx="730">
                  <c:v>0.55891578603192826</c:v>
                </c:pt>
                <c:pt idx="731">
                  <c:v>0.55889675381590997</c:v>
                </c:pt>
                <c:pt idx="732">
                  <c:v>0.55887772188476248</c:v>
                </c:pt>
                <c:pt idx="733">
                  <c:v>0.55885869023846979</c:v>
                </c:pt>
                <c:pt idx="734">
                  <c:v>0.55883965887702658</c:v>
                </c:pt>
                <c:pt idx="735">
                  <c:v>0.55882062780043995</c:v>
                </c:pt>
                <c:pt idx="736">
                  <c:v>0.55880159700870458</c:v>
                </c:pt>
                <c:pt idx="737">
                  <c:v>0.55878256650181157</c:v>
                </c:pt>
                <c:pt idx="738">
                  <c:v>0.5587635362797716</c:v>
                </c:pt>
                <c:pt idx="739">
                  <c:v>0.55874450634255801</c:v>
                </c:pt>
                <c:pt idx="740">
                  <c:v>0.55872547669018857</c:v>
                </c:pt>
                <c:pt idx="741">
                  <c:v>0.55870644732265795</c:v>
                </c:pt>
                <c:pt idx="742">
                  <c:v>0.55868741823994483</c:v>
                </c:pt>
                <c:pt idx="743">
                  <c:v>0.55866838944206698</c:v>
                </c:pt>
                <c:pt idx="744">
                  <c:v>0.55864936092901196</c:v>
                </c:pt>
                <c:pt idx="745">
                  <c:v>0.55863033270077267</c:v>
                </c:pt>
                <c:pt idx="746">
                  <c:v>0.55861130475735621</c:v>
                </c:pt>
                <c:pt idx="747">
                  <c:v>0.55859227709875015</c:v>
                </c:pt>
                <c:pt idx="748">
                  <c:v>0.55857324972496158</c:v>
                </c:pt>
                <c:pt idx="749">
                  <c:v>0.55855422263597632</c:v>
                </c:pt>
                <c:pt idx="750">
                  <c:v>0.55853519583179967</c:v>
                </c:pt>
                <c:pt idx="751">
                  <c:v>0.55851616931242098</c:v>
                </c:pt>
                <c:pt idx="752">
                  <c:v>0.55849714307784204</c:v>
                </c:pt>
                <c:pt idx="753">
                  <c:v>0.55847811712805928</c:v>
                </c:pt>
                <c:pt idx="754">
                  <c:v>0.55845909146307271</c:v>
                </c:pt>
                <c:pt idx="755">
                  <c:v>0.55844006608287167</c:v>
                </c:pt>
                <c:pt idx="756">
                  <c:v>0.55842104098745793</c:v>
                </c:pt>
                <c:pt idx="757">
                  <c:v>0.55840201617682261</c:v>
                </c:pt>
                <c:pt idx="758">
                  <c:v>0.55838299165097105</c:v>
                </c:pt>
                <c:pt idx="759">
                  <c:v>0.55836396740989613</c:v>
                </c:pt>
                <c:pt idx="760">
                  <c:v>0.55834494345359786</c:v>
                </c:pt>
                <c:pt idx="761">
                  <c:v>0.55832591978206025</c:v>
                </c:pt>
                <c:pt idx="762">
                  <c:v>0.55830689639529751</c:v>
                </c:pt>
                <c:pt idx="763">
                  <c:v>0.55828787329329899</c:v>
                </c:pt>
                <c:pt idx="764">
                  <c:v>0.55826885047605579</c:v>
                </c:pt>
                <c:pt idx="765">
                  <c:v>0.5582498279435697</c:v>
                </c:pt>
                <c:pt idx="766">
                  <c:v>0.55823080569584604</c:v>
                </c:pt>
                <c:pt idx="767">
                  <c:v>0.55821178373286706</c:v>
                </c:pt>
                <c:pt idx="768">
                  <c:v>0.5581927620546363</c:v>
                </c:pt>
                <c:pt idx="769">
                  <c:v>0.55817374066115377</c:v>
                </c:pt>
                <c:pt idx="770">
                  <c:v>0.55815471955241058</c:v>
                </c:pt>
                <c:pt idx="771">
                  <c:v>0.55813569872840496</c:v>
                </c:pt>
                <c:pt idx="772">
                  <c:v>0.55811667818913335</c:v>
                </c:pt>
                <c:pt idx="773">
                  <c:v>0.55809765793459931</c:v>
                </c:pt>
                <c:pt idx="774">
                  <c:v>0.55807863796478863</c:v>
                </c:pt>
                <c:pt idx="775">
                  <c:v>0.55805961827970485</c:v>
                </c:pt>
                <c:pt idx="776">
                  <c:v>0.55804059887934621</c:v>
                </c:pt>
                <c:pt idx="777">
                  <c:v>0.55802157976370381</c:v>
                </c:pt>
                <c:pt idx="778">
                  <c:v>0.558002560932783</c:v>
                </c:pt>
                <c:pt idx="779">
                  <c:v>0.55798354238657133</c:v>
                </c:pt>
                <c:pt idx="780">
                  <c:v>0.55796452412507058</c:v>
                </c:pt>
                <c:pt idx="781">
                  <c:v>0.55794550614827543</c:v>
                </c:pt>
                <c:pt idx="782">
                  <c:v>0.55792648845618764</c:v>
                </c:pt>
                <c:pt idx="783">
                  <c:v>0.55790747104879657</c:v>
                </c:pt>
                <c:pt idx="784">
                  <c:v>0.55788845392610398</c:v>
                </c:pt>
                <c:pt idx="785">
                  <c:v>0.5578694370881081</c:v>
                </c:pt>
                <c:pt idx="786">
                  <c:v>0.55785042053480183</c:v>
                </c:pt>
                <c:pt idx="787">
                  <c:v>0.55783140426617983</c:v>
                </c:pt>
                <c:pt idx="788">
                  <c:v>0.55781238828224922</c:v>
                </c:pt>
                <c:pt idx="789">
                  <c:v>0.55779337258299755</c:v>
                </c:pt>
                <c:pt idx="790">
                  <c:v>0.55777435716842305</c:v>
                </c:pt>
                <c:pt idx="791">
                  <c:v>0.55775534203851862</c:v>
                </c:pt>
                <c:pt idx="792">
                  <c:v>0.55773632719329491</c:v>
                </c:pt>
                <c:pt idx="793">
                  <c:v>0.55771731263273416</c:v>
                </c:pt>
                <c:pt idx="794">
                  <c:v>0.55769829835683993</c:v>
                </c:pt>
                <c:pt idx="795">
                  <c:v>0.55767928436561043</c:v>
                </c:pt>
                <c:pt idx="796">
                  <c:v>0.55766027065904211</c:v>
                </c:pt>
                <c:pt idx="797">
                  <c:v>0.5576412572371261</c:v>
                </c:pt>
                <c:pt idx="798">
                  <c:v>0.55762224409986416</c:v>
                </c:pt>
                <c:pt idx="799">
                  <c:v>0.55760323124725275</c:v>
                </c:pt>
                <c:pt idx="800">
                  <c:v>0.55758421867928654</c:v>
                </c:pt>
                <c:pt idx="801">
                  <c:v>0.55756520639596552</c:v>
                </c:pt>
                <c:pt idx="802">
                  <c:v>0.55754619439728437</c:v>
                </c:pt>
                <c:pt idx="803">
                  <c:v>0.55752718268324131</c:v>
                </c:pt>
                <c:pt idx="804">
                  <c:v>0.55750817125382923</c:v>
                </c:pt>
                <c:pt idx="805">
                  <c:v>0.55748916010904992</c:v>
                </c:pt>
                <c:pt idx="806">
                  <c:v>0.55747014924890337</c:v>
                </c:pt>
                <c:pt idx="807">
                  <c:v>0.55745113867337892</c:v>
                </c:pt>
                <c:pt idx="808">
                  <c:v>0.55743212838247302</c:v>
                </c:pt>
                <c:pt idx="809">
                  <c:v>0.55741311837618923</c:v>
                </c:pt>
                <c:pt idx="810">
                  <c:v>0.55739410865451688</c:v>
                </c:pt>
                <c:pt idx="811">
                  <c:v>0.55737509921745954</c:v>
                </c:pt>
                <c:pt idx="812">
                  <c:v>0.55735609006500653</c:v>
                </c:pt>
                <c:pt idx="813">
                  <c:v>0.55733708119715963</c:v>
                </c:pt>
                <c:pt idx="814">
                  <c:v>0.55731807261392063</c:v>
                </c:pt>
                <c:pt idx="815">
                  <c:v>0.55729906431528065</c:v>
                </c:pt>
                <c:pt idx="816">
                  <c:v>0.55728005630123079</c:v>
                </c:pt>
                <c:pt idx="817">
                  <c:v>0.55726104857177461</c:v>
                </c:pt>
                <c:pt idx="818">
                  <c:v>0.55724204112691034</c:v>
                </c:pt>
                <c:pt idx="819">
                  <c:v>0.55722303396663264</c:v>
                </c:pt>
                <c:pt idx="820">
                  <c:v>0.55720402709093797</c:v>
                </c:pt>
                <c:pt idx="821">
                  <c:v>0.55718502049982277</c:v>
                </c:pt>
                <c:pt idx="822">
                  <c:v>0.55716601419328882</c:v>
                </c:pt>
                <c:pt idx="823">
                  <c:v>0.55714700817132545</c:v>
                </c:pt>
                <c:pt idx="824">
                  <c:v>0.5571280024339309</c:v>
                </c:pt>
                <c:pt idx="825">
                  <c:v>0.55710899698110694</c:v>
                </c:pt>
                <c:pt idx="826">
                  <c:v>0.55708999181284646</c:v>
                </c:pt>
                <c:pt idx="827">
                  <c:v>0.55707098692914769</c:v>
                </c:pt>
                <c:pt idx="828">
                  <c:v>0.55705198233001063</c:v>
                </c:pt>
                <c:pt idx="829">
                  <c:v>0.55703297801542284</c:v>
                </c:pt>
                <c:pt idx="830">
                  <c:v>0.55701397398539143</c:v>
                </c:pt>
                <c:pt idx="831">
                  <c:v>0.55699497023990574</c:v>
                </c:pt>
                <c:pt idx="832">
                  <c:v>0.55697596677896044</c:v>
                </c:pt>
                <c:pt idx="833">
                  <c:v>0.55695696360256619</c:v>
                </c:pt>
                <c:pt idx="834">
                  <c:v>0.55693796071071233</c:v>
                </c:pt>
                <c:pt idx="835">
                  <c:v>0.55691895810338821</c:v>
                </c:pt>
                <c:pt idx="836">
                  <c:v>0.55689995578059737</c:v>
                </c:pt>
                <c:pt idx="837">
                  <c:v>0.55688095374233626</c:v>
                </c:pt>
                <c:pt idx="838">
                  <c:v>0.55686195198860666</c:v>
                </c:pt>
                <c:pt idx="839">
                  <c:v>0.55684295051939792</c:v>
                </c:pt>
                <c:pt idx="840">
                  <c:v>0.55682394933470647</c:v>
                </c:pt>
                <c:pt idx="841">
                  <c:v>0.55680494843453943</c:v>
                </c:pt>
                <c:pt idx="842">
                  <c:v>0.55678594781888258</c:v>
                </c:pt>
                <c:pt idx="843">
                  <c:v>0.55676694748773059</c:v>
                </c:pt>
                <c:pt idx="844">
                  <c:v>0.55674794744109057</c:v>
                </c:pt>
                <c:pt idx="845">
                  <c:v>0.55672894767895542</c:v>
                </c:pt>
                <c:pt idx="846">
                  <c:v>0.55670994820131625</c:v>
                </c:pt>
                <c:pt idx="847">
                  <c:v>0.55669094900818372</c:v>
                </c:pt>
                <c:pt idx="848">
                  <c:v>0.55667195009954362</c:v>
                </c:pt>
                <c:pt idx="849">
                  <c:v>0.55665295147539062</c:v>
                </c:pt>
                <c:pt idx="850">
                  <c:v>0.55663395313573183</c:v>
                </c:pt>
                <c:pt idx="851">
                  <c:v>0.55661495508055658</c:v>
                </c:pt>
                <c:pt idx="852">
                  <c:v>0.55659595730986133</c:v>
                </c:pt>
                <c:pt idx="853">
                  <c:v>0.55657695982364608</c:v>
                </c:pt>
                <c:pt idx="854">
                  <c:v>0.55655796262190549</c:v>
                </c:pt>
                <c:pt idx="855">
                  <c:v>0.55653896570464489</c:v>
                </c:pt>
                <c:pt idx="856">
                  <c:v>0.55651996907184476</c:v>
                </c:pt>
                <c:pt idx="857">
                  <c:v>0.55650097272351218</c:v>
                </c:pt>
                <c:pt idx="858">
                  <c:v>0.55648197665964894</c:v>
                </c:pt>
                <c:pt idx="859">
                  <c:v>0.55646298088023904</c:v>
                </c:pt>
                <c:pt idx="860">
                  <c:v>0.55644398538528961</c:v>
                </c:pt>
                <c:pt idx="861">
                  <c:v>0.5564249901747953</c:v>
                </c:pt>
                <c:pt idx="862">
                  <c:v>0.55640599524874723</c:v>
                </c:pt>
                <c:pt idx="863">
                  <c:v>0.55638700060714896</c:v>
                </c:pt>
                <c:pt idx="864">
                  <c:v>0.55636800624999339</c:v>
                </c:pt>
                <c:pt idx="865">
                  <c:v>0.5563490121772805</c:v>
                </c:pt>
                <c:pt idx="866">
                  <c:v>0.55633001838900142</c:v>
                </c:pt>
                <c:pt idx="867">
                  <c:v>0.55631102488516326</c:v>
                </c:pt>
                <c:pt idx="868">
                  <c:v>0.55629203166575891</c:v>
                </c:pt>
                <c:pt idx="869">
                  <c:v>0.55627303873077061</c:v>
                </c:pt>
                <c:pt idx="870">
                  <c:v>0.55625404608021789</c:v>
                </c:pt>
                <c:pt idx="871">
                  <c:v>0.55623505371407944</c:v>
                </c:pt>
                <c:pt idx="872">
                  <c:v>0.5562160616323677</c:v>
                </c:pt>
                <c:pt idx="873">
                  <c:v>0.55619706983506845</c:v>
                </c:pt>
                <c:pt idx="874">
                  <c:v>0.55617807832218347</c:v>
                </c:pt>
                <c:pt idx="875">
                  <c:v>0.5561590870937092</c:v>
                </c:pt>
                <c:pt idx="876">
                  <c:v>0.55614009614964033</c:v>
                </c:pt>
                <c:pt idx="877">
                  <c:v>0.55612110548996796</c:v>
                </c:pt>
                <c:pt idx="878">
                  <c:v>0.5561021151146992</c:v>
                </c:pt>
                <c:pt idx="879">
                  <c:v>0.55608312502383228</c:v>
                </c:pt>
                <c:pt idx="880">
                  <c:v>0.55606413521735121</c:v>
                </c:pt>
                <c:pt idx="881">
                  <c:v>0.55604514569526664</c:v>
                </c:pt>
                <c:pt idx="882">
                  <c:v>0.55602615645756615</c:v>
                </c:pt>
                <c:pt idx="883">
                  <c:v>0.55600716750425327</c:v>
                </c:pt>
                <c:pt idx="884">
                  <c:v>0.55598817883531559</c:v>
                </c:pt>
                <c:pt idx="885">
                  <c:v>0.55596919045075666</c:v>
                </c:pt>
                <c:pt idx="886">
                  <c:v>0.55595020235057468</c:v>
                </c:pt>
                <c:pt idx="887">
                  <c:v>0.55593121453476613</c:v>
                </c:pt>
                <c:pt idx="888">
                  <c:v>0.55591222700332388</c:v>
                </c:pt>
                <c:pt idx="889">
                  <c:v>0.55589323975624971</c:v>
                </c:pt>
                <c:pt idx="890">
                  <c:v>0.55587425279353653</c:v>
                </c:pt>
                <c:pt idx="891">
                  <c:v>0.55585526611517722</c:v>
                </c:pt>
                <c:pt idx="892">
                  <c:v>0.55583627972117533</c:v>
                </c:pt>
                <c:pt idx="893">
                  <c:v>0.55581729361152732</c:v>
                </c:pt>
                <c:pt idx="894">
                  <c:v>0.5557983077862314</c:v>
                </c:pt>
                <c:pt idx="895">
                  <c:v>0.55577932224527693</c:v>
                </c:pt>
                <c:pt idx="896">
                  <c:v>0.55576033698866745</c:v>
                </c:pt>
                <c:pt idx="897">
                  <c:v>0.5557413520163923</c:v>
                </c:pt>
                <c:pt idx="898">
                  <c:v>0.55572236732845859</c:v>
                </c:pt>
                <c:pt idx="899">
                  <c:v>0.55570338292486277</c:v>
                </c:pt>
                <c:pt idx="900">
                  <c:v>0.55568439880559239</c:v>
                </c:pt>
                <c:pt idx="901">
                  <c:v>0.55566541497064392</c:v>
                </c:pt>
                <c:pt idx="902">
                  <c:v>0.55564643142002623</c:v>
                </c:pt>
                <c:pt idx="903">
                  <c:v>0.55562744815373044</c:v>
                </c:pt>
                <c:pt idx="904">
                  <c:v>0.55560846517174767</c:v>
                </c:pt>
                <c:pt idx="905">
                  <c:v>0.55558948247408146</c:v>
                </c:pt>
                <c:pt idx="906">
                  <c:v>0.55557050006073005</c:v>
                </c:pt>
                <c:pt idx="907">
                  <c:v>0.55555151793168456</c:v>
                </c:pt>
                <c:pt idx="908">
                  <c:v>0.55553253608694142</c:v>
                </c:pt>
                <c:pt idx="909">
                  <c:v>0.55551355452650242</c:v>
                </c:pt>
                <c:pt idx="910">
                  <c:v>0.55549457325036222</c:v>
                </c:pt>
                <c:pt idx="911">
                  <c:v>0.5554755922585155</c:v>
                </c:pt>
                <c:pt idx="912">
                  <c:v>0.55545661155096759</c:v>
                </c:pt>
                <c:pt idx="913">
                  <c:v>0.55543763112769895</c:v>
                </c:pt>
                <c:pt idx="914">
                  <c:v>0.55541865098872378</c:v>
                </c:pt>
                <c:pt idx="915">
                  <c:v>0.55539967113402966</c:v>
                </c:pt>
                <c:pt idx="916">
                  <c:v>0.5553806915636148</c:v>
                </c:pt>
                <c:pt idx="917">
                  <c:v>0.55536171227747566</c:v>
                </c:pt>
                <c:pt idx="918">
                  <c:v>0.55534273327561401</c:v>
                </c:pt>
                <c:pt idx="919">
                  <c:v>0.55532375455801741</c:v>
                </c:pt>
                <c:pt idx="920">
                  <c:v>0.55530477612468943</c:v>
                </c:pt>
                <c:pt idx="921">
                  <c:v>0.55528579797562116</c:v>
                </c:pt>
                <c:pt idx="922">
                  <c:v>0.55526682011082329</c:v>
                </c:pt>
                <c:pt idx="923">
                  <c:v>0.55524784253027981</c:v>
                </c:pt>
                <c:pt idx="924">
                  <c:v>0.5552288652339854</c:v>
                </c:pt>
                <c:pt idx="925">
                  <c:v>0.55520988822194184</c:v>
                </c:pt>
                <c:pt idx="926">
                  <c:v>0.55519091149414912</c:v>
                </c:pt>
                <c:pt idx="927">
                  <c:v>0.55517193505060902</c:v>
                </c:pt>
                <c:pt idx="928">
                  <c:v>0.55515295889130378</c:v>
                </c:pt>
                <c:pt idx="929">
                  <c:v>0.55513398301623518</c:v>
                </c:pt>
                <c:pt idx="930">
                  <c:v>0.55511500742540321</c:v>
                </c:pt>
                <c:pt idx="931">
                  <c:v>0.55509603211881142</c:v>
                </c:pt>
                <c:pt idx="932">
                  <c:v>0.55507705709644029</c:v>
                </c:pt>
                <c:pt idx="933">
                  <c:v>0.55505808235829157</c:v>
                </c:pt>
                <c:pt idx="934">
                  <c:v>0.55503910790437416</c:v>
                </c:pt>
                <c:pt idx="935">
                  <c:v>0.5550201337346703</c:v>
                </c:pt>
                <c:pt idx="936">
                  <c:v>0.55500115984918352</c:v>
                </c:pt>
                <c:pt idx="937">
                  <c:v>0.55498218624791384</c:v>
                </c:pt>
                <c:pt idx="938">
                  <c:v>0.55496321293085593</c:v>
                </c:pt>
                <c:pt idx="939">
                  <c:v>0.5549442398980009</c:v>
                </c:pt>
                <c:pt idx="940">
                  <c:v>0.55492526714934698</c:v>
                </c:pt>
                <c:pt idx="941">
                  <c:v>0.55490629468490127</c:v>
                </c:pt>
                <c:pt idx="942">
                  <c:v>0.55488732250464601</c:v>
                </c:pt>
                <c:pt idx="943">
                  <c:v>0.5548683506085883</c:v>
                </c:pt>
                <c:pt idx="944">
                  <c:v>0.55484937899671927</c:v>
                </c:pt>
                <c:pt idx="945">
                  <c:v>0.55483040766903891</c:v>
                </c:pt>
                <c:pt idx="946">
                  <c:v>0.55481143662554366</c:v>
                </c:pt>
                <c:pt idx="947">
                  <c:v>0.55479246586623177</c:v>
                </c:pt>
                <c:pt idx="948">
                  <c:v>0.55477349539109611</c:v>
                </c:pt>
                <c:pt idx="949">
                  <c:v>0.55475452520013668</c:v>
                </c:pt>
                <c:pt idx="950">
                  <c:v>0.5547355552933535</c:v>
                </c:pt>
                <c:pt idx="951">
                  <c:v>0.5547165856707359</c:v>
                </c:pt>
                <c:pt idx="952">
                  <c:v>0.5546976163322821</c:v>
                </c:pt>
                <c:pt idx="953">
                  <c:v>0.55467864727798855</c:v>
                </c:pt>
                <c:pt idx="954">
                  <c:v>0.55465967850786058</c:v>
                </c:pt>
                <c:pt idx="955">
                  <c:v>0.55464071002188575</c:v>
                </c:pt>
                <c:pt idx="956">
                  <c:v>0.55462174182006585</c:v>
                </c:pt>
                <c:pt idx="957">
                  <c:v>0.55460277390239732</c:v>
                </c:pt>
                <c:pt idx="958">
                  <c:v>0.55458380626887305</c:v>
                </c:pt>
                <c:pt idx="959">
                  <c:v>0.55456483891949127</c:v>
                </c:pt>
                <c:pt idx="960">
                  <c:v>0.55454587185424842</c:v>
                </c:pt>
                <c:pt idx="961">
                  <c:v>0.55452690507314983</c:v>
                </c:pt>
                <c:pt idx="962">
                  <c:v>0.5545079385761813</c:v>
                </c:pt>
                <c:pt idx="963">
                  <c:v>0.55448897236334282</c:v>
                </c:pt>
                <c:pt idx="964">
                  <c:v>0.55447000643463085</c:v>
                </c:pt>
                <c:pt idx="965">
                  <c:v>0.55445104079005247</c:v>
                </c:pt>
                <c:pt idx="966">
                  <c:v>0.55443207542959172</c:v>
                </c:pt>
                <c:pt idx="967">
                  <c:v>0.55441311035324148</c:v>
                </c:pt>
                <c:pt idx="968">
                  <c:v>0.55439414556101241</c:v>
                </c:pt>
                <c:pt idx="969">
                  <c:v>0.55437518105289385</c:v>
                </c:pt>
                <c:pt idx="970">
                  <c:v>0.55435621682888758</c:v>
                </c:pt>
                <c:pt idx="971">
                  <c:v>0.55433725288898117</c:v>
                </c:pt>
                <c:pt idx="972">
                  <c:v>0.55431828923318172</c:v>
                </c:pt>
                <c:pt idx="973">
                  <c:v>0.55429932586147856</c:v>
                </c:pt>
                <c:pt idx="974">
                  <c:v>0.55428036277387349</c:v>
                </c:pt>
                <c:pt idx="975">
                  <c:v>0.55426139997036472</c:v>
                </c:pt>
                <c:pt idx="976">
                  <c:v>0.55424243745094337</c:v>
                </c:pt>
                <c:pt idx="977">
                  <c:v>0.55422347521560589</c:v>
                </c:pt>
                <c:pt idx="978">
                  <c:v>0.55420451326435405</c:v>
                </c:pt>
                <c:pt idx="979">
                  <c:v>0.5541855515971843</c:v>
                </c:pt>
                <c:pt idx="980">
                  <c:v>0.55416659021408776</c:v>
                </c:pt>
                <c:pt idx="981">
                  <c:v>0.55414762911506976</c:v>
                </c:pt>
                <c:pt idx="982">
                  <c:v>0.55412866830011609</c:v>
                </c:pt>
                <c:pt idx="983">
                  <c:v>0.55410970776923563</c:v>
                </c:pt>
                <c:pt idx="984">
                  <c:v>0.55409074752242127</c:v>
                </c:pt>
                <c:pt idx="985">
                  <c:v>0.55407178755966591</c:v>
                </c:pt>
                <c:pt idx="986">
                  <c:v>0.55405282788096955</c:v>
                </c:pt>
                <c:pt idx="987">
                  <c:v>0.55403386848632508</c:v>
                </c:pt>
                <c:pt idx="988">
                  <c:v>0.55401490937573605</c:v>
                </c:pt>
                <c:pt idx="989">
                  <c:v>0.55399595054919715</c:v>
                </c:pt>
                <c:pt idx="990">
                  <c:v>0.55397699200669948</c:v>
                </c:pt>
                <c:pt idx="991">
                  <c:v>0.55395803374824837</c:v>
                </c:pt>
                <c:pt idx="992">
                  <c:v>0.55393907577383317</c:v>
                </c:pt>
                <c:pt idx="993">
                  <c:v>0.55392011808345565</c:v>
                </c:pt>
                <c:pt idx="994">
                  <c:v>0.55390116067710871</c:v>
                </c:pt>
                <c:pt idx="995">
                  <c:v>0.55388220355478879</c:v>
                </c:pt>
                <c:pt idx="996">
                  <c:v>0.553863246716503</c:v>
                </c:pt>
                <c:pt idx="997">
                  <c:v>0.55384429016223713</c:v>
                </c:pt>
                <c:pt idx="998">
                  <c:v>0.55382533389199295</c:v>
                </c:pt>
                <c:pt idx="999">
                  <c:v>0.55380637790576692</c:v>
                </c:pt>
                <c:pt idx="1000">
                  <c:v>0.55378742220355193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Calculs!$AH$4:$AH$1004</c:f>
              <c:numCache>
                <c:formatCode>0.00</c:formatCode>
                <c:ptCount val="1001"/>
                <c:pt idx="0">
                  <c:v>0</c:v>
                </c:pt>
                <c:pt idx="1">
                  <c:v>2.3267649253678804</c:v>
                </c:pt>
                <c:pt idx="2">
                  <c:v>43.28283784166549</c:v>
                </c:pt>
                <c:pt idx="3">
                  <c:v>60.423622711855948</c:v>
                </c:pt>
                <c:pt idx="4">
                  <c:v>53.773390274989502</c:v>
                </c:pt>
                <c:pt idx="5">
                  <c:v>50.270092057866442</c:v>
                </c:pt>
                <c:pt idx="6">
                  <c:v>49.910783266945934</c:v>
                </c:pt>
                <c:pt idx="7">
                  <c:v>49.551779919679724</c:v>
                </c:pt>
                <c:pt idx="8">
                  <c:v>49.193089737450883</c:v>
                </c:pt>
                <c:pt idx="9">
                  <c:v>48.83472035765535</c:v>
                </c:pt>
                <c:pt idx="10">
                  <c:v>48.476679333642956</c:v>
                </c:pt>
                <c:pt idx="11">
                  <c:v>48.118974134670559</c:v>
                </c:pt>
                <c:pt idx="12">
                  <c:v>47.761612145866792</c:v>
                </c:pt>
                <c:pt idx="13">
                  <c:v>47.404600668208822</c:v>
                </c:pt>
                <c:pt idx="14">
                  <c:v>47.047946918510426</c:v>
                </c:pt>
                <c:pt idx="15">
                  <c:v>46.691658029421752</c:v>
                </c:pt>
                <c:pt idx="16">
                  <c:v>46.335741049440323</c:v>
                </c:pt>
                <c:pt idx="17">
                  <c:v>45.98020294293309</c:v>
                </c:pt>
                <c:pt idx="18">
                  <c:v>45.625050590169778</c:v>
                </c:pt>
                <c:pt idx="19">
                  <c:v>45.270290787367017</c:v>
                </c:pt>
                <c:pt idx="20">
                  <c:v>44.915930246743173</c:v>
                </c:pt>
                <c:pt idx="21">
                  <c:v>44.561975596583949</c:v>
                </c:pt>
                <c:pt idx="22">
                  <c:v>44.208433381318414</c:v>
                </c:pt>
                <c:pt idx="23">
                  <c:v>43.855310061605373</c:v>
                </c:pt>
                <c:pt idx="24">
                  <c:v>43.502612014430021</c:v>
                </c:pt>
                <c:pt idx="25">
                  <c:v>43.150345533210476</c:v>
                </c:pt>
                <c:pt idx="26">
                  <c:v>42.798516827914497</c:v>
                </c:pt>
                <c:pt idx="27">
                  <c:v>42.44713202518578</c:v>
                </c:pt>
                <c:pt idx="28">
                  <c:v>42.096197168479996</c:v>
                </c:pt>
                <c:pt idx="29">
                  <c:v>41.745718218210293</c:v>
                </c:pt>
                <c:pt idx="30">
                  <c:v>41.395701051902144</c:v>
                </c:pt>
                <c:pt idx="31">
                  <c:v>41.046151464357386</c:v>
                </c:pt>
                <c:pt idx="32">
                  <c:v>40.697075167827435</c:v>
                </c:pt>
                <c:pt idx="33">
                  <c:v>40.348477792195183</c:v>
                </c:pt>
                <c:pt idx="34">
                  <c:v>40.000364885165929</c:v>
                </c:pt>
                <c:pt idx="35">
                  <c:v>39.652741912466816</c:v>
                </c:pt>
                <c:pt idx="36">
                  <c:v>39.305614258054746</c:v>
                </c:pt>
                <c:pt idx="37">
                  <c:v>38.958987224332574</c:v>
                </c:pt>
                <c:pt idx="38">
                  <c:v>38.612866032373738</c:v>
                </c:pt>
                <c:pt idx="39">
                  <c:v>38.267255822154617</c:v>
                </c:pt>
                <c:pt idx="40">
                  <c:v>37.922161652795054</c:v>
                </c:pt>
                <c:pt idx="41">
                  <c:v>37.577588502806535</c:v>
                </c:pt>
                <c:pt idx="42">
                  <c:v>37.233541270347914</c:v>
                </c:pt>
                <c:pt idx="43">
                  <c:v>36.890024773488811</c:v>
                </c:pt>
                <c:pt idx="44">
                  <c:v>36.547043750480135</c:v>
                </c:pt>
                <c:pt idx="45">
                  <c:v>36.204602860031969</c:v>
                </c:pt>
                <c:pt idx="46">
                  <c:v>35.862706681598304</c:v>
                </c:pt>
                <c:pt idx="47">
                  <c:v>35.5213597156689</c:v>
                </c:pt>
                <c:pt idx="48">
                  <c:v>35.180566384067767</c:v>
                </c:pt>
                <c:pt idx="49">
                  <c:v>34.840331030258319</c:v>
                </c:pt>
                <c:pt idx="50">
                  <c:v>34.500657919654891</c:v>
                </c:pt>
                <c:pt idx="51">
                  <c:v>34.161551239940863</c:v>
                </c:pt>
                <c:pt idx="52">
                  <c:v>33.823015101392713</c:v>
                </c:pt>
                <c:pt idx="53">
                  <c:v>33.485053537210206</c:v>
                </c:pt>
                <c:pt idx="54">
                  <c:v>33.147670503852687</c:v>
                </c:pt>
                <c:pt idx="55">
                  <c:v>32.810869881380867</c:v>
                </c:pt>
                <c:pt idx="56">
                  <c:v>32.474655473804418</c:v>
                </c:pt>
                <c:pt idx="57">
                  <c:v>32.139031009435172</c:v>
                </c:pt>
                <c:pt idx="58">
                  <c:v>31.804000141245449</c:v>
                </c:pt>
                <c:pt idx="59">
                  <c:v>31.469566447231898</c:v>
                </c:pt>
                <c:pt idx="60">
                  <c:v>31.135733430784185</c:v>
                </c:pt>
                <c:pt idx="61">
                  <c:v>30.802504521058896</c:v>
                </c:pt>
                <c:pt idx="62">
                  <c:v>30.469883073358091</c:v>
                </c:pt>
                <c:pt idx="63">
                  <c:v>29.864232686208837</c:v>
                </c:pt>
                <c:pt idx="64">
                  <c:v>28.986024584572906</c:v>
                </c:pt>
                <c:pt idx="65">
                  <c:v>28.109530436719613</c:v>
                </c:pt>
                <c:pt idx="66">
                  <c:v>27.23476538936276</c:v>
                </c:pt>
                <c:pt idx="67">
                  <c:v>26.110881815307877</c:v>
                </c:pt>
                <c:pt idx="68">
                  <c:v>24.738350171609582</c:v>
                </c:pt>
                <c:pt idx="69">
                  <c:v>22.92244921692475</c:v>
                </c:pt>
                <c:pt idx="70">
                  <c:v>20.664064075208501</c:v>
                </c:pt>
                <c:pt idx="71">
                  <c:v>18.410515997467872</c:v>
                </c:pt>
                <c:pt idx="72">
                  <c:v>16.161883463775524</c:v>
                </c:pt>
                <c:pt idx="73">
                  <c:v>13.918242044310977</c:v>
                </c:pt>
                <c:pt idx="74">
                  <c:v>11.67966441555704</c:v>
                </c:pt>
                <c:pt idx="75">
                  <c:v>9.4462203773362496</c:v>
                </c:pt>
                <c:pt idx="76">
                  <c:v>7.2179768706563134</c:v>
                </c:pt>
                <c:pt idx="77">
                  <c:v>4.9949979963334279</c:v>
                </c:pt>
                <c:pt idx="78">
                  <c:v>2.777345034362142</c:v>
                </c:pt>
                <c:pt idx="79">
                  <c:v>0.56507646400114442</c:v>
                </c:pt>
                <c:pt idx="80">
                  <c:v>-1.6417520154558316</c:v>
                </c:pt>
                <c:pt idx="81">
                  <c:v>-3.3122283078830681</c:v>
                </c:pt>
                <c:pt idx="82">
                  <c:v>-4.4476153514722334</c:v>
                </c:pt>
                <c:pt idx="83">
                  <c:v>-5.5801649430174889</c:v>
                </c:pt>
                <c:pt idx="84">
                  <c:v>-6.709871956356614</c:v>
                </c:pt>
                <c:pt idx="85">
                  <c:v>-7.836731943368294</c:v>
                </c:pt>
                <c:pt idx="86">
                  <c:v>-8.9607411268478216</c:v>
                </c:pt>
                <c:pt idx="87">
                  <c:v>-10.081896393360042</c:v>
                </c:pt>
                <c:pt idx="88">
                  <c:v>-11.200195286073297</c:v>
                </c:pt>
                <c:pt idx="89">
                  <c:v>-12.147897389020724</c:v>
                </c:pt>
                <c:pt idx="90">
                  <c:v>-12.925439787757144</c:v>
                </c:pt>
                <c:pt idx="91">
                  <c:v>-13.701018778686741</c:v>
                </c:pt>
                <c:pt idx="92">
                  <c:v>-14.474638250474827</c:v>
                </c:pt>
                <c:pt idx="93">
                  <c:v>-15.204360448196143</c:v>
                </c:pt>
                <c:pt idx="94">
                  <c:v>-15.890301234474212</c:v>
                </c:pt>
                <c:pt idx="95">
                  <c:v>-16.574521902491899</c:v>
                </c:pt>
                <c:pt idx="96">
                  <c:v>-17.257027724857238</c:v>
                </c:pt>
                <c:pt idx="97">
                  <c:v>-17.770038105526222</c:v>
                </c:pt>
                <c:pt idx="98">
                  <c:v>-18.114010219430586</c:v>
                </c:pt>
                <c:pt idx="99">
                  <c:v>-18.457194027195101</c:v>
                </c:pt>
                <c:pt idx="100">
                  <c:v>-18.799594102730318</c:v>
                </c:pt>
                <c:pt idx="101">
                  <c:v>-19.141215053251539</c:v>
                </c:pt>
                <c:pt idx="102">
                  <c:v>-19.482061518747962</c:v>
                </c:pt>
                <c:pt idx="103">
                  <c:v>-19.822138171458739</c:v>
                </c:pt>
                <c:pt idx="104">
                  <c:v>-20.161449715355726</c:v>
                </c:pt>
                <c:pt idx="105">
                  <c:v>-20.500000885633185</c:v>
                </c:pt>
                <c:pt idx="106">
                  <c:v>-20.83779644820401</c:v>
                </c:pt>
                <c:pt idx="107">
                  <c:v>-21.174841199202945</c:v>
                </c:pt>
                <c:pt idx="108">
                  <c:v>-21.511139964496511</c:v>
                </c:pt>
                <c:pt idx="109">
                  <c:v>-21.636941102561604</c:v>
                </c:pt>
                <c:pt idx="110">
                  <c:v>-21.552818898921206</c:v>
                </c:pt>
                <c:pt idx="111">
                  <c:v>-21.469098944210369</c:v>
                </c:pt>
                <c:pt idx="112">
                  <c:v>-21.385778700492871</c:v>
                </c:pt>
                <c:pt idx="113">
                  <c:v>-21.302855650009079</c:v>
                </c:pt>
                <c:pt idx="114">
                  <c:v>-21.22032729498325</c:v>
                </c:pt>
                <c:pt idx="115">
                  <c:v>-21.138191157433099</c:v>
                </c:pt>
                <c:pt idx="116">
                  <c:v>-21.056444778981366</c:v>
                </c:pt>
                <c:pt idx="117">
                  <c:v>-20.975085720669583</c:v>
                </c:pt>
                <c:pt idx="118">
                  <c:v>-20.894111562773773</c:v>
                </c:pt>
                <c:pt idx="119">
                  <c:v>-20.813519904622389</c:v>
                </c:pt>
                <c:pt idx="120">
                  <c:v>-20.733308364416047</c:v>
                </c:pt>
                <c:pt idx="121">
                  <c:v>-20.653474579049462</c:v>
                </c:pt>
                <c:pt idx="122">
                  <c:v>-20.574016203935141</c:v>
                </c:pt>
                <c:pt idx="123">
                  <c:v>-20.494930912829147</c:v>
                </c:pt>
                <c:pt idx="124">
                  <c:v>-20.416216397658825</c:v>
                </c:pt>
                <c:pt idx="125">
                  <c:v>-20.337870368352206</c:v>
                </c:pt>
                <c:pt idx="126">
                  <c:v>-20.259890552669514</c:v>
                </c:pt>
                <c:pt idx="127">
                  <c:v>-20.182274696036387</c:v>
                </c:pt>
                <c:pt idx="128">
                  <c:v>-20.105020561378961</c:v>
                </c:pt>
                <c:pt idx="129">
                  <c:v>-20.028125928960698</c:v>
                </c:pt>
                <c:pt idx="130">
                  <c:v>-19.951588596221079</c:v>
                </c:pt>
                <c:pt idx="131">
                  <c:v>-19.875406377616017</c:v>
                </c:pt>
                <c:pt idx="132">
                  <c:v>-19.799577104459892</c:v>
                </c:pt>
                <c:pt idx="133">
                  <c:v>-19.72409862476951</c:v>
                </c:pt>
                <c:pt idx="134">
                  <c:v>-19.648968803109572</c:v>
                </c:pt>
                <c:pt idx="135">
                  <c:v>-19.574185520439919</c:v>
                </c:pt>
                <c:pt idx="136">
                  <c:v>-19.499746673964271</c:v>
                </c:pt>
                <c:pt idx="137">
                  <c:v>-19.425650176980852</c:v>
                </c:pt>
                <c:pt idx="138">
                  <c:v>-19.351893958734362</c:v>
                </c:pt>
                <c:pt idx="139">
                  <c:v>-19.278475964269703</c:v>
                </c:pt>
                <c:pt idx="140">
                  <c:v>-19.205394154287202</c:v>
                </c:pt>
                <c:pt idx="141">
                  <c:v>-19.132646504999389</c:v>
                </c:pt>
                <c:pt idx="142">
                  <c:v>-19.060231007989305</c:v>
                </c:pt>
                <c:pt idx="143">
                  <c:v>-18.988145670070395</c:v>
                </c:pt>
                <c:pt idx="144">
                  <c:v>-18.916388513147755</c:v>
                </c:pt>
                <c:pt idx="145">
                  <c:v>-18.844957574080951</c:v>
                </c:pt>
                <c:pt idx="146">
                  <c:v>-18.773850904548308</c:v>
                </c:pt>
                <c:pt idx="147">
                  <c:v>-18.703066570912558</c:v>
                </c:pt>
                <c:pt idx="148">
                  <c:v>-18.632602654087961</c:v>
                </c:pt>
                <c:pt idx="149">
                  <c:v>-18.562457249408865</c:v>
                </c:pt>
                <c:pt idx="150">
                  <c:v>-18.492628466499585</c:v>
                </c:pt>
                <c:pt idx="151">
                  <c:v>-18.423114429145638</c:v>
                </c:pt>
                <c:pt idx="152">
                  <c:v>-18.353913275166452</c:v>
                </c:pt>
                <c:pt idx="153">
                  <c:v>-18.285023156289316</c:v>
                </c:pt>
                <c:pt idx="154">
                  <c:v>-18.216442238024605</c:v>
                </c:pt>
                <c:pt idx="155">
                  <c:v>-18.148168699542484</c:v>
                </c:pt>
                <c:pt idx="156">
                  <c:v>-18.080200733550708</c:v>
                </c:pt>
                <c:pt idx="157">
                  <c:v>-18.01253654617383</c:v>
                </c:pt>
                <c:pt idx="158">
                  <c:v>-17.945174356833625</c:v>
                </c:pt>
                <c:pt idx="159">
                  <c:v>-17.878112398130735</c:v>
                </c:pt>
                <c:pt idx="160">
                  <c:v>-17.81134891572761</c:v>
                </c:pt>
                <c:pt idx="161">
                  <c:v>-17.744882168232557</c:v>
                </c:pt>
                <c:pt idx="162">
                  <c:v>-17.678710427085115</c:v>
                </c:pt>
                <c:pt idx="163">
                  <c:v>-17.612831976442507</c:v>
                </c:pt>
                <c:pt idx="164">
                  <c:v>-17.547245113067365</c:v>
                </c:pt>
                <c:pt idx="165">
                  <c:v>-17.481948146216546</c:v>
                </c:pt>
                <c:pt idx="166">
                  <c:v>-17.416939397531063</c:v>
                </c:pt>
                <c:pt idx="167">
                  <c:v>-17.352217200927271</c:v>
                </c:pt>
                <c:pt idx="168">
                  <c:v>-17.287779902489032</c:v>
                </c:pt>
                <c:pt idx="169">
                  <c:v>-17.223625860361107</c:v>
                </c:pt>
                <c:pt idx="170">
                  <c:v>-17.159753444643517</c:v>
                </c:pt>
                <c:pt idx="171">
                  <c:v>-17.096161037287093</c:v>
                </c:pt>
                <c:pt idx="172">
                  <c:v>-17.032847031990041</c:v>
                </c:pt>
                <c:pt idx="173">
                  <c:v>-16.969809834095578</c:v>
                </c:pt>
                <c:pt idx="174">
                  <c:v>-16.907047860490547</c:v>
                </c:pt>
                <c:pt idx="175">
                  <c:v>-16.844559539505216</c:v>
                </c:pt>
                <c:pt idx="176">
                  <c:v>-16.782343310813882</c:v>
                </c:pt>
                <c:pt idx="177">
                  <c:v>-16.720397625336666</c:v>
                </c:pt>
                <c:pt idx="178">
                  <c:v>-16.658720945142239</c:v>
                </c:pt>
                <c:pt idx="179">
                  <c:v>-16.597311743351462</c:v>
                </c:pt>
                <c:pt idx="180">
                  <c:v>-16.53616850404212</c:v>
                </c:pt>
                <c:pt idx="181">
                  <c:v>-16.475289722154518</c:v>
                </c:pt>
                <c:pt idx="182">
                  <c:v>-16.414673903398064</c:v>
                </c:pt>
                <c:pt idx="183">
                  <c:v>-16.354319564158839</c:v>
                </c:pt>
                <c:pt idx="184">
                  <c:v>-16.294225231407957</c:v>
                </c:pt>
                <c:pt idx="185">
                  <c:v>-16.234389442611043</c:v>
                </c:pt>
                <c:pt idx="186">
                  <c:v>-16.174810745638396</c:v>
                </c:pt>
                <c:pt idx="187">
                  <c:v>-16.11548769867624</c:v>
                </c:pt>
                <c:pt idx="188">
                  <c:v>-16.056418870138739</c:v>
                </c:pt>
                <c:pt idx="189">
                  <c:v>-15.997602838580939</c:v>
                </c:pt>
                <c:pt idx="190">
                  <c:v>-15.939038192612557</c:v>
                </c:pt>
                <c:pt idx="191">
                  <c:v>-15.880723530812638</c:v>
                </c:pt>
                <c:pt idx="192">
                  <c:v>-15.822657461645067</c:v>
                </c:pt>
                <c:pt idx="193">
                  <c:v>-15.764838603374907</c:v>
                </c:pt>
                <c:pt idx="194">
                  <c:v>-15.707265583985519</c:v>
                </c:pt>
                <c:pt idx="195">
                  <c:v>-15.649937041096603</c:v>
                </c:pt>
                <c:pt idx="196">
                  <c:v>-15.592851621882934</c:v>
                </c:pt>
                <c:pt idx="197">
                  <c:v>-15.536007982994024</c:v>
                </c:pt>
                <c:pt idx="198">
                  <c:v>-15.479404790474424</c:v>
                </c:pt>
                <c:pt idx="199">
                  <c:v>-15.423040719684922</c:v>
                </c:pt>
                <c:pt idx="200">
                  <c:v>-15.366914455224476</c:v>
                </c:pt>
                <c:pt idx="201">
                  <c:v>-15.311024690852943</c:v>
                </c:pt>
                <c:pt idx="202">
                  <c:v>-14.759582163267444</c:v>
                </c:pt>
                <c:pt idx="203">
                  <c:v>-14.230940018809314</c:v>
                </c:pt>
                <c:pt idx="204">
                  <c:v>-13.723884704624332</c:v>
                </c:pt>
                <c:pt idx="205">
                  <c:v>-13.237283689378565</c:v>
                </c:pt>
                <c:pt idx="206">
                  <c:v>-12.770079042227497</c:v>
                </c:pt>
                <c:pt idx="207">
                  <c:v>-12.321281600245388</c:v>
                </c:pt>
                <c:pt idx="208">
                  <c:v>-11.889965663316131</c:v>
                </c:pt>
                <c:pt idx="209">
                  <c:v>-11.475264162526129</c:v>
                </c:pt>
                <c:pt idx="210">
                  <c:v>-11.0763642542457</c:v>
                </c:pt>
                <c:pt idx="211">
                  <c:v>-10.692503297461762</c:v>
                </c:pt>
                <c:pt idx="212">
                  <c:v>-10.322965176636588</c:v>
                </c:pt>
                <c:pt idx="213">
                  <c:v>-9.9670769365037852</c:v>
                </c:pt>
                <c:pt idx="214">
                  <c:v>-9.6242056988503997</c:v>
                </c:pt>
                <c:pt idx="215">
                  <c:v>-9.2937558345384303</c:v>
                </c:pt>
                <c:pt idx="216">
                  <c:v>-8.9751663668462083</c:v>
                </c:pt>
                <c:pt idx="217">
                  <c:v>-8.6679085847086625</c:v>
                </c:pt>
                <c:pt idx="218">
                  <c:v>-8.3714838466465853</c:v>
                </c:pt>
                <c:pt idx="219">
                  <c:v>-8.0854215581352822</c:v>
                </c:pt>
                <c:pt idx="220">
                  <c:v>-7.8092773069028594</c:v>
                </c:pt>
                <c:pt idx="221">
                  <c:v>-7.5426311421950656</c:v>
                </c:pt>
                <c:pt idx="222">
                  <c:v>-7.2850859854207934</c:v>
                </c:pt>
                <c:pt idx="223">
                  <c:v>-7.0362661608195589</c:v>
                </c:pt>
                <c:pt idx="224">
                  <c:v>-6.7958160358880662</c:v>
                </c:pt>
                <c:pt idx="225">
                  <c:v>-6.5633987622820982</c:v>
                </c:pt>
                <c:pt idx="226">
                  <c:v>-6.3386951087864976</c:v>
                </c:pt>
                <c:pt idx="227">
                  <c:v>-6.1214023787309646</c:v>
                </c:pt>
                <c:pt idx="228">
                  <c:v>-5.9112334049341539</c:v>
                </c:pt>
                <c:pt idx="229">
                  <c:v>-5.7079156158909647</c:v>
                </c:pt>
                <c:pt idx="230">
                  <c:v>-5.511190167487066</c:v>
                </c:pt>
                <c:pt idx="231">
                  <c:v>-5.320811135036859</c:v>
                </c:pt>
                <c:pt idx="232">
                  <c:v>-5.1365447609025594</c:v>
                </c:pt>
                <c:pt idx="233">
                  <c:v>-4.9581687533687608</c:v>
                </c:pt>
                <c:pt idx="234">
                  <c:v>-4.7854716328228495</c:v>
                </c:pt>
                <c:pt idx="235">
                  <c:v>-4.6182521216317429</c:v>
                </c:pt>
                <c:pt idx="236">
                  <c:v>-4.4563185744133378</c:v>
                </c:pt>
                <c:pt idx="237">
                  <c:v>-4.2994884456797102</c:v>
                </c:pt>
                <c:pt idx="238">
                  <c:v>-4.1475877920821898</c:v>
                </c:pt>
                <c:pt idx="239">
                  <c:v>-4.0004508067177627</c:v>
                </c:pt>
                <c:pt idx="240">
                  <c:v>-3.8579193831648957</c:v>
                </c:pt>
                <c:pt idx="241">
                  <c:v>-3.7198427071065163</c:v>
                </c:pt>
                <c:pt idx="242">
                  <c:v>-3.5860768735703497</c:v>
                </c:pt>
                <c:pt idx="243">
                  <c:v>-3.4564845279741974</c:v>
                </c:pt>
                <c:pt idx="244">
                  <c:v>-3.330934529306961</c:v>
                </c:pt>
                <c:pt idx="245">
                  <c:v>-3.2093016339070428</c:v>
                </c:pt>
                <c:pt idx="246">
                  <c:v>-3.0914661984192042</c:v>
                </c:pt>
                <c:pt idx="247">
                  <c:v>-2.9773139006200733</c:v>
                </c:pt>
                <c:pt idx="248">
                  <c:v>-2.8667354769023303</c:v>
                </c:pt>
                <c:pt idx="249">
                  <c:v>-2.7596264752989335</c:v>
                </c:pt>
                <c:pt idx="250">
                  <c:v>-2.6558870230123799</c:v>
                </c:pt>
                <c:pt idx="251">
                  <c:v>-2.5554216074906719</c:v>
                </c:pt>
                <c:pt idx="252">
                  <c:v>-2.458138870161922</c:v>
                </c:pt>
                <c:pt idx="253">
                  <c:v>-2.3639514120039378</c:v>
                </c:pt>
                <c:pt idx="254">
                  <c:v>-2.2727756101843752</c:v>
                </c:pt>
                <c:pt idx="255">
                  <c:v>-2.1845314450612432</c:v>
                </c:pt>
                <c:pt idx="256">
                  <c:v>-2.0991423368834794</c:v>
                </c:pt>
                <c:pt idx="257">
                  <c:v>-2.0165349915770667</c:v>
                </c:pt>
                <c:pt idx="258">
                  <c:v>-1.9366392550442306</c:v>
                </c:pt>
                <c:pt idx="259">
                  <c:v>-1.8593879754418752</c:v>
                </c:pt>
                <c:pt idx="260">
                  <c:v>-1.7847168729408622</c:v>
                </c:pt>
                <c:pt idx="261">
                  <c:v>-1.7125644165002625</c:v>
                </c:pt>
                <c:pt idx="262">
                  <c:v>-1.642871707220521</c:v>
                </c:pt>
                <c:pt idx="263">
                  <c:v>-1.5755823678668164</c:v>
                </c:pt>
                <c:pt idx="264">
                  <c:v>-1.5106424381787851</c:v>
                </c:pt>
                <c:pt idx="265">
                  <c:v>-1.4480002756056523</c:v>
                </c:pt>
                <c:pt idx="266">
                  <c:v>-1.3876064611264443</c:v>
                </c:pt>
                <c:pt idx="267">
                  <c:v>-1.3294137098338288</c:v>
                </c:pt>
                <c:pt idx="268">
                  <c:v>-1.2733767859770628</c:v>
                </c:pt>
                <c:pt idx="269">
                  <c:v>-1.2194524221748102</c:v>
                </c:pt>
                <c:pt idx="270">
                  <c:v>-1.1675992425221733</c:v>
                </c:pt>
                <c:pt idx="271">
                  <c:v>-1.1177776893283529</c:v>
                </c:pt>
                <c:pt idx="272">
                  <c:v>-1.0699499532318721</c:v>
                </c:pt>
                <c:pt idx="273">
                  <c:v>-1.0240799064494364</c:v>
                </c:pt>
                <c:pt idx="274">
                  <c:v>-0.98013303892221015</c:v>
                </c:pt>
                <c:pt idx="275">
                  <c:v>-0.93807639712975721</c:v>
                </c:pt>
                <c:pt idx="276">
                  <c:v>-0.89787852534706369</c:v>
                </c:pt>
                <c:pt idx="277">
                  <c:v>-0.85950940912413032</c:v>
                </c:pt>
                <c:pt idx="278">
                  <c:v>-0.82294042077061491</c:v>
                </c:pt>
                <c:pt idx="279">
                  <c:v>-0.78814426663010784</c:v>
                </c:pt>
                <c:pt idx="280">
                  <c:v>-0.75509493592992905</c:v>
                </c:pt>
                <c:pt idx="281">
                  <c:v>-0.72376765099315377</c:v>
                </c:pt>
                <c:pt idx="282">
                  <c:v>-0.69413881860004356</c:v>
                </c:pt>
                <c:pt idx="283">
                  <c:v>-0.66618598228661019</c:v>
                </c:pt>
                <c:pt idx="284">
                  <c:v>-0.63988777536901731</c:v>
                </c:pt>
                <c:pt idx="285">
                  <c:v>-0.61522387448438975</c:v>
                </c:pt>
                <c:pt idx="286">
                  <c:v>-0.59217495344198245</c:v>
                </c:pt>
                <c:pt idx="287">
                  <c:v>-0.57072263718411109</c:v>
                </c:pt>
                <c:pt idx="288">
                  <c:v>-0.55084945566453358</c:v>
                </c:pt>
                <c:pt idx="289">
                  <c:v>-0.53253879746380361</c:v>
                </c:pt>
                <c:pt idx="290">
                  <c:v>-0.51577486297724373</c:v>
                </c:pt>
                <c:pt idx="291">
                  <c:v>-0.50054261703227221</c:v>
                </c:pt>
                <c:pt idx="292">
                  <c:v>-0.48682774081842961</c:v>
                </c:pt>
                <c:pt idx="293">
                  <c:v>-0.47461658304587873</c:v>
                </c:pt>
                <c:pt idx="294">
                  <c:v>-0.46389611028642358</c:v>
                </c:pt>
                <c:pt idx="295">
                  <c:v>-0.45465385649476198</c:v>
                </c:pt>
                <c:pt idx="296">
                  <c:v>-0.44687787175589527</c:v>
                </c:pt>
                <c:pt idx="297">
                  <c:v>-0.44055667035590335</c:v>
                </c:pt>
                <c:pt idx="298">
                  <c:v>-0.43567917832573855</c:v>
                </c:pt>
                <c:pt idx="299">
                  <c:v>-0.4322346806589446</c:v>
                </c:pt>
                <c:pt idx="300">
                  <c:v>-0.43021276845159162</c:v>
                </c:pt>
                <c:pt idx="301">
                  <c:v>-0.42960328625355881</c:v>
                </c:pt>
                <c:pt idx="302">
                  <c:v>-0.43039627995205387</c:v>
                </c:pt>
                <c:pt idx="303">
                  <c:v>-0.43258194552887974</c:v>
                </c:pt>
                <c:pt idx="304">
                  <c:v>-0.43615057904106908</c:v>
                </c:pt>
                <c:pt idx="305">
                  <c:v>-0.44109252816959327</c:v>
                </c:pt>
                <c:pt idx="306">
                  <c:v>-0.44739814566330904</c:v>
                </c:pt>
                <c:pt idx="307">
                  <c:v>-0.45505774497642981</c:v>
                </c:pt>
                <c:pt idx="308">
                  <c:v>-0.46406155835958907</c:v>
                </c:pt>
                <c:pt idx="309">
                  <c:v>-0.47439969761952105</c:v>
                </c:pt>
                <c:pt idx="310">
                  <c:v>-0.48606211771327346</c:v>
                </c:pt>
                <c:pt idx="311">
                  <c:v>-0.49903858329239553</c:v>
                </c:pt>
                <c:pt idx="312">
                  <c:v>-0.51331863826319679</c:v>
                </c:pt>
                <c:pt idx="313">
                  <c:v>-0.52889157838298761</c:v>
                </c:pt>
                <c:pt idx="314">
                  <c:v>-0.54574642687073083</c:v>
                </c:pt>
                <c:pt idx="315">
                  <c:v>-0.56387191297474992</c:v>
                </c:pt>
                <c:pt idx="316">
                  <c:v>-0.58325645341054977</c:v>
                </c:pt>
                <c:pt idx="317">
                  <c:v>-0.6038881365584402</c:v>
                </c:pt>
                <c:pt idx="318">
                  <c:v>-0.6257547092932636</c:v>
                </c:pt>
                <c:pt idx="319">
                  <c:v>-0.64884356630654128</c:v>
                </c:pt>
                <c:pt idx="320">
                  <c:v>-0.673141741774123</c:v>
                </c:pt>
                <c:pt idx="321">
                  <c:v>-0.69863590321920521</c:v>
                </c:pt>
                <c:pt idx="322">
                  <c:v>-0.72531234742059791</c:v>
                </c:pt>
                <c:pt idx="323">
                  <c:v>-0.75315699821870374</c:v>
                </c:pt>
                <c:pt idx="324">
                  <c:v>-0.7821554060761492</c:v>
                </c:pt>
                <c:pt idx="325">
                  <c:v>-0.8122927492558496</c:v>
                </c:pt>
                <c:pt idx="326">
                  <c:v>-0.84355383648598548</c:v>
                </c:pt>
                <c:pt idx="327">
                  <c:v>-0.87592311098863707</c:v>
                </c:pt>
                <c:pt idx="328">
                  <c:v>-0.90938465575623584</c:v>
                </c:pt>
                <c:pt idx="329">
                  <c:v>-0.943922199967417</c:v>
                </c:pt>
                <c:pt idx="330">
                  <c:v>-0.9795191264411397</c:v>
                </c:pt>
                <c:pt idx="331">
                  <c:v>-1.01615848003484</c:v>
                </c:pt>
                <c:pt idx="332">
                  <c:v>-1.0538229768990111</c:v>
                </c:pt>
                <c:pt idx="333">
                  <c:v>-1.0924950145067194</c:v>
                </c:pt>
                <c:pt idx="334">
                  <c:v>-1.132156682382335</c:v>
                </c:pt>
                <c:pt idx="335">
                  <c:v>-1.1727897734590034</c:v>
                </c:pt>
                <c:pt idx="336">
                  <c:v>-1.2143757959992674</c:v>
                </c:pt>
                <c:pt idx="337">
                  <c:v>-1.2568959860176994</c:v>
                </c:pt>
                <c:pt idx="338">
                  <c:v>-1.3003313201484532</c:v>
                </c:pt>
                <c:pt idx="339">
                  <c:v>-1.3446625289043905</c:v>
                </c:pt>
                <c:pt idx="340">
                  <c:v>-1.3898701102777851</c:v>
                </c:pt>
                <c:pt idx="341">
                  <c:v>-1.4359343436357541</c:v>
                </c:pt>
                <c:pt idx="342">
                  <c:v>-1.4828353038663415</c:v>
                </c:pt>
                <c:pt idx="343">
                  <c:v>-1.5305528757338132</c:v>
                </c:pt>
                <c:pt idx="344">
                  <c:v>-1.5790667684040796</c:v>
                </c:pt>
                <c:pt idx="345">
                  <c:v>-1.6283565301033633</c:v>
                </c:pt>
                <c:pt idx="346">
                  <c:v>-1.6784015628752513</c:v>
                </c:pt>
                <c:pt idx="347">
                  <c:v>-1.7291811374031647</c:v>
                </c:pt>
                <c:pt idx="348">
                  <c:v>-1.7806744078670049</c:v>
                </c:pt>
                <c:pt idx="349">
                  <c:v>-1.8328604268044106</c:v>
                </c:pt>
                <c:pt idx="350">
                  <c:v>-1.8857181599485771</c:v>
                </c:pt>
                <c:pt idx="351">
                  <c:v>-1.9392265010160501</c:v>
                </c:pt>
                <c:pt idx="352">
                  <c:v>-1.9933642864192964</c:v>
                </c:pt>
                <c:pt idx="353">
                  <c:v>-2.0481103098801721</c:v>
                </c:pt>
                <c:pt idx="354">
                  <c:v>-2.1034433369216372</c:v>
                </c:pt>
                <c:pt idx="355">
                  <c:v>-2.1593421192163147</c:v>
                </c:pt>
                <c:pt idx="356">
                  <c:v>-2.2157854087716409</c:v>
                </c:pt>
                <c:pt idx="357">
                  <c:v>-2.272751971932446</c:v>
                </c:pt>
                <c:pt idx="358">
                  <c:v>-2.3302206031829584</c:v>
                </c:pt>
                <c:pt idx="359">
                  <c:v>-2.3881701387311947</c:v>
                </c:pt>
                <c:pt idx="360">
                  <c:v>-2.4465794698598389</c:v>
                </c:pt>
                <c:pt idx="361">
                  <c:v>-2.5054275560285868</c:v>
                </c:pt>
                <c:pt idx="362">
                  <c:v>-2.5646934377140265</c:v>
                </c:pt>
                <c:pt idx="363">
                  <c:v>-2.6243562489740109</c:v>
                </c:pt>
                <c:pt idx="364">
                  <c:v>-2.6843952297244256</c:v>
                </c:pt>
                <c:pt idx="365">
                  <c:v>-2.7447897377171939</c:v>
                </c:pt>
                <c:pt idx="366">
                  <c:v>-2.8055192602092269</c:v>
                </c:pt>
                <c:pt idx="367">
                  <c:v>-2.8665634253129051</c:v>
                </c:pt>
                <c:pt idx="368">
                  <c:v>-2.9279020130195459</c:v>
                </c:pt>
                <c:pt idx="369">
                  <c:v>-2.9895149658881519</c:v>
                </c:pt>
                <c:pt idx="370">
                  <c:v>-3.0513823993925038</c:v>
                </c:pt>
                <c:pt idx="371">
                  <c:v>-3.1134846119205397</c:v>
                </c:pt>
                <c:pt idx="372">
                  <c:v>-3.1758020944206602</c:v>
                </c:pt>
                <c:pt idx="373">
                  <c:v>-3.2383155396904271</c:v>
                </c:pt>
                <c:pt idx="374">
                  <c:v>-3.3010058513037892</c:v>
                </c:pt>
                <c:pt idx="375">
                  <c:v>-3.3638541521737655</c:v>
                </c:pt>
                <c:pt idx="376">
                  <c:v>-3.4268417927481529</c:v>
                </c:pt>
                <c:pt idx="377">
                  <c:v>-3.4899503588365288</c:v>
                </c:pt>
                <c:pt idx="378">
                  <c:v>-3.5531616790674665</c:v>
                </c:pt>
                <c:pt idx="379">
                  <c:v>-3.6164578319755254</c:v>
                </c:pt>
                <c:pt idx="380">
                  <c:v>-3.6798211527181781</c:v>
                </c:pt>
                <c:pt idx="381">
                  <c:v>-3.7432342394234261</c:v>
                </c:pt>
                <c:pt idx="382">
                  <c:v>-3.8066799591694318</c:v>
                </c:pt>
                <c:pt idx="383">
                  <c:v>-3.8701414535980247</c:v>
                </c:pt>
                <c:pt idx="384">
                  <c:v>-3.9336021441644795</c:v>
                </c:pt>
                <c:pt idx="385">
                  <c:v>-3.9970457370264509</c:v>
                </c:pt>
                <c:pt idx="386">
                  <c:v>-4.0604562275753979</c:v>
                </c:pt>
                <c:pt idx="387">
                  <c:v>-4.1238179046143628</c:v>
                </c:pt>
                <c:pt idx="388">
                  <c:v>-4.1871153541862842</c:v>
                </c:pt>
                <c:pt idx="389">
                  <c:v>-4.2503334630575234</c:v>
                </c:pt>
                <c:pt idx="390">
                  <c:v>-4.3134574218616315</c:v>
                </c:pt>
                <c:pt idx="391">
                  <c:v>-4.3764727279087365</c:v>
                </c:pt>
                <c:pt idx="392">
                  <c:v>-4.4393651876662457</c:v>
                </c:pt>
                <c:pt idx="393">
                  <c:v>-4.502120918916952</c:v>
                </c:pt>
                <c:pt idx="394">
                  <c:v>-4.5647263526008262</c:v>
                </c:pt>
                <c:pt idx="395">
                  <c:v>-4.6271682343471046</c:v>
                </c:pt>
                <c:pt idx="396">
                  <c:v>-4.6894336257035052</c:v>
                </c:pt>
                <c:pt idx="397">
                  <c:v>-4.7515099050696774</c:v>
                </c:pt>
                <c:pt idx="398">
                  <c:v>-4.8133847683420896</c:v>
                </c:pt>
                <c:pt idx="399">
                  <c:v>-4.8750462292778689</c:v>
                </c:pt>
                <c:pt idx="400">
                  <c:v>-4.9364826195852034</c:v>
                </c:pt>
                <c:pt idx="401">
                  <c:v>-4.9976825887480407</c:v>
                </c:pt>
                <c:pt idx="402">
                  <c:v>-5.0586351035929908</c:v>
                </c:pt>
                <c:pt idx="403">
                  <c:v>-5.1193294476064617</c:v>
                </c:pt>
                <c:pt idx="404">
                  <c:v>-5.1797552200100458</c:v>
                </c:pt>
                <c:pt idx="405">
                  <c:v>-5.2399023346023466</c:v>
                </c:pt>
                <c:pt idx="406">
                  <c:v>-5.2997610183755004</c:v>
                </c:pt>
                <c:pt idx="407">
                  <c:v>-5.3593218099145234</c:v>
                </c:pt>
                <c:pt idx="408">
                  <c:v>-5.4185755575878716</c:v>
                </c:pt>
                <c:pt idx="409">
                  <c:v>-5.4775134175374163</c:v>
                </c:pt>
                <c:pt idx="410">
                  <c:v>-5.5361268514761361</c:v>
                </c:pt>
                <c:pt idx="411">
                  <c:v>-5.5944076243017404</c:v>
                </c:pt>
                <c:pt idx="412">
                  <c:v>-5.6523478015344502</c:v>
                </c:pt>
                <c:pt idx="413">
                  <c:v>-5.7099397465871302</c:v>
                </c:pt>
                <c:pt idx="414">
                  <c:v>-5.7671761178758061</c:v>
                </c:pt>
                <c:pt idx="415">
                  <c:v>-5.8240498657786688</c:v>
                </c:pt>
                <c:pt idx="416">
                  <c:v>-5.8805542294514659</c:v>
                </c:pt>
                <c:pt idx="417">
                  <c:v>-5.9366827335071717</c:v>
                </c:pt>
                <c:pt idx="418">
                  <c:v>-5.9924291845676931</c:v>
                </c:pt>
                <c:pt idx="419">
                  <c:v>-6.0477876676952418</c:v>
                </c:pt>
                <c:pt idx="420">
                  <c:v>-6.1027525427109213</c:v>
                </c:pt>
                <c:pt idx="421">
                  <c:v>-6.1573184404079377</c:v>
                </c:pt>
                <c:pt idx="422">
                  <c:v>-6.2114802586666817</c:v>
                </c:pt>
                <c:pt idx="423">
                  <c:v>-6.2652331584788765</c:v>
                </c:pt>
                <c:pt idx="424">
                  <c:v>-6.3185725598877127</c:v>
                </c:pt>
                <c:pt idx="425">
                  <c:v>-6.3714941378508616</c:v>
                </c:pt>
                <c:pt idx="426">
                  <c:v>-6.4239938180330398</c:v>
                </c:pt>
                <c:pt idx="427">
                  <c:v>-6.4760677725346483</c:v>
                </c:pt>
                <c:pt idx="428">
                  <c:v>-6.5277124155628377</c:v>
                </c:pt>
                <c:pt idx="429">
                  <c:v>-6.5789243990512531</c:v>
                </c:pt>
                <c:pt idx="430">
                  <c:v>-6.6297006082344438</c:v>
                </c:pt>
                <c:pt idx="431">
                  <c:v>-6.6800381571827545</c:v>
                </c:pt>
                <c:pt idx="432">
                  <c:v>-6.729934384303534</c:v>
                </c:pt>
                <c:pt idx="433">
                  <c:v>-6.7793868478139743</c:v>
                </c:pt>
                <c:pt idx="434">
                  <c:v>-6.8283933211911148</c:v>
                </c:pt>
                <c:pt idx="435">
                  <c:v>-6.8769517886039839</c:v>
                </c:pt>
                <c:pt idx="436">
                  <c:v>-6.9250604403330396</c:v>
                </c:pt>
                <c:pt idx="437">
                  <c:v>-6.9727176681815584</c:v>
                </c:pt>
                <c:pt idx="438">
                  <c:v>-7.0199220608837267</c:v>
                </c:pt>
                <c:pt idx="439">
                  <c:v>-7.0666723995137923</c:v>
                </c:pt>
                <c:pt idx="440">
                  <c:v>-7.1129676529006218</c:v>
                </c:pt>
                <c:pt idx="441">
                  <c:v>-7.1588069730517487</c:v>
                </c:pt>
                <c:pt idx="442">
                  <c:v>-7.204189690590816</c:v>
                </c:pt>
                <c:pt idx="443">
                  <c:v>-7.2491153102122317</c:v>
                </c:pt>
                <c:pt idx="444">
                  <c:v>-7.2935835061565699</c:v>
                </c:pt>
                <c:pt idx="445">
                  <c:v>-7.3375941177101751</c:v>
                </c:pt>
                <c:pt idx="446">
                  <c:v>-7.381147144732271</c:v>
                </c:pt>
                <c:pt idx="447">
                  <c:v>-7.4242427432125506</c:v>
                </c:pt>
                <c:pt idx="448">
                  <c:v>-7.4668812208623541</c:v>
                </c:pt>
                <c:pt idx="449">
                  <c:v>-7.5090630327420813</c:v>
                </c:pt>
                <c:pt idx="450">
                  <c:v>-7.5507887769275364</c:v>
                </c:pt>
                <c:pt idx="451">
                  <c:v>-7.5920591902176628</c:v>
                </c:pt>
                <c:pt idx="452">
                  <c:v>-7.6328751438860438</c:v>
                </c:pt>
                <c:pt idx="453">
                  <c:v>-7.67323763947826</c:v>
                </c:pt>
                <c:pt idx="454">
                  <c:v>-7.713147804657293</c:v>
                </c:pt>
                <c:pt idx="455">
                  <c:v>-7.7526068890987281</c:v>
                </c:pt>
                <c:pt idx="456">
                  <c:v>-7.7916162604376842</c:v>
                </c:pt>
                <c:pt idx="457">
                  <c:v>-7.8301774002690214</c:v>
                </c:pt>
                <c:pt idx="458">
                  <c:v>-7.8682919002023439</c:v>
                </c:pt>
                <c:pt idx="459">
                  <c:v>-7.9059614579732962</c:v>
                </c:pt>
                <c:pt idx="460">
                  <c:v>-7.943187873612291</c:v>
                </c:pt>
                <c:pt idx="461">
                  <c:v>-7.9799730456719598</c:v>
                </c:pt>
                <c:pt idx="462">
                  <c:v>-8.0163189675142874</c:v>
                </c:pt>
                <c:pt idx="463">
                  <c:v>-8.052227723658417</c:v>
                </c:pt>
                <c:pt idx="464">
                  <c:v>-8.087701486189955</c:v>
                </c:pt>
                <c:pt idx="465">
                  <c:v>-8.1227425112325289</c:v>
                </c:pt>
                <c:pt idx="466">
                  <c:v>-8.1573531354821949</c:v>
                </c:pt>
                <c:pt idx="467">
                  <c:v>-8.1915357728052935</c:v>
                </c:pt>
                <c:pt idx="468">
                  <c:v>-8.2252929109001833</c:v>
                </c:pt>
                <c:pt idx="469">
                  <c:v>-8.2586271080232212</c:v>
                </c:pt>
                <c:pt idx="470">
                  <c:v>-8.2915409897792802</c:v>
                </c:pt>
                <c:pt idx="471">
                  <c:v>-8.3240372459770544</c:v>
                </c:pt>
                <c:pt idx="472">
                  <c:v>-8.3561186275491703</c:v>
                </c:pt>
                <c:pt idx="473">
                  <c:v>-8.3877879435373277</c:v>
                </c:pt>
                <c:pt idx="474">
                  <c:v>-8.4190480581422911</c:v>
                </c:pt>
                <c:pt idx="475">
                  <c:v>-8.4499018878387879</c:v>
                </c:pt>
                <c:pt idx="476">
                  <c:v>-8.480352398555107</c:v>
                </c:pt>
                <c:pt idx="477">
                  <c:v>-8.5104026029171962</c:v>
                </c:pt>
                <c:pt idx="478">
                  <c:v>-8.5400555575570447</c:v>
                </c:pt>
                <c:pt idx="479">
                  <c:v>-8.5693143604849915</c:v>
                </c:pt>
                <c:pt idx="480">
                  <c:v>-8.5981821485256358</c:v>
                </c:pt>
                <c:pt idx="481">
                  <c:v>-8.6266620948169308</c:v>
                </c:pt>
                <c:pt idx="482">
                  <c:v>-8.6547574063719761</c:v>
                </c:pt>
                <c:pt idx="483">
                  <c:v>-8.6824713217030816</c:v>
                </c:pt>
                <c:pt idx="484">
                  <c:v>-8.7098071085074764</c:v>
                </c:pt>
                <c:pt idx="485">
                  <c:v>-8.7367680614141552</c:v>
                </c:pt>
                <c:pt idx="486">
                  <c:v>-8.7633574997912369</c:v>
                </c:pt>
                <c:pt idx="487">
                  <c:v>-8.7895787656131503</c:v>
                </c:pt>
                <c:pt idx="488">
                  <c:v>-8.815435221387073</c:v>
                </c:pt>
                <c:pt idx="489">
                  <c:v>-8.8409302481377843</c:v>
                </c:pt>
                <c:pt idx="490">
                  <c:v>-8.8660672434503418</c:v>
                </c:pt>
                <c:pt idx="491">
                  <c:v>-8.89084961956973</c:v>
                </c:pt>
                <c:pt idx="492">
                  <c:v>-8.9152808015567508</c:v>
                </c:pt>
                <c:pt idx="493">
                  <c:v>-8.9393642254993768</c:v>
                </c:pt>
                <c:pt idx="494">
                  <c:v>-8.9631033367787403</c:v>
                </c:pt>
                <c:pt idx="495">
                  <c:v>-8.9865015883888812</c:v>
                </c:pt>
                <c:pt idx="496">
                  <c:v>-9.0095624393095228</c:v>
                </c:pt>
                <c:pt idx="497">
                  <c:v>-9.0322893529309223</c:v>
                </c:pt>
                <c:pt idx="498">
                  <c:v>-9.0546857955299505</c:v>
                </c:pt>
                <c:pt idx="499">
                  <c:v>-9.0767552347966109</c:v>
                </c:pt>
                <c:pt idx="500">
                  <c:v>-9.0985011384099348</c:v>
                </c:pt>
                <c:pt idx="501">
                  <c:v>-9.119926972662558</c:v>
                </c:pt>
                <c:pt idx="502">
                  <c:v>-9.1410362011329713</c:v>
                </c:pt>
                <c:pt idx="503">
                  <c:v>-9.1618322834045305</c:v>
                </c:pt>
                <c:pt idx="504">
                  <c:v>-9.1823186738304194</c:v>
                </c:pt>
                <c:pt idx="505">
                  <c:v>-9.2024988203435587</c:v>
                </c:pt>
                <c:pt idx="506">
                  <c:v>-9.2223761633105816</c:v>
                </c:pt>
                <c:pt idx="507">
                  <c:v>-9.2223957163817438</c:v>
                </c:pt>
                <c:pt idx="508">
                  <c:v>-9.2224152691585566</c:v>
                </c:pt>
                <c:pt idx="509">
                  <c:v>-9.2224348216410288</c:v>
                </c:pt>
                <c:pt idx="510">
                  <c:v>-9.2224543738291427</c:v>
                </c:pt>
                <c:pt idx="511">
                  <c:v>-9.2224739257229302</c:v>
                </c:pt>
                <c:pt idx="512">
                  <c:v>-9.2224934773223719</c:v>
                </c:pt>
                <c:pt idx="513">
                  <c:v>-9.2225130286274855</c:v>
                </c:pt>
                <c:pt idx="514">
                  <c:v>-9.2225325796382656</c:v>
                </c:pt>
                <c:pt idx="515">
                  <c:v>-9.2225521303547122</c:v>
                </c:pt>
                <c:pt idx="516">
                  <c:v>-9.2225716807768414</c:v>
                </c:pt>
                <c:pt idx="517">
                  <c:v>-9.2225912309046461</c:v>
                </c:pt>
                <c:pt idx="518">
                  <c:v>-9.222610780738135</c:v>
                </c:pt>
                <c:pt idx="519">
                  <c:v>-9.2226303302773136</c:v>
                </c:pt>
                <c:pt idx="520">
                  <c:v>-9.2226498795221783</c:v>
                </c:pt>
                <c:pt idx="521">
                  <c:v>-9.222669428472738</c:v>
                </c:pt>
                <c:pt idx="522">
                  <c:v>-9.2226889771289908</c:v>
                </c:pt>
                <c:pt idx="523">
                  <c:v>-9.2227085254909404</c:v>
                </c:pt>
                <c:pt idx="524">
                  <c:v>-9.2227280735586028</c:v>
                </c:pt>
                <c:pt idx="525">
                  <c:v>-9.2227476213319601</c:v>
                </c:pt>
                <c:pt idx="526">
                  <c:v>-9.222767168811032</c:v>
                </c:pt>
                <c:pt idx="527">
                  <c:v>-9.2227867159958148</c:v>
                </c:pt>
                <c:pt idx="528">
                  <c:v>-9.2228062628863157</c:v>
                </c:pt>
                <c:pt idx="529">
                  <c:v>-9.2228258094825328</c:v>
                </c:pt>
                <c:pt idx="530">
                  <c:v>-9.222845355784477</c:v>
                </c:pt>
                <c:pt idx="531">
                  <c:v>-9.2228649017921462</c:v>
                </c:pt>
                <c:pt idx="532">
                  <c:v>-9.2228844475055389</c:v>
                </c:pt>
                <c:pt idx="533">
                  <c:v>-9.2229039929246728</c:v>
                </c:pt>
                <c:pt idx="534">
                  <c:v>-9.2229235380495389</c:v>
                </c:pt>
                <c:pt idx="535">
                  <c:v>-9.2229430828801426</c:v>
                </c:pt>
                <c:pt idx="536">
                  <c:v>-9.2229626274164946</c:v>
                </c:pt>
                <c:pt idx="537">
                  <c:v>-9.222982171658586</c:v>
                </c:pt>
                <c:pt idx="538">
                  <c:v>-9.2230017156064328</c:v>
                </c:pt>
                <c:pt idx="539">
                  <c:v>-9.2230212592600331</c:v>
                </c:pt>
                <c:pt idx="540">
                  <c:v>-9.2230408026193835</c:v>
                </c:pt>
                <c:pt idx="541">
                  <c:v>-9.2230603456844964</c:v>
                </c:pt>
                <c:pt idx="542">
                  <c:v>-9.22307988845537</c:v>
                </c:pt>
                <c:pt idx="543">
                  <c:v>-9.2230994309320149</c:v>
                </c:pt>
                <c:pt idx="544">
                  <c:v>-9.2231189731144259</c:v>
                </c:pt>
                <c:pt idx="545">
                  <c:v>-9.2231385150026117</c:v>
                </c:pt>
                <c:pt idx="546">
                  <c:v>-9.2231580565965707</c:v>
                </c:pt>
                <c:pt idx="547">
                  <c:v>-9.22317759789631</c:v>
                </c:pt>
                <c:pt idx="548">
                  <c:v>-9.2231971389018348</c:v>
                </c:pt>
                <c:pt idx="549">
                  <c:v>-9.2232166796131452</c:v>
                </c:pt>
                <c:pt idx="550">
                  <c:v>-9.2232362200302447</c:v>
                </c:pt>
                <c:pt idx="551">
                  <c:v>-9.2232557601531351</c:v>
                </c:pt>
                <c:pt idx="552">
                  <c:v>-9.2232752999818253</c:v>
                </c:pt>
                <c:pt idx="553">
                  <c:v>-9.2232948395163152</c:v>
                </c:pt>
                <c:pt idx="554">
                  <c:v>-9.2233143787566085</c:v>
                </c:pt>
                <c:pt idx="555">
                  <c:v>-9.2233339177027052</c:v>
                </c:pt>
                <c:pt idx="556">
                  <c:v>-9.2233534563546105</c:v>
                </c:pt>
                <c:pt idx="557">
                  <c:v>-9.2233729947123368</c:v>
                </c:pt>
                <c:pt idx="558">
                  <c:v>-9.2233925327758755</c:v>
                </c:pt>
                <c:pt idx="559">
                  <c:v>-9.223412070545228</c:v>
                </c:pt>
                <c:pt idx="560">
                  <c:v>-9.2234316080204071</c:v>
                </c:pt>
                <c:pt idx="561">
                  <c:v>-9.2234511452014214</c:v>
                </c:pt>
                <c:pt idx="562">
                  <c:v>-9.2234706820882533</c:v>
                </c:pt>
                <c:pt idx="563">
                  <c:v>-9.2234902186809258</c:v>
                </c:pt>
                <c:pt idx="564">
                  <c:v>-9.2235097549794336</c:v>
                </c:pt>
                <c:pt idx="565">
                  <c:v>-9.2235292909837785</c:v>
                </c:pt>
                <c:pt idx="566">
                  <c:v>-9.2235488266939729</c:v>
                </c:pt>
                <c:pt idx="567">
                  <c:v>-9.2235683621100062</c:v>
                </c:pt>
                <c:pt idx="568">
                  <c:v>-9.2235878972318961</c:v>
                </c:pt>
                <c:pt idx="569">
                  <c:v>-9.2236074320596337</c:v>
                </c:pt>
                <c:pt idx="570">
                  <c:v>-9.2236269665932227</c:v>
                </c:pt>
                <c:pt idx="571">
                  <c:v>-9.2236465008326824</c:v>
                </c:pt>
                <c:pt idx="572">
                  <c:v>-9.2236660347780077</c:v>
                </c:pt>
                <c:pt idx="573">
                  <c:v>-9.2236855684291932</c:v>
                </c:pt>
                <c:pt idx="574">
                  <c:v>-9.2237051017862459</c:v>
                </c:pt>
                <c:pt idx="575">
                  <c:v>-9.2237246348491819</c:v>
                </c:pt>
                <c:pt idx="576">
                  <c:v>-9.2237441676179888</c:v>
                </c:pt>
                <c:pt idx="577">
                  <c:v>-9.22376370009267</c:v>
                </c:pt>
                <c:pt idx="578">
                  <c:v>-9.223783232273238</c:v>
                </c:pt>
                <c:pt idx="579">
                  <c:v>-9.2238027641596965</c:v>
                </c:pt>
                <c:pt idx="580">
                  <c:v>-9.2238222957520453</c:v>
                </c:pt>
                <c:pt idx="581">
                  <c:v>-9.2238418270502844</c:v>
                </c:pt>
                <c:pt idx="582">
                  <c:v>-9.2238613580544229</c:v>
                </c:pt>
                <c:pt idx="583">
                  <c:v>-9.2238808887644623</c:v>
                </c:pt>
                <c:pt idx="584">
                  <c:v>-9.2239004191804028</c:v>
                </c:pt>
                <c:pt idx="585">
                  <c:v>-9.2239199493022515</c:v>
                </c:pt>
                <c:pt idx="586">
                  <c:v>-9.2239394791300047</c:v>
                </c:pt>
                <c:pt idx="587">
                  <c:v>-9.2239590086636767</c:v>
                </c:pt>
                <c:pt idx="588">
                  <c:v>-9.2239785379032639</c:v>
                </c:pt>
                <c:pt idx="589">
                  <c:v>-9.2239980668487735</c:v>
                </c:pt>
                <c:pt idx="590">
                  <c:v>-9.2240175955002091</c:v>
                </c:pt>
                <c:pt idx="591">
                  <c:v>-9.2240371238575669</c:v>
                </c:pt>
                <c:pt idx="592">
                  <c:v>-9.2240566519208596</c:v>
                </c:pt>
                <c:pt idx="593">
                  <c:v>-9.2240761796900816</c:v>
                </c:pt>
                <c:pt idx="594">
                  <c:v>-9.2240957071652403</c:v>
                </c:pt>
                <c:pt idx="595">
                  <c:v>-9.2241152343463426</c:v>
                </c:pt>
                <c:pt idx="596">
                  <c:v>-9.2241347612333904</c:v>
                </c:pt>
                <c:pt idx="597">
                  <c:v>-9.2241542878263783</c:v>
                </c:pt>
                <c:pt idx="598">
                  <c:v>-9.2241738141253222</c:v>
                </c:pt>
                <c:pt idx="599">
                  <c:v>-9.2241933401302187</c:v>
                </c:pt>
                <c:pt idx="600">
                  <c:v>-9.2242128658410678</c:v>
                </c:pt>
                <c:pt idx="601">
                  <c:v>-9.2242323912578836</c:v>
                </c:pt>
                <c:pt idx="602">
                  <c:v>-9.2242519163806627</c:v>
                </c:pt>
                <c:pt idx="603">
                  <c:v>-9.2242714412094031</c:v>
                </c:pt>
                <c:pt idx="604">
                  <c:v>-9.2242909657441174</c:v>
                </c:pt>
                <c:pt idx="605">
                  <c:v>-9.2243104899848039</c:v>
                </c:pt>
                <c:pt idx="606">
                  <c:v>-9.2243300139314659</c:v>
                </c:pt>
                <c:pt idx="607">
                  <c:v>-9.2243495375841107</c:v>
                </c:pt>
                <c:pt idx="608">
                  <c:v>-9.22436906094274</c:v>
                </c:pt>
                <c:pt idx="609">
                  <c:v>-9.2243885840073574</c:v>
                </c:pt>
                <c:pt idx="610">
                  <c:v>-9.2244081067779611</c:v>
                </c:pt>
                <c:pt idx="611">
                  <c:v>-9.2244276292545617</c:v>
                </c:pt>
                <c:pt idx="612">
                  <c:v>-9.2244471514371646</c:v>
                </c:pt>
                <c:pt idx="613">
                  <c:v>-9.2244666733257628</c:v>
                </c:pt>
                <c:pt idx="614">
                  <c:v>-9.2244861949203685</c:v>
                </c:pt>
                <c:pt idx="615">
                  <c:v>-9.2245057162209747</c:v>
                </c:pt>
                <c:pt idx="616">
                  <c:v>-9.2245252372275957</c:v>
                </c:pt>
                <c:pt idx="617">
                  <c:v>-9.2245447579402313</c:v>
                </c:pt>
                <c:pt idx="618">
                  <c:v>-9.2245642783588817</c:v>
                </c:pt>
                <c:pt idx="619">
                  <c:v>-9.2245837984835539</c:v>
                </c:pt>
                <c:pt idx="620">
                  <c:v>-9.2246033183142497</c:v>
                </c:pt>
                <c:pt idx="621">
                  <c:v>-9.2246228378509691</c:v>
                </c:pt>
                <c:pt idx="622">
                  <c:v>-9.2246423570937282</c:v>
                </c:pt>
                <c:pt idx="623">
                  <c:v>-9.2246618760425161</c:v>
                </c:pt>
                <c:pt idx="624">
                  <c:v>-9.2246813946973365</c:v>
                </c:pt>
                <c:pt idx="625">
                  <c:v>-9.2247009130582072</c:v>
                </c:pt>
                <c:pt idx="626">
                  <c:v>-9.2247204311251174</c:v>
                </c:pt>
                <c:pt idx="627">
                  <c:v>-9.2247399488980761</c:v>
                </c:pt>
                <c:pt idx="628">
                  <c:v>-9.2247594663770833</c:v>
                </c:pt>
                <c:pt idx="629">
                  <c:v>-9.2247789835621425</c:v>
                </c:pt>
                <c:pt idx="630">
                  <c:v>-9.2247985004532662</c:v>
                </c:pt>
                <c:pt idx="631">
                  <c:v>-9.2248180170504472</c:v>
                </c:pt>
                <c:pt idx="632">
                  <c:v>-9.2248375333536927</c:v>
                </c:pt>
                <c:pt idx="633">
                  <c:v>-9.2248570493630062</c:v>
                </c:pt>
                <c:pt idx="634">
                  <c:v>-9.2248765650783842</c:v>
                </c:pt>
                <c:pt idx="635">
                  <c:v>-9.2248960804998443</c:v>
                </c:pt>
                <c:pt idx="636">
                  <c:v>-9.2249155956273761</c:v>
                </c:pt>
                <c:pt idx="637">
                  <c:v>-9.2249351104609936</c:v>
                </c:pt>
                <c:pt idx="638">
                  <c:v>-9.2249546250006915</c:v>
                </c:pt>
                <c:pt idx="639">
                  <c:v>-9.2249741392464806</c:v>
                </c:pt>
                <c:pt idx="640">
                  <c:v>-9.224993653198359</c:v>
                </c:pt>
                <c:pt idx="641">
                  <c:v>-9.2250131668563302</c:v>
                </c:pt>
                <c:pt idx="642">
                  <c:v>-9.225032680220405</c:v>
                </c:pt>
                <c:pt idx="643">
                  <c:v>-9.225052193290578</c:v>
                </c:pt>
                <c:pt idx="644">
                  <c:v>-9.2250717060668492</c:v>
                </c:pt>
                <c:pt idx="645">
                  <c:v>-9.2250912185492346</c:v>
                </c:pt>
                <c:pt idx="646">
                  <c:v>-9.2251107307377289</c:v>
                </c:pt>
                <c:pt idx="647">
                  <c:v>-9.2251302426323356</c:v>
                </c:pt>
                <c:pt idx="648">
                  <c:v>-9.2251497542330636</c:v>
                </c:pt>
                <c:pt idx="649">
                  <c:v>-9.2251692655399093</c:v>
                </c:pt>
                <c:pt idx="650">
                  <c:v>-9.2251887765528799</c:v>
                </c:pt>
                <c:pt idx="651">
                  <c:v>-9.2252082872719772</c:v>
                </c:pt>
                <c:pt idx="652">
                  <c:v>-9.2252277976972099</c:v>
                </c:pt>
                <c:pt idx="653">
                  <c:v>-9.2252473078285746</c:v>
                </c:pt>
                <c:pt idx="654">
                  <c:v>-9.2252668176660748</c:v>
                </c:pt>
                <c:pt idx="655">
                  <c:v>-9.2252863272097176</c:v>
                </c:pt>
                <c:pt idx="656">
                  <c:v>-9.2253058364595049</c:v>
                </c:pt>
                <c:pt idx="657">
                  <c:v>-9.2253253454154418</c:v>
                </c:pt>
                <c:pt idx="658">
                  <c:v>-9.225344854077532</c:v>
                </c:pt>
                <c:pt idx="659">
                  <c:v>-9.2253643624457702</c:v>
                </c:pt>
                <c:pt idx="660">
                  <c:v>-9.2253838705201723</c:v>
                </c:pt>
                <c:pt idx="661">
                  <c:v>-9.2254033783007294</c:v>
                </c:pt>
                <c:pt idx="662">
                  <c:v>-9.2254228857874541</c:v>
                </c:pt>
                <c:pt idx="663">
                  <c:v>-9.2254423929803444</c:v>
                </c:pt>
                <c:pt idx="664">
                  <c:v>-9.2254618998794111</c:v>
                </c:pt>
                <c:pt idx="665">
                  <c:v>-9.2254814064846453</c:v>
                </c:pt>
                <c:pt idx="666">
                  <c:v>-9.2255009127960665</c:v>
                </c:pt>
                <c:pt idx="667">
                  <c:v>-9.2255204188136588</c:v>
                </c:pt>
                <c:pt idx="668">
                  <c:v>-9.2255399245374416</c:v>
                </c:pt>
                <c:pt idx="669">
                  <c:v>-9.2255594299674133</c:v>
                </c:pt>
                <c:pt idx="670">
                  <c:v>-9.2255789351035702</c:v>
                </c:pt>
                <c:pt idx="671">
                  <c:v>-9.2255984399459265</c:v>
                </c:pt>
                <c:pt idx="672">
                  <c:v>-9.2256179444944824</c:v>
                </c:pt>
                <c:pt idx="673">
                  <c:v>-9.2256374487492359</c:v>
                </c:pt>
                <c:pt idx="674">
                  <c:v>-9.2256569527101977</c:v>
                </c:pt>
                <c:pt idx="675">
                  <c:v>-9.2256764563773679</c:v>
                </c:pt>
                <c:pt idx="676">
                  <c:v>-9.2256959597507411</c:v>
                </c:pt>
                <c:pt idx="677">
                  <c:v>-9.2257154628303368</c:v>
                </c:pt>
                <c:pt idx="678">
                  <c:v>-9.2257349656161463</c:v>
                </c:pt>
                <c:pt idx="679">
                  <c:v>-9.2257544681081836</c:v>
                </c:pt>
                <c:pt idx="680">
                  <c:v>-9.2257739703064381</c:v>
                </c:pt>
                <c:pt idx="681">
                  <c:v>-9.2257934722109276</c:v>
                </c:pt>
                <c:pt idx="682">
                  <c:v>-9.2258129738216414</c:v>
                </c:pt>
                <c:pt idx="683">
                  <c:v>-9.2258324751385938</c:v>
                </c:pt>
                <c:pt idx="684">
                  <c:v>-9.2258519761617865</c:v>
                </c:pt>
                <c:pt idx="685">
                  <c:v>-9.2258714768912178</c:v>
                </c:pt>
                <c:pt idx="686">
                  <c:v>-9.2258909773268964</c:v>
                </c:pt>
                <c:pt idx="687">
                  <c:v>-9.2259104774688154</c:v>
                </c:pt>
                <c:pt idx="688">
                  <c:v>-9.2259299773169943</c:v>
                </c:pt>
                <c:pt idx="689">
                  <c:v>-9.2259494768714223</c:v>
                </c:pt>
                <c:pt idx="690">
                  <c:v>-9.225968976132112</c:v>
                </c:pt>
                <c:pt idx="691">
                  <c:v>-9.2259884750990633</c:v>
                </c:pt>
                <c:pt idx="692">
                  <c:v>-9.2260079737722798</c:v>
                </c:pt>
                <c:pt idx="693">
                  <c:v>-9.226027472151765</c:v>
                </c:pt>
                <c:pt idx="694">
                  <c:v>-9.2260469702375225</c:v>
                </c:pt>
                <c:pt idx="695">
                  <c:v>-9.2260664680295505</c:v>
                </c:pt>
                <c:pt idx="696">
                  <c:v>-9.2260859655278651</c:v>
                </c:pt>
                <c:pt idx="697">
                  <c:v>-9.2261054627324537</c:v>
                </c:pt>
                <c:pt idx="698">
                  <c:v>-9.2261249596433306</c:v>
                </c:pt>
                <c:pt idx="699">
                  <c:v>-9.2261444562604904</c:v>
                </c:pt>
                <c:pt idx="700">
                  <c:v>-9.2261639525839474</c:v>
                </c:pt>
                <c:pt idx="701">
                  <c:v>-9.2261834486136944</c:v>
                </c:pt>
                <c:pt idx="702">
                  <c:v>-9.2262029443497457</c:v>
                </c:pt>
                <c:pt idx="703">
                  <c:v>-9.2262224397920978</c:v>
                </c:pt>
                <c:pt idx="704">
                  <c:v>-9.2262419349407558</c:v>
                </c:pt>
                <c:pt idx="705">
                  <c:v>-9.2262614297957164</c:v>
                </c:pt>
                <c:pt idx="706">
                  <c:v>-9.2262809243569901</c:v>
                </c:pt>
                <c:pt idx="707">
                  <c:v>-9.2263004186245841</c:v>
                </c:pt>
                <c:pt idx="708">
                  <c:v>-9.2263199125984929</c:v>
                </c:pt>
                <c:pt idx="709">
                  <c:v>-9.2263394062787274</c:v>
                </c:pt>
                <c:pt idx="710">
                  <c:v>-9.2263588996652768</c:v>
                </c:pt>
                <c:pt idx="711">
                  <c:v>-9.2263783927581677</c:v>
                </c:pt>
                <c:pt idx="712">
                  <c:v>-9.2263978855573825</c:v>
                </c:pt>
                <c:pt idx="713">
                  <c:v>-9.2264173780629299</c:v>
                </c:pt>
                <c:pt idx="714">
                  <c:v>-9.2264368702748261</c:v>
                </c:pt>
                <c:pt idx="715">
                  <c:v>-9.2264563621930549</c:v>
                </c:pt>
                <c:pt idx="716">
                  <c:v>-9.226475853817627</c:v>
                </c:pt>
                <c:pt idx="717">
                  <c:v>-9.226495345148555</c:v>
                </c:pt>
                <c:pt idx="718">
                  <c:v>-9.226514836185828</c:v>
                </c:pt>
                <c:pt idx="719">
                  <c:v>-9.2265343269294675</c:v>
                </c:pt>
                <c:pt idx="720">
                  <c:v>-9.2265538173794557</c:v>
                </c:pt>
                <c:pt idx="721">
                  <c:v>-9.2265733075358085</c:v>
                </c:pt>
                <c:pt idx="722">
                  <c:v>-9.2265927973985278</c:v>
                </c:pt>
                <c:pt idx="723">
                  <c:v>-9.2266122869676153</c:v>
                </c:pt>
                <c:pt idx="724">
                  <c:v>-9.226631776243071</c:v>
                </c:pt>
                <c:pt idx="725">
                  <c:v>-9.2266512652249073</c:v>
                </c:pt>
                <c:pt idx="726">
                  <c:v>-9.2266707539131172</c:v>
                </c:pt>
                <c:pt idx="727">
                  <c:v>-9.2266902423077131</c:v>
                </c:pt>
                <c:pt idx="728">
                  <c:v>-9.2267097304086914</c:v>
                </c:pt>
                <c:pt idx="729">
                  <c:v>-9.2267292182160627</c:v>
                </c:pt>
                <c:pt idx="730">
                  <c:v>-9.2267487057298201</c:v>
                </c:pt>
                <c:pt idx="731">
                  <c:v>-9.2267681929499812</c:v>
                </c:pt>
                <c:pt idx="732">
                  <c:v>-9.2267876798765318</c:v>
                </c:pt>
                <c:pt idx="733">
                  <c:v>-9.226807166509488</c:v>
                </c:pt>
                <c:pt idx="734">
                  <c:v>-9.2268266528488549</c:v>
                </c:pt>
                <c:pt idx="735">
                  <c:v>-9.2268461388946275</c:v>
                </c:pt>
                <c:pt idx="736">
                  <c:v>-9.2268656246468108</c:v>
                </c:pt>
                <c:pt idx="737">
                  <c:v>-9.2268851101054103</c:v>
                </c:pt>
                <c:pt idx="738">
                  <c:v>-9.2269045952704225</c:v>
                </c:pt>
                <c:pt idx="739">
                  <c:v>-9.2269240801418686</c:v>
                </c:pt>
                <c:pt idx="740">
                  <c:v>-9.2269435647197326</c:v>
                </c:pt>
                <c:pt idx="741">
                  <c:v>-9.22696304900402</c:v>
                </c:pt>
                <c:pt idx="742">
                  <c:v>-9.2269825329947501</c:v>
                </c:pt>
                <c:pt idx="743">
                  <c:v>-9.2270020166919107</c:v>
                </c:pt>
                <c:pt idx="744">
                  <c:v>-9.2270215000955105</c:v>
                </c:pt>
                <c:pt idx="745">
                  <c:v>-9.2270409832055584</c:v>
                </c:pt>
                <c:pt idx="746">
                  <c:v>-9.2270604660220439</c:v>
                </c:pt>
                <c:pt idx="747">
                  <c:v>-9.2270799485449846</c:v>
                </c:pt>
                <c:pt idx="748">
                  <c:v>-9.2270994307743699</c:v>
                </c:pt>
                <c:pt idx="749">
                  <c:v>-9.2271189127102176</c:v>
                </c:pt>
                <c:pt idx="750">
                  <c:v>-9.2271383943525187</c:v>
                </c:pt>
                <c:pt idx="751">
                  <c:v>-9.2271578757012875</c:v>
                </c:pt>
                <c:pt idx="752">
                  <c:v>-9.2271773567565205</c:v>
                </c:pt>
                <c:pt idx="753">
                  <c:v>-9.2271968375182212</c:v>
                </c:pt>
                <c:pt idx="754">
                  <c:v>-9.2272163179863895</c:v>
                </c:pt>
                <c:pt idx="755">
                  <c:v>-9.2272357981610398</c:v>
                </c:pt>
                <c:pt idx="756">
                  <c:v>-9.2272552780421648</c:v>
                </c:pt>
                <c:pt idx="757">
                  <c:v>-9.2272747576297789</c:v>
                </c:pt>
                <c:pt idx="758">
                  <c:v>-9.2272942369238731</c:v>
                </c:pt>
                <c:pt idx="759">
                  <c:v>-9.2273137159244563</c:v>
                </c:pt>
                <c:pt idx="760">
                  <c:v>-9.2273331946315302</c:v>
                </c:pt>
                <c:pt idx="761">
                  <c:v>-9.2273526730451074</c:v>
                </c:pt>
                <c:pt idx="762">
                  <c:v>-9.2273721511651754</c:v>
                </c:pt>
                <c:pt idx="763">
                  <c:v>-9.2273916289917466</c:v>
                </c:pt>
                <c:pt idx="764">
                  <c:v>-9.2274111065248281</c:v>
                </c:pt>
                <c:pt idx="765">
                  <c:v>-9.2274305837644199</c:v>
                </c:pt>
                <c:pt idx="766">
                  <c:v>-9.2274500607105168</c:v>
                </c:pt>
                <c:pt idx="767">
                  <c:v>-9.2274695373631346</c:v>
                </c:pt>
                <c:pt idx="768">
                  <c:v>-9.2274890137222716</c:v>
                </c:pt>
                <c:pt idx="769">
                  <c:v>-9.2275084897879296</c:v>
                </c:pt>
                <c:pt idx="770">
                  <c:v>-9.2275279655601139</c:v>
                </c:pt>
                <c:pt idx="771">
                  <c:v>-9.2275474410388263</c:v>
                </c:pt>
                <c:pt idx="772">
                  <c:v>-9.2275669162240757</c:v>
                </c:pt>
                <c:pt idx="773">
                  <c:v>-9.2275863911158549</c:v>
                </c:pt>
                <c:pt idx="774">
                  <c:v>-9.2276058657141782</c:v>
                </c:pt>
                <c:pt idx="775">
                  <c:v>-9.2276253400190438</c:v>
                </c:pt>
                <c:pt idx="776">
                  <c:v>-9.2276448140304534</c:v>
                </c:pt>
                <c:pt idx="777">
                  <c:v>-9.2276642877484143</c:v>
                </c:pt>
                <c:pt idx="778">
                  <c:v>-9.2276837611729228</c:v>
                </c:pt>
                <c:pt idx="779">
                  <c:v>-9.2277032343039913</c:v>
                </c:pt>
                <c:pt idx="780">
                  <c:v>-9.2277227071416181</c:v>
                </c:pt>
                <c:pt idx="781">
                  <c:v>-9.2277421796858086</c:v>
                </c:pt>
                <c:pt idx="782">
                  <c:v>-9.2277616519365626</c:v>
                </c:pt>
                <c:pt idx="783">
                  <c:v>-9.2277811238938892</c:v>
                </c:pt>
                <c:pt idx="784">
                  <c:v>-9.2278005955577864</c:v>
                </c:pt>
                <c:pt idx="785">
                  <c:v>-9.227820066928258</c:v>
                </c:pt>
                <c:pt idx="786">
                  <c:v>-9.2278395380053109</c:v>
                </c:pt>
                <c:pt idx="787">
                  <c:v>-9.2278590087889487</c:v>
                </c:pt>
                <c:pt idx="788">
                  <c:v>-9.2278784792791662</c:v>
                </c:pt>
                <c:pt idx="789">
                  <c:v>-9.2278979494759774</c:v>
                </c:pt>
                <c:pt idx="790">
                  <c:v>-9.2279174193793807</c:v>
                </c:pt>
                <c:pt idx="791">
                  <c:v>-9.2279368889893849</c:v>
                </c:pt>
                <c:pt idx="792">
                  <c:v>-9.2279563583059812</c:v>
                </c:pt>
                <c:pt idx="793">
                  <c:v>-9.2279758273291854</c:v>
                </c:pt>
                <c:pt idx="794">
                  <c:v>-9.2279952960589959</c:v>
                </c:pt>
                <c:pt idx="795">
                  <c:v>-9.2280147644954127</c:v>
                </c:pt>
                <c:pt idx="796">
                  <c:v>-9.228034232638441</c:v>
                </c:pt>
                <c:pt idx="797">
                  <c:v>-9.228053700488088</c:v>
                </c:pt>
                <c:pt idx="798">
                  <c:v>-9.2280731680443555</c:v>
                </c:pt>
                <c:pt idx="799">
                  <c:v>-9.2280926353072434</c:v>
                </c:pt>
                <c:pt idx="800">
                  <c:v>-9.2281121022767625</c:v>
                </c:pt>
                <c:pt idx="801">
                  <c:v>-9.2281315689529055</c:v>
                </c:pt>
                <c:pt idx="802">
                  <c:v>-9.2281510353356833</c:v>
                </c:pt>
                <c:pt idx="803">
                  <c:v>-9.2281705014250957</c:v>
                </c:pt>
                <c:pt idx="804">
                  <c:v>-9.2281899672211534</c:v>
                </c:pt>
                <c:pt idx="805">
                  <c:v>-9.2282094327238493</c:v>
                </c:pt>
                <c:pt idx="806">
                  <c:v>-9.2282288979331888</c:v>
                </c:pt>
                <c:pt idx="807">
                  <c:v>-9.2282483628491789</c:v>
                </c:pt>
                <c:pt idx="808">
                  <c:v>-9.2282678274718251</c:v>
                </c:pt>
                <c:pt idx="809">
                  <c:v>-9.2282872918011236</c:v>
                </c:pt>
                <c:pt idx="810">
                  <c:v>-9.2283067558370835</c:v>
                </c:pt>
                <c:pt idx="811">
                  <c:v>-9.2283262195797064</c:v>
                </c:pt>
                <c:pt idx="812">
                  <c:v>-9.2283456830289978</c:v>
                </c:pt>
                <c:pt idx="813">
                  <c:v>-9.2283651461849594</c:v>
                </c:pt>
                <c:pt idx="814">
                  <c:v>-9.2283846090475894</c:v>
                </c:pt>
                <c:pt idx="815">
                  <c:v>-9.2284040716168949</c:v>
                </c:pt>
                <c:pt idx="816">
                  <c:v>-9.2284235338928848</c:v>
                </c:pt>
                <c:pt idx="817">
                  <c:v>-9.2284429958755609</c:v>
                </c:pt>
                <c:pt idx="818">
                  <c:v>-9.2284624575649179</c:v>
                </c:pt>
                <c:pt idx="819">
                  <c:v>-9.2284819189609646</c:v>
                </c:pt>
                <c:pt idx="820">
                  <c:v>-9.2285013800637063</c:v>
                </c:pt>
                <c:pt idx="821">
                  <c:v>-9.2285208408731449</c:v>
                </c:pt>
                <c:pt idx="822">
                  <c:v>-9.2285403013892786</c:v>
                </c:pt>
                <c:pt idx="823">
                  <c:v>-9.2285597616121198</c:v>
                </c:pt>
                <c:pt idx="824">
                  <c:v>-9.2285792215416684</c:v>
                </c:pt>
                <c:pt idx="825">
                  <c:v>-9.2285986811779246</c:v>
                </c:pt>
                <c:pt idx="826">
                  <c:v>-9.2286181405208936</c:v>
                </c:pt>
                <c:pt idx="827">
                  <c:v>-9.2286375995705789</c:v>
                </c:pt>
                <c:pt idx="828">
                  <c:v>-9.2286570583269825</c:v>
                </c:pt>
                <c:pt idx="829">
                  <c:v>-9.228676516790113</c:v>
                </c:pt>
                <c:pt idx="830">
                  <c:v>-9.2286959749599653</c:v>
                </c:pt>
                <c:pt idx="831">
                  <c:v>-9.2287154328365517</c:v>
                </c:pt>
                <c:pt idx="832">
                  <c:v>-9.2287348904198758</c:v>
                </c:pt>
                <c:pt idx="833">
                  <c:v>-9.228754347709927</c:v>
                </c:pt>
                <c:pt idx="834">
                  <c:v>-9.2287738047067176</c:v>
                </c:pt>
                <c:pt idx="835">
                  <c:v>-9.2287932614102584</c:v>
                </c:pt>
                <c:pt idx="836">
                  <c:v>-9.2288127178205439</c:v>
                </c:pt>
                <c:pt idx="837">
                  <c:v>-9.2288321739375796</c:v>
                </c:pt>
                <c:pt idx="838">
                  <c:v>-9.2288516297613636</c:v>
                </c:pt>
                <c:pt idx="839">
                  <c:v>-9.2288710852919067</c:v>
                </c:pt>
                <c:pt idx="840">
                  <c:v>-9.2288905405292141</c:v>
                </c:pt>
                <c:pt idx="841">
                  <c:v>-9.2289099954732752</c:v>
                </c:pt>
                <c:pt idx="842">
                  <c:v>-9.2289294501241077</c:v>
                </c:pt>
                <c:pt idx="843">
                  <c:v>-9.2289489044817152</c:v>
                </c:pt>
                <c:pt idx="844">
                  <c:v>-9.2289683585460924</c:v>
                </c:pt>
                <c:pt idx="845">
                  <c:v>-9.2289878123172446</c:v>
                </c:pt>
                <c:pt idx="846">
                  <c:v>-9.2290072657951825</c:v>
                </c:pt>
                <c:pt idx="847">
                  <c:v>-9.2290267189798953</c:v>
                </c:pt>
                <c:pt idx="848">
                  <c:v>-9.2290461718713974</c:v>
                </c:pt>
                <c:pt idx="849">
                  <c:v>-9.2290656244696958</c:v>
                </c:pt>
                <c:pt idx="850">
                  <c:v>-9.2290850767747798</c:v>
                </c:pt>
                <c:pt idx="851">
                  <c:v>-9.229104528786662</c:v>
                </c:pt>
                <c:pt idx="852">
                  <c:v>-9.2291239805053475</c:v>
                </c:pt>
                <c:pt idx="853">
                  <c:v>-9.2291434319308348</c:v>
                </c:pt>
                <c:pt idx="854">
                  <c:v>-9.2291628830631307</c:v>
                </c:pt>
                <c:pt idx="855">
                  <c:v>-9.2291823339022301</c:v>
                </c:pt>
                <c:pt idx="856">
                  <c:v>-9.2292017844481524</c:v>
                </c:pt>
                <c:pt idx="857">
                  <c:v>-9.2292212347008888</c:v>
                </c:pt>
                <c:pt idx="858">
                  <c:v>-9.2292406846604376</c:v>
                </c:pt>
                <c:pt idx="859">
                  <c:v>-9.2292601343268181</c:v>
                </c:pt>
                <c:pt idx="860">
                  <c:v>-9.2292795837000234</c:v>
                </c:pt>
                <c:pt idx="861">
                  <c:v>-9.229299032780057</c:v>
                </c:pt>
                <c:pt idx="862">
                  <c:v>-9.2293184815669278</c:v>
                </c:pt>
                <c:pt idx="863">
                  <c:v>-9.2293379300606322</c:v>
                </c:pt>
                <c:pt idx="864">
                  <c:v>-9.2293573782611791</c:v>
                </c:pt>
                <c:pt idx="865">
                  <c:v>-9.2293768261685667</c:v>
                </c:pt>
                <c:pt idx="866">
                  <c:v>-9.2293962737828075</c:v>
                </c:pt>
                <c:pt idx="867">
                  <c:v>-9.2294157211038925</c:v>
                </c:pt>
                <c:pt idx="868">
                  <c:v>-9.2294351681318272</c:v>
                </c:pt>
                <c:pt idx="869">
                  <c:v>-9.229454614866631</c:v>
                </c:pt>
                <c:pt idx="870">
                  <c:v>-9.2294740613082862</c:v>
                </c:pt>
                <c:pt idx="871">
                  <c:v>-9.2294935074568105</c:v>
                </c:pt>
                <c:pt idx="872">
                  <c:v>-9.2295129533121951</c:v>
                </c:pt>
                <c:pt idx="873">
                  <c:v>-9.2295323988744542</c:v>
                </c:pt>
                <c:pt idx="874">
                  <c:v>-9.229551844143586</c:v>
                </c:pt>
                <c:pt idx="875">
                  <c:v>-9.2295712891195922</c:v>
                </c:pt>
                <c:pt idx="876">
                  <c:v>-9.2295907338024801</c:v>
                </c:pt>
                <c:pt idx="877">
                  <c:v>-9.2296101781922566</c:v>
                </c:pt>
                <c:pt idx="878">
                  <c:v>-9.2296296222889183</c:v>
                </c:pt>
                <c:pt idx="879">
                  <c:v>-9.229649066092465</c:v>
                </c:pt>
                <c:pt idx="880">
                  <c:v>-9.2296685096029112</c:v>
                </c:pt>
                <c:pt idx="881">
                  <c:v>-9.2296879528202496</c:v>
                </c:pt>
                <c:pt idx="882">
                  <c:v>-9.2297073957444926</c:v>
                </c:pt>
                <c:pt idx="883">
                  <c:v>-9.229726838375635</c:v>
                </c:pt>
                <c:pt idx="884">
                  <c:v>-9.229746280713691</c:v>
                </c:pt>
                <c:pt idx="885">
                  <c:v>-9.2297657227586551</c:v>
                </c:pt>
                <c:pt idx="886">
                  <c:v>-9.2297851645105329</c:v>
                </c:pt>
                <c:pt idx="887">
                  <c:v>-9.2298046059693242</c:v>
                </c:pt>
                <c:pt idx="888">
                  <c:v>-9.2298240471350379</c:v>
                </c:pt>
                <c:pt idx="889">
                  <c:v>-9.2298434880076723</c:v>
                </c:pt>
                <c:pt idx="890">
                  <c:v>-9.2298629285872344</c:v>
                </c:pt>
                <c:pt idx="891">
                  <c:v>-9.2298823688737333</c:v>
                </c:pt>
                <c:pt idx="892">
                  <c:v>-9.2299018088671634</c:v>
                </c:pt>
                <c:pt idx="893">
                  <c:v>-9.2299212485675302</c:v>
                </c:pt>
                <c:pt idx="894">
                  <c:v>-9.2299406879748336</c:v>
                </c:pt>
                <c:pt idx="895">
                  <c:v>-9.2299601270890861</c:v>
                </c:pt>
                <c:pt idx="896">
                  <c:v>-9.2299795659102841</c:v>
                </c:pt>
                <c:pt idx="897">
                  <c:v>-9.2299990044384366</c:v>
                </c:pt>
                <c:pt idx="898">
                  <c:v>-9.2300184426735399</c:v>
                </c:pt>
                <c:pt idx="899">
                  <c:v>-9.2300378806155958</c:v>
                </c:pt>
                <c:pt idx="900">
                  <c:v>-9.2300573182646168</c:v>
                </c:pt>
                <c:pt idx="901">
                  <c:v>-9.2300767556206065</c:v>
                </c:pt>
                <c:pt idx="902">
                  <c:v>-9.2300961926835594</c:v>
                </c:pt>
                <c:pt idx="903">
                  <c:v>-9.2301156294534774</c:v>
                </c:pt>
                <c:pt idx="904">
                  <c:v>-9.2301350659303765</c:v>
                </c:pt>
                <c:pt idx="905">
                  <c:v>-9.2301545021142495</c:v>
                </c:pt>
                <c:pt idx="906">
                  <c:v>-9.2301739380051018</c:v>
                </c:pt>
                <c:pt idx="907">
                  <c:v>-9.2301933736029387</c:v>
                </c:pt>
                <c:pt idx="908">
                  <c:v>-9.2302128089077673</c:v>
                </c:pt>
                <c:pt idx="909">
                  <c:v>-9.2302322439195823</c:v>
                </c:pt>
                <c:pt idx="910">
                  <c:v>-9.2302516786383926</c:v>
                </c:pt>
                <c:pt idx="911">
                  <c:v>-9.2302711130642017</c:v>
                </c:pt>
                <c:pt idx="912">
                  <c:v>-9.230290547197006</c:v>
                </c:pt>
                <c:pt idx="913">
                  <c:v>-9.2303099810368217</c:v>
                </c:pt>
                <c:pt idx="914">
                  <c:v>-9.2303294145836396</c:v>
                </c:pt>
                <c:pt idx="915">
                  <c:v>-9.2303488478374707</c:v>
                </c:pt>
                <c:pt idx="916">
                  <c:v>-9.2303682807983147</c:v>
                </c:pt>
                <c:pt idx="917">
                  <c:v>-9.2303877134661771</c:v>
                </c:pt>
                <c:pt idx="918">
                  <c:v>-9.2304071458410561</c:v>
                </c:pt>
                <c:pt idx="919">
                  <c:v>-9.2304265779229659</c:v>
                </c:pt>
                <c:pt idx="920">
                  <c:v>-9.2304460097118994</c:v>
                </c:pt>
                <c:pt idx="921">
                  <c:v>-9.2304654412078673</c:v>
                </c:pt>
                <c:pt idx="922">
                  <c:v>-9.2304848724108624</c:v>
                </c:pt>
                <c:pt idx="923">
                  <c:v>-9.2305043033208971</c:v>
                </c:pt>
                <c:pt idx="924">
                  <c:v>-9.2305237339379769</c:v>
                </c:pt>
                <c:pt idx="925">
                  <c:v>-9.2305431642621016</c:v>
                </c:pt>
                <c:pt idx="926">
                  <c:v>-9.2305625942932714</c:v>
                </c:pt>
                <c:pt idx="927">
                  <c:v>-9.2305820240314862</c:v>
                </c:pt>
                <c:pt idx="928">
                  <c:v>-9.2306014534767602</c:v>
                </c:pt>
                <c:pt idx="929">
                  <c:v>-9.2306208826290934</c:v>
                </c:pt>
                <c:pt idx="930">
                  <c:v>-9.2306403114884858</c:v>
                </c:pt>
                <c:pt idx="931">
                  <c:v>-9.2306597400549357</c:v>
                </c:pt>
                <c:pt idx="932">
                  <c:v>-9.2306791683284626</c:v>
                </c:pt>
                <c:pt idx="933">
                  <c:v>-9.2306985963090611</c:v>
                </c:pt>
                <c:pt idx="934">
                  <c:v>-9.2307180239967277</c:v>
                </c:pt>
                <c:pt idx="935">
                  <c:v>-9.2307374513914766</c:v>
                </c:pt>
                <c:pt idx="936">
                  <c:v>-9.2307568784933061</c:v>
                </c:pt>
                <c:pt idx="937">
                  <c:v>-9.230776305302216</c:v>
                </c:pt>
                <c:pt idx="938">
                  <c:v>-9.2307957318182137</c:v>
                </c:pt>
                <c:pt idx="939">
                  <c:v>-9.2308151580413043</c:v>
                </c:pt>
                <c:pt idx="940">
                  <c:v>-9.2308345839714914</c:v>
                </c:pt>
                <c:pt idx="941">
                  <c:v>-9.2308540096087697</c:v>
                </c:pt>
                <c:pt idx="942">
                  <c:v>-9.2308734349531569</c:v>
                </c:pt>
                <c:pt idx="943">
                  <c:v>-9.2308928600046425</c:v>
                </c:pt>
                <c:pt idx="944">
                  <c:v>-9.2309122847632405</c:v>
                </c:pt>
                <c:pt idx="945">
                  <c:v>-9.2309317092289476</c:v>
                </c:pt>
                <c:pt idx="946">
                  <c:v>-9.2309511334017689</c:v>
                </c:pt>
                <c:pt idx="947">
                  <c:v>-9.2309705572817062</c:v>
                </c:pt>
                <c:pt idx="948">
                  <c:v>-9.2309899808687685</c:v>
                </c:pt>
                <c:pt idx="949">
                  <c:v>-9.2310094041629522</c:v>
                </c:pt>
                <c:pt idx="950">
                  <c:v>-9.2310288271642609</c:v>
                </c:pt>
                <c:pt idx="951">
                  <c:v>-9.2310482498727033</c:v>
                </c:pt>
                <c:pt idx="952">
                  <c:v>-9.2310676722882814</c:v>
                </c:pt>
                <c:pt idx="953">
                  <c:v>-9.2310870944110004</c:v>
                </c:pt>
                <c:pt idx="954">
                  <c:v>-9.231106516240855</c:v>
                </c:pt>
                <c:pt idx="955">
                  <c:v>-9.2311259377778576</c:v>
                </c:pt>
                <c:pt idx="956">
                  <c:v>-9.2311453590220047</c:v>
                </c:pt>
                <c:pt idx="957">
                  <c:v>-9.2311647799733034</c:v>
                </c:pt>
                <c:pt idx="958">
                  <c:v>-9.2311842006317573</c:v>
                </c:pt>
                <c:pt idx="959">
                  <c:v>-9.2312036209973698</c:v>
                </c:pt>
                <c:pt idx="960">
                  <c:v>-9.2312230410701464</c:v>
                </c:pt>
                <c:pt idx="961">
                  <c:v>-9.2312424608500816</c:v>
                </c:pt>
                <c:pt idx="962">
                  <c:v>-9.2312618803371862</c:v>
                </c:pt>
                <c:pt idx="963">
                  <c:v>-9.2312812995314655</c:v>
                </c:pt>
                <c:pt idx="964">
                  <c:v>-9.2313007184329177</c:v>
                </c:pt>
                <c:pt idx="965">
                  <c:v>-9.231320137041541</c:v>
                </c:pt>
                <c:pt idx="966">
                  <c:v>-9.2313395553573514</c:v>
                </c:pt>
                <c:pt idx="967">
                  <c:v>-9.2313589733803507</c:v>
                </c:pt>
                <c:pt idx="968">
                  <c:v>-9.2313783911105336</c:v>
                </c:pt>
                <c:pt idx="969">
                  <c:v>-9.2313978085479071</c:v>
                </c:pt>
                <c:pt idx="970">
                  <c:v>-9.2314172256924749</c:v>
                </c:pt>
                <c:pt idx="971">
                  <c:v>-9.2314366425442458</c:v>
                </c:pt>
                <c:pt idx="972">
                  <c:v>-9.2314560591032127</c:v>
                </c:pt>
                <c:pt idx="973">
                  <c:v>-9.2314754753693862</c:v>
                </c:pt>
                <c:pt idx="974">
                  <c:v>-9.2314948913427681</c:v>
                </c:pt>
                <c:pt idx="975">
                  <c:v>-9.2315143070233567</c:v>
                </c:pt>
                <c:pt idx="976">
                  <c:v>-9.2315337224111627</c:v>
                </c:pt>
                <c:pt idx="977">
                  <c:v>-9.2315531375061894</c:v>
                </c:pt>
                <c:pt idx="978">
                  <c:v>-9.2315725523084353</c:v>
                </c:pt>
                <c:pt idx="979">
                  <c:v>-9.2315919668179056</c:v>
                </c:pt>
                <c:pt idx="980">
                  <c:v>-9.2316113810346074</c:v>
                </c:pt>
                <c:pt idx="981">
                  <c:v>-9.2316307949585354</c:v>
                </c:pt>
                <c:pt idx="982">
                  <c:v>-9.2316502085897039</c:v>
                </c:pt>
                <c:pt idx="983">
                  <c:v>-9.2316696219281056</c:v>
                </c:pt>
                <c:pt idx="984">
                  <c:v>-9.2316890349737477</c:v>
                </c:pt>
                <c:pt idx="985">
                  <c:v>-9.2317084477266373</c:v>
                </c:pt>
                <c:pt idx="986">
                  <c:v>-9.2317278601867745</c:v>
                </c:pt>
                <c:pt idx="987">
                  <c:v>-9.2317472723541645</c:v>
                </c:pt>
                <c:pt idx="988">
                  <c:v>-9.2317666842288073</c:v>
                </c:pt>
                <c:pt idx="989">
                  <c:v>-9.2317860958107048</c:v>
                </c:pt>
                <c:pt idx="990">
                  <c:v>-9.231805507099871</c:v>
                </c:pt>
                <c:pt idx="991">
                  <c:v>-9.2318249180962972</c:v>
                </c:pt>
                <c:pt idx="992">
                  <c:v>-9.2318443287999941</c:v>
                </c:pt>
                <c:pt idx="993">
                  <c:v>-9.2318637392109597</c:v>
                </c:pt>
                <c:pt idx="994">
                  <c:v>-9.2318831493292048</c:v>
                </c:pt>
                <c:pt idx="995">
                  <c:v>-9.2319025591547295</c:v>
                </c:pt>
                <c:pt idx="996">
                  <c:v>-9.2319219686875282</c:v>
                </c:pt>
                <c:pt idx="997">
                  <c:v>-9.2319413779276172</c:v>
                </c:pt>
                <c:pt idx="998">
                  <c:v>-9.2319607868749909</c:v>
                </c:pt>
                <c:pt idx="999">
                  <c:v>-9.2319801955296565</c:v>
                </c:pt>
                <c:pt idx="1000">
                  <c:v>-9.2319996038916194</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Calculs!$J$4:$J$1004</c:f>
              <c:numCache>
                <c:formatCode>0.00</c:formatCode>
                <c:ptCount val="1001"/>
                <c:pt idx="0">
                  <c:v>131.1551130355156</c:v>
                </c:pt>
                <c:pt idx="1">
                  <c:v>131.54043587681633</c:v>
                </c:pt>
                <c:pt idx="2">
                  <c:v>131.92633285514299</c:v>
                </c:pt>
                <c:pt idx="3">
                  <c:v>132.31353581005862</c:v>
                </c:pt>
                <c:pt idx="4">
                  <c:v>132.70217763834867</c:v>
                </c:pt>
                <c:pt idx="5">
                  <c:v>133.09213122375783</c:v>
                </c:pt>
                <c:pt idx="6">
                  <c:v>133.48334865487973</c:v>
                </c:pt>
                <c:pt idx="7">
                  <c:v>133.87582163840145</c:v>
                </c:pt>
                <c:pt idx="8">
                  <c:v>134.26954187617932</c:v>
                </c:pt>
                <c:pt idx="9">
                  <c:v>134.66450106550536</c:v>
                </c:pt>
                <c:pt idx="10">
                  <c:v>135.060690899371</c:v>
                </c:pt>
                <c:pt idx="11">
                  <c:v>135.45810306672797</c:v>
                </c:pt>
                <c:pt idx="12">
                  <c:v>135.85672925274667</c:v>
                </c:pt>
                <c:pt idx="13">
                  <c:v>136.25656113907172</c:v>
                </c:pt>
                <c:pt idx="14">
                  <c:v>136.65759040407485</c:v>
                </c:pt>
                <c:pt idx="15">
                  <c:v>137.05980872310522</c:v>
                </c:pt>
                <c:pt idx="16">
                  <c:v>137.46320776873694</c:v>
                </c:pt>
                <c:pt idx="17">
                  <c:v>137.86777921101401</c:v>
                </c:pt>
                <c:pt idx="18">
                  <c:v>138.27351471769256</c:v>
                </c:pt>
                <c:pt idx="19">
                  <c:v>138.68040595448056</c:v>
                </c:pt>
                <c:pt idx="20">
                  <c:v>139.08844458527471</c:v>
                </c:pt>
                <c:pt idx="21">
                  <c:v>139.49762227239492</c:v>
                </c:pt>
                <c:pt idx="22">
                  <c:v>139.90793067681597</c:v>
                </c:pt>
                <c:pt idx="23">
                  <c:v>140.31936145839671</c:v>
                </c:pt>
                <c:pt idx="24">
                  <c:v>140.73190627610666</c:v>
                </c:pt>
                <c:pt idx="25">
                  <c:v>141.14555678824979</c:v>
                </c:pt>
                <c:pt idx="26">
                  <c:v>141.56030465268611</c:v>
                </c:pt>
                <c:pt idx="27">
                  <c:v>141.97614152705032</c:v>
                </c:pt>
                <c:pt idx="28">
                  <c:v>142.39305906896806</c:v>
                </c:pt>
                <c:pt idx="29">
                  <c:v>142.81104893626963</c:v>
                </c:pt>
                <c:pt idx="30">
                  <c:v>143.23010278720105</c:v>
                </c:pt>
                <c:pt idx="31">
                  <c:v>143.65021228063267</c:v>
                </c:pt>
                <c:pt idx="32">
                  <c:v>144.07136907626523</c:v>
                </c:pt>
                <c:pt idx="33">
                  <c:v>144.49356483483334</c:v>
                </c:pt>
                <c:pt idx="34">
                  <c:v>144.91679121830651</c:v>
                </c:pt>
                <c:pt idx="35">
                  <c:v>145.34103989008767</c:v>
                </c:pt>
                <c:pt idx="36">
                  <c:v>145.76630251520911</c:v>
                </c:pt>
                <c:pt idx="37">
                  <c:v>146.19257076052605</c:v>
                </c:pt>
                <c:pt idx="38">
                  <c:v>146.61983629490769</c:v>
                </c:pt>
                <c:pt idx="39">
                  <c:v>147.04809078942569</c:v>
                </c:pt>
                <c:pt idx="40">
                  <c:v>147.47732591754033</c:v>
                </c:pt>
                <c:pt idx="41">
                  <c:v>147.90753335528422</c:v>
                </c:pt>
                <c:pt idx="42">
                  <c:v>148.33870478144337</c:v>
                </c:pt>
                <c:pt idx="43">
                  <c:v>148.77083187773613</c:v>
                </c:pt>
                <c:pt idx="44">
                  <c:v>149.2039063289894</c:v>
                </c:pt>
                <c:pt idx="45">
                  <c:v>149.63791982331267</c:v>
                </c:pt>
                <c:pt idx="46">
                  <c:v>150.07286405226949</c:v>
                </c:pt>
                <c:pt idx="47">
                  <c:v>150.50873071104672</c:v>
                </c:pt>
                <c:pt idx="48">
                  <c:v>150.94551149862116</c:v>
                </c:pt>
                <c:pt idx="49">
                  <c:v>151.38319811792402</c:v>
                </c:pt>
                <c:pt idx="50">
                  <c:v>151.82178227600295</c:v>
                </c:pt>
                <c:pt idx="51">
                  <c:v>152.26125568418163</c:v>
                </c:pt>
                <c:pt idx="52">
                  <c:v>152.70161005821723</c:v>
                </c:pt>
                <c:pt idx="53">
                  <c:v>153.14283711845525</c:v>
                </c:pt>
                <c:pt idx="54">
                  <c:v>153.5849285899823</c:v>
                </c:pt>
                <c:pt idx="55">
                  <c:v>154.02787620277644</c:v>
                </c:pt>
                <c:pt idx="56">
                  <c:v>154.47167169185519</c:v>
                </c:pt>
                <c:pt idx="57">
                  <c:v>154.91630679742133</c:v>
                </c:pt>
                <c:pt idx="58">
                  <c:v>155.36177326500641</c:v>
                </c:pt>
                <c:pt idx="59">
                  <c:v>155.80806284561189</c:v>
                </c:pt>
                <c:pt idx="60">
                  <c:v>156.25516729584817</c:v>
                </c:pt>
                <c:pt idx="61">
                  <c:v>156.70307837807124</c:v>
                </c:pt>
                <c:pt idx="62">
                  <c:v>157.15178786051717</c:v>
                </c:pt>
                <c:pt idx="63">
                  <c:v>157.60128394886689</c:v>
                </c:pt>
                <c:pt idx="64">
                  <c:v>158.05154771803782</c:v>
                </c:pt>
                <c:pt idx="65">
                  <c:v>158.50255668738055</c:v>
                </c:pt>
                <c:pt idx="66">
                  <c:v>158.95428839583835</c:v>
                </c:pt>
                <c:pt idx="67">
                  <c:v>159.40671712374564</c:v>
                </c:pt>
                <c:pt idx="68">
                  <c:v>159.8598106152013</c:v>
                </c:pt>
                <c:pt idx="69">
                  <c:v>160.31352752585303</c:v>
                </c:pt>
                <c:pt idx="70">
                  <c:v>160.76781487196294</c:v>
                </c:pt>
                <c:pt idx="71">
                  <c:v>161.22261388222839</c:v>
                </c:pt>
                <c:pt idx="72">
                  <c:v>161.67786584864402</c:v>
                </c:pt>
                <c:pt idx="73">
                  <c:v>162.13351212876515</c:v>
                </c:pt>
                <c:pt idx="74">
                  <c:v>162.58949414788302</c:v>
                </c:pt>
                <c:pt idx="75">
                  <c:v>163.04575340111171</c:v>
                </c:pt>
                <c:pt idx="76">
                  <c:v>163.50223145538769</c:v>
                </c:pt>
                <c:pt idx="77">
                  <c:v>163.95886995138204</c:v>
                </c:pt>
                <c:pt idx="78">
                  <c:v>164.41561060532587</c:v>
                </c:pt>
                <c:pt idx="79">
                  <c:v>164.87239521074943</c:v>
                </c:pt>
                <c:pt idx="80">
                  <c:v>165.32916564013527</c:v>
                </c:pt>
                <c:pt idx="81">
                  <c:v>165.78587083785183</c:v>
                </c:pt>
                <c:pt idx="82">
                  <c:v>166.24247380715462</c:v>
                </c:pt>
                <c:pt idx="83">
                  <c:v>166.69894459920363</c:v>
                </c:pt>
                <c:pt idx="84">
                  <c:v>167.15525330730148</c:v>
                </c:pt>
                <c:pt idx="85">
                  <c:v>167.61137006706991</c:v>
                </c:pt>
                <c:pt idx="86">
                  <c:v>168.0672650566045</c:v>
                </c:pt>
                <c:pt idx="87">
                  <c:v>168.52290849660776</c:v>
                </c:pt>
                <c:pt idx="88">
                  <c:v>168.978270650501</c:v>
                </c:pt>
                <c:pt idx="89">
                  <c:v>169.4333240433175</c:v>
                </c:pt>
                <c:pt idx="90">
                  <c:v>169.88804567843937</c:v>
                </c:pt>
                <c:pt idx="91">
                  <c:v>170.34241481186578</c:v>
                </c:pt>
                <c:pt idx="92">
                  <c:v>170.79641072854193</c:v>
                </c:pt>
                <c:pt idx="93">
                  <c:v>171.25001329828669</c:v>
                </c:pt>
                <c:pt idx="94">
                  <c:v>171.70320353115625</c:v>
                </c:pt>
                <c:pt idx="95">
                  <c:v>172.1559630195417</c:v>
                </c:pt>
                <c:pt idx="96">
                  <c:v>172.60827338080725</c:v>
                </c:pt>
                <c:pt idx="97">
                  <c:v>173.06011848642035</c:v>
                </c:pt>
                <c:pt idx="98">
                  <c:v>173.51148668879739</c:v>
                </c:pt>
                <c:pt idx="99">
                  <c:v>173.96236858475686</c:v>
                </c:pt>
                <c:pt idx="100">
                  <c:v>174.41275478126178</c:v>
                </c:pt>
                <c:pt idx="101">
                  <c:v>174.8626358952917</c:v>
                </c:pt>
                <c:pt idx="102">
                  <c:v>175.312002553713</c:v>
                </c:pt>
                <c:pt idx="103">
                  <c:v>175.76084539314769</c:v>
                </c:pt>
                <c:pt idx="104">
                  <c:v>176.20915505984038</c:v>
                </c:pt>
                <c:pt idx="105">
                  <c:v>176.6569222095238</c:v>
                </c:pt>
                <c:pt idx="106">
                  <c:v>177.10413750728256</c:v>
                </c:pt>
                <c:pt idx="107">
                  <c:v>177.55079162741541</c:v>
                </c:pt>
                <c:pt idx="108">
                  <c:v>177.9968752532958</c:v>
                </c:pt>
                <c:pt idx="109">
                  <c:v>178.44238188298513</c:v>
                </c:pt>
                <c:pt idx="110">
                  <c:v>178.88731063200945</c:v>
                </c:pt>
                <c:pt idx="111">
                  <c:v>179.3316634186753</c:v>
                </c:pt>
                <c:pt idx="112">
                  <c:v>179.77544215232123</c:v>
                </c:pt>
                <c:pt idx="113">
                  <c:v>180.21864873337464</c:v>
                </c:pt>
                <c:pt idx="114">
                  <c:v>180.66128505340828</c:v>
                </c:pt>
                <c:pt idx="115">
                  <c:v>181.10335299519622</c:v>
                </c:pt>
                <c:pt idx="116">
                  <c:v>181.54485443276937</c:v>
                </c:pt>
                <c:pt idx="117">
                  <c:v>181.98579123147064</c:v>
                </c:pt>
                <c:pt idx="118">
                  <c:v>182.42616524800965</c:v>
                </c:pt>
                <c:pt idx="119">
                  <c:v>182.86597833051687</c:v>
                </c:pt>
                <c:pt idx="120">
                  <c:v>183.30523231859752</c:v>
                </c:pt>
                <c:pt idx="121">
                  <c:v>183.74392904338498</c:v>
                </c:pt>
                <c:pt idx="122">
                  <c:v>184.18207032759375</c:v>
                </c:pt>
                <c:pt idx="123">
                  <c:v>184.61965798557199</c:v>
                </c:pt>
                <c:pt idx="124">
                  <c:v>185.05669382335373</c:v>
                </c:pt>
                <c:pt idx="125">
                  <c:v>185.49317963871056</c:v>
                </c:pt>
                <c:pt idx="126">
                  <c:v>185.92911722120303</c:v>
                </c:pt>
                <c:pt idx="127">
                  <c:v>186.36450835223158</c:v>
                </c:pt>
                <c:pt idx="128">
                  <c:v>186.79935480508706</c:v>
                </c:pt>
                <c:pt idx="129">
                  <c:v>187.23365834500098</c:v>
                </c:pt>
                <c:pt idx="130">
                  <c:v>187.66742072919513</c:v>
                </c:pt>
                <c:pt idx="131">
                  <c:v>188.10064370693115</c:v>
                </c:pt>
                <c:pt idx="132">
                  <c:v>188.5333290195594</c:v>
                </c:pt>
                <c:pt idx="133">
                  <c:v>188.96547840056766</c:v>
                </c:pt>
                <c:pt idx="134">
                  <c:v>189.39709357562933</c:v>
                </c:pt>
                <c:pt idx="135">
                  <c:v>189.82817626265134</c:v>
                </c:pt>
                <c:pt idx="136">
                  <c:v>190.2587281718217</c:v>
                </c:pt>
                <c:pt idx="137">
                  <c:v>190.68875100565666</c:v>
                </c:pt>
                <c:pt idx="138">
                  <c:v>191.11824645904741</c:v>
                </c:pt>
                <c:pt idx="139">
                  <c:v>191.54721621930662</c:v>
                </c:pt>
                <c:pt idx="140">
                  <c:v>191.97566196621446</c:v>
                </c:pt>
                <c:pt idx="141">
                  <c:v>192.40358537206436</c:v>
                </c:pt>
                <c:pt idx="142">
                  <c:v>192.83098810170841</c:v>
                </c:pt>
                <c:pt idx="143">
                  <c:v>193.25787181260239</c:v>
                </c:pt>
                <c:pt idx="144">
                  <c:v>193.68423815485045</c:v>
                </c:pt>
                <c:pt idx="145">
                  <c:v>194.11008877124948</c:v>
                </c:pt>
                <c:pt idx="146">
                  <c:v>194.53542529733315</c:v>
                </c:pt>
                <c:pt idx="147">
                  <c:v>194.96024936141561</c:v>
                </c:pt>
                <c:pt idx="148">
                  <c:v>195.38456258463481</c:v>
                </c:pt>
                <c:pt idx="149">
                  <c:v>195.80836658099565</c:v>
                </c:pt>
                <c:pt idx="150">
                  <c:v>196.2316629574126</c:v>
                </c:pt>
                <c:pt idx="151">
                  <c:v>196.6544533137521</c:v>
                </c:pt>
                <c:pt idx="152">
                  <c:v>197.07673924287471</c:v>
                </c:pt>
                <c:pt idx="153">
                  <c:v>197.49852233067682</c:v>
                </c:pt>
                <c:pt idx="154">
                  <c:v>197.91980415613213</c:v>
                </c:pt>
                <c:pt idx="155">
                  <c:v>198.34058629133278</c:v>
                </c:pt>
                <c:pt idx="156">
                  <c:v>198.76087030153022</c:v>
                </c:pt>
                <c:pt idx="157">
                  <c:v>199.18065774517569</c:v>
                </c:pt>
                <c:pt idx="158">
                  <c:v>199.59995017396056</c:v>
                </c:pt>
                <c:pt idx="159">
                  <c:v>200.01874913285619</c:v>
                </c:pt>
                <c:pt idx="160">
                  <c:v>200.43705616015359</c:v>
                </c:pt>
                <c:pt idx="161">
                  <c:v>200.85487278750279</c:v>
                </c:pt>
                <c:pt idx="162">
                  <c:v>201.27220053995185</c:v>
                </c:pt>
                <c:pt idx="163">
                  <c:v>201.68904093598576</c:v>
                </c:pt>
                <c:pt idx="164">
                  <c:v>202.10539548756478</c:v>
                </c:pt>
                <c:pt idx="165">
                  <c:v>202.52126570016276</c:v>
                </c:pt>
                <c:pt idx="166">
                  <c:v>202.936653072805</c:v>
                </c:pt>
                <c:pt idx="167">
                  <c:v>203.35155909810598</c:v>
                </c:pt>
                <c:pt idx="168">
                  <c:v>203.76598526230663</c:v>
                </c:pt>
                <c:pt idx="169">
                  <c:v>204.17993304531151</c:v>
                </c:pt>
                <c:pt idx="170">
                  <c:v>204.59340392072565</c:v>
                </c:pt>
                <c:pt idx="171">
                  <c:v>205.00639935589103</c:v>
                </c:pt>
                <c:pt idx="172">
                  <c:v>205.41892081192304</c:v>
                </c:pt>
                <c:pt idx="173">
                  <c:v>205.83096974374638</c:v>
                </c:pt>
                <c:pt idx="174">
                  <c:v>206.24254760013085</c:v>
                </c:pt>
                <c:pt idx="175">
                  <c:v>206.65365582372695</c:v>
                </c:pt>
                <c:pt idx="176">
                  <c:v>207.06429585110106</c:v>
                </c:pt>
                <c:pt idx="177">
                  <c:v>207.47446911277049</c:v>
                </c:pt>
                <c:pt idx="178">
                  <c:v>207.88417703323825</c:v>
                </c:pt>
                <c:pt idx="179">
                  <c:v>208.29342103102752</c:v>
                </c:pt>
                <c:pt idx="180">
                  <c:v>208.70220251871592</c:v>
                </c:pt>
                <c:pt idx="181">
                  <c:v>209.11052290296956</c:v>
                </c:pt>
                <c:pt idx="182">
                  <c:v>209.51838358457678</c:v>
                </c:pt>
                <c:pt idx="183">
                  <c:v>209.92578595848164</c:v>
                </c:pt>
                <c:pt idx="184">
                  <c:v>210.33273141381733</c:v>
                </c:pt>
                <c:pt idx="185">
                  <c:v>210.73922133393907</c:v>
                </c:pt>
                <c:pt idx="186">
                  <c:v>211.14525709645707</c:v>
                </c:pt>
                <c:pt idx="187">
                  <c:v>211.55084007326906</c:v>
                </c:pt>
                <c:pt idx="188">
                  <c:v>211.95597163059259</c:v>
                </c:pt>
                <c:pt idx="189">
                  <c:v>212.36065312899723</c:v>
                </c:pt>
                <c:pt idx="190">
                  <c:v>212.76488592343645</c:v>
                </c:pt>
                <c:pt idx="191">
                  <c:v>213.16867136327929</c:v>
                </c:pt>
                <c:pt idx="192">
                  <c:v>213.57201079234181</c:v>
                </c:pt>
                <c:pt idx="193">
                  <c:v>213.97490554891834</c:v>
                </c:pt>
                <c:pt idx="194">
                  <c:v>214.37735696581245</c:v>
                </c:pt>
                <c:pt idx="195">
                  <c:v>214.77936637036774</c:v>
                </c:pt>
                <c:pt idx="196">
                  <c:v>215.18093508449849</c:v>
                </c:pt>
                <c:pt idx="197">
                  <c:v>215.58206442471993</c:v>
                </c:pt>
                <c:pt idx="198">
                  <c:v>215.98275570217845</c:v>
                </c:pt>
                <c:pt idx="199">
                  <c:v>216.38301022268155</c:v>
                </c:pt>
                <c:pt idx="200">
                  <c:v>216.78282928672746</c:v>
                </c:pt>
                <c:pt idx="201">
                  <c:v>220.75717014225523</c:v>
                </c:pt>
                <c:pt idx="202">
                  <c:v>224.68879844045051</c:v>
                </c:pt>
                <c:pt idx="203">
                  <c:v>228.57896664815868</c:v>
                </c:pt>
                <c:pt idx="204">
                  <c:v>232.42887778648745</c:v>
                </c:pt>
                <c:pt idx="205">
                  <c:v>236.23968807837667</c:v>
                </c:pt>
                <c:pt idx="206">
                  <c:v>240.01250942082837</c:v>
                </c:pt>
                <c:pt idx="207">
                  <c:v>243.74841169560457</c:v>
                </c:pt>
                <c:pt idx="208">
                  <c:v>247.44842493094259</c:v>
                </c:pt>
                <c:pt idx="209">
                  <c:v>251.11354132570892</c:v>
                </c:pt>
                <c:pt idx="210">
                  <c:v>254.74471714639898</c:v>
                </c:pt>
                <c:pt idx="211">
                  <c:v>258.34287450647804</c:v>
                </c:pt>
                <c:pt idx="212">
                  <c:v>261.90890303673677</c:v>
                </c:pt>
                <c:pt idx="213">
                  <c:v>265.44366145459321</c:v>
                </c:pt>
                <c:pt idx="214">
                  <c:v>268.94797903960392</c:v>
                </c:pt>
                <c:pt idx="215">
                  <c:v>272.42265702184</c:v>
                </c:pt>
                <c:pt idx="216">
                  <c:v>275.8684698892356</c:v>
                </c:pt>
                <c:pt idx="217">
                  <c:v>279.28616661951889</c:v>
                </c:pt>
                <c:pt idx="218">
                  <c:v>282.67647184188274</c:v>
                </c:pt>
                <c:pt idx="219">
                  <c:v>286.04008693314154</c:v>
                </c:pt>
                <c:pt idx="220">
                  <c:v>289.37769105274714</c:v>
                </c:pt>
                <c:pt idx="221">
                  <c:v>292.68994212069526</c:v>
                </c:pt>
                <c:pt idx="222">
                  <c:v>295.97747774204259</c:v>
                </c:pt>
                <c:pt idx="223">
                  <c:v>299.24091608147154</c:v>
                </c:pt>
                <c:pt idx="224">
                  <c:v>302.48085669107866</c:v>
                </c:pt>
                <c:pt idx="225">
                  <c:v>305.69788129432561</c:v>
                </c:pt>
                <c:pt idx="226">
                  <c:v>308.89255452887329</c:v>
                </c:pt>
                <c:pt idx="227">
                  <c:v>312.06542465081992</c:v>
                </c:pt>
                <c:pt idx="228">
                  <c:v>315.2170242026798</c:v>
                </c:pt>
                <c:pt idx="229">
                  <c:v>318.34787064727078</c:v>
                </c:pt>
                <c:pt idx="230">
                  <c:v>321.45846696952316</c:v>
                </c:pt>
                <c:pt idx="231">
                  <c:v>324.54930224807896</c:v>
                </c:pt>
                <c:pt idx="232">
                  <c:v>327.62085219841839</c:v>
                </c:pt>
                <c:pt idx="233">
                  <c:v>330.67357968912893</c:v>
                </c:pt>
                <c:pt idx="234">
                  <c:v>333.70793523281804</c:v>
                </c:pt>
                <c:pt idx="235">
                  <c:v>336.72435745306746</c:v>
                </c:pt>
                <c:pt idx="236">
                  <c:v>339.72327352872901</c:v>
                </c:pt>
                <c:pt idx="237">
                  <c:v>342.70509961677226</c:v>
                </c:pt>
                <c:pt idx="238">
                  <c:v>345.67024125481078</c:v>
                </c:pt>
                <c:pt idx="239">
                  <c:v>348.61909374435515</c:v>
                </c:pt>
                <c:pt idx="240">
                  <c:v>351.55204251576941</c:v>
                </c:pt>
                <c:pt idx="241">
                  <c:v>354.46946347583832</c:v>
                </c:pt>
                <c:pt idx="242">
                  <c:v>357.37172333879022</c:v>
                </c:pt>
                <c:pt idx="243">
                  <c:v>360.25917994156077</c:v>
                </c:pt>
                <c:pt idx="244">
                  <c:v>363.13218254402608</c:v>
                </c:pt>
                <c:pt idx="245">
                  <c:v>365.99107211488194</c:v>
                </c:pt>
                <c:pt idx="246">
                  <c:v>368.8361816037953</c:v>
                </c:pt>
                <c:pt idx="247">
                  <c:v>371.66783620040781</c:v>
                </c:pt>
                <c:pt idx="248">
                  <c:v>374.48635358072619</c:v>
                </c:pt>
                <c:pt idx="249">
                  <c:v>377.29204414139122</c:v>
                </c:pt>
                <c:pt idx="250">
                  <c:v>380.08521122227751</c:v>
                </c:pt>
                <c:pt idx="251">
                  <c:v>382.86615131783657</c:v>
                </c:pt>
                <c:pt idx="252">
                  <c:v>385.63515427755794</c:v>
                </c:pt>
                <c:pt idx="253">
                  <c:v>388.39250349588832</c:v>
                </c:pt>
                <c:pt idx="254">
                  <c:v>391.1384760919122</c:v>
                </c:pt>
                <c:pt idx="255">
                  <c:v>393.87334307906428</c:v>
                </c:pt>
                <c:pt idx="256">
                  <c:v>396.59736952511059</c:v>
                </c:pt>
                <c:pt idx="257">
                  <c:v>399.3108147026025</c:v>
                </c:pt>
                <c:pt idx="258">
                  <c:v>402.01393222997598</c:v>
                </c:pt>
                <c:pt idx="259">
                  <c:v>404.70697020343698</c:v>
                </c:pt>
                <c:pt idx="260">
                  <c:v>407.39017131974265</c:v>
                </c:pt>
                <c:pt idx="261">
                  <c:v>410.06377298995636</c:v>
                </c:pt>
                <c:pt idx="262">
                  <c:v>412.72800744422591</c:v>
                </c:pt>
                <c:pt idx="263">
                  <c:v>415.38310182760125</c:v>
                </c:pt>
                <c:pt idx="264">
                  <c:v>418.02927828688058</c:v>
                </c:pt>
                <c:pt idx="265">
                  <c:v>420.66675404844199</c:v>
                </c:pt>
                <c:pt idx="266">
                  <c:v>423.2957414869901</c:v>
                </c:pt>
                <c:pt idx="267">
                  <c:v>425.91644818511804</c:v>
                </c:pt>
                <c:pt idx="268">
                  <c:v>428.52907698355813</c:v>
                </c:pt>
                <c:pt idx="269">
                  <c:v>431.1338260219689</c:v>
                </c:pt>
                <c:pt idx="270">
                  <c:v>433.73088877008217</c:v>
                </c:pt>
                <c:pt idx="271">
                  <c:v>436.32045404901385</c:v>
                </c:pt>
                <c:pt idx="272">
                  <c:v>438.90270604252333</c:v>
                </c:pt>
                <c:pt idx="273">
                  <c:v>441.47782429799599</c:v>
                </c:pt>
                <c:pt idx="274">
                  <c:v>444.04598371691492</c:v>
                </c:pt>
                <c:pt idx="275">
                  <c:v>446.6073545345912</c:v>
                </c:pt>
                <c:pt idx="276">
                  <c:v>449.16210228893141</c:v>
                </c:pt>
                <c:pt idx="277">
                  <c:v>451.71038777804546</c:v>
                </c:pt>
                <c:pt idx="278">
                  <c:v>454.25236700653346</c:v>
                </c:pt>
                <c:pt idx="279">
                  <c:v>456.78819112034557</c:v>
                </c:pt>
                <c:pt idx="280">
                  <c:v>459.3180063301831</c:v>
                </c:pt>
                <c:pt idx="281">
                  <c:v>461.84195382350595</c:v>
                </c:pt>
                <c:pt idx="282">
                  <c:v>464.36016966533731</c:v>
                </c:pt>
                <c:pt idx="283">
                  <c:v>466.87278468820926</c:v>
                </c:pt>
                <c:pt idx="284">
                  <c:v>469.37992437177923</c:v>
                </c:pt>
                <c:pt idx="285">
                  <c:v>471.88170871286781</c:v>
                </c:pt>
                <c:pt idx="286">
                  <c:v>474.37825208692198</c:v>
                </c:pt>
                <c:pt idx="287">
                  <c:v>476.8696631021952</c:v>
                </c:pt>
                <c:pt idx="288">
                  <c:v>479.35604444825179</c:v>
                </c:pt>
                <c:pt idx="289">
                  <c:v>481.83749274074097</c:v>
                </c:pt>
                <c:pt idx="290">
                  <c:v>484.31409836473608</c:v>
                </c:pt>
                <c:pt idx="291">
                  <c:v>486.78594531928263</c:v>
                </c:pt>
                <c:pt idx="292">
                  <c:v>489.2531110661248</c:v>
                </c:pt>
                <c:pt idx="293">
                  <c:v>491.71566638586739</c:v>
                </c:pt>
                <c:pt idx="294">
                  <c:v>494.17367524504959</c:v>
                </c:pt>
                <c:pt idx="295">
                  <c:v>496.62719467773826</c:v>
                </c:pt>
                <c:pt idx="296">
                  <c:v>499.07627468526636</c:v>
                </c:pt>
                <c:pt idx="297">
                  <c:v>501.52095815762823</c:v>
                </c:pt>
                <c:pt idx="298">
                  <c:v>503.96128081978554</c:v>
                </c:pt>
                <c:pt idx="299">
                  <c:v>506.39727120573218</c:v>
                </c:pt>
                <c:pt idx="300">
                  <c:v>508.8289506626212</c:v>
                </c:pt>
                <c:pt idx="301">
                  <c:v>511.25633338659264</c:v>
                </c:pt>
                <c:pt idx="302">
                  <c:v>513.67942649118527</c:v>
                </c:pt>
                <c:pt idx="303">
                  <c:v>516.09823010840989</c:v>
                </c:pt>
                <c:pt idx="304">
                  <c:v>518.51273752174984</c:v>
                </c:pt>
                <c:pt idx="305">
                  <c:v>520.92293532958035</c:v>
                </c:pt>
                <c:pt idx="306">
                  <c:v>523.32880363680329</c:v>
                </c:pt>
                <c:pt idx="307">
                  <c:v>525.73031627191335</c:v>
                </c:pt>
                <c:pt idx="308">
                  <c:v>528.12744102626982</c:v>
                </c:pt>
                <c:pt idx="309">
                  <c:v>530.52013991205081</c:v>
                </c:pt>
                <c:pt idx="310">
                  <c:v>532.90836943522561</c:v>
                </c:pt>
                <c:pt idx="311">
                  <c:v>535.29208087987342</c:v>
                </c:pt>
                <c:pt idx="312">
                  <c:v>537.67122060029556</c:v>
                </c:pt>
                <c:pt idx="313">
                  <c:v>540.04573031758366</c:v>
                </c:pt>
                <c:pt idx="314">
                  <c:v>542.41554741759865</c:v>
                </c:pt>
                <c:pt idx="315">
                  <c:v>544.78060524765215</c:v>
                </c:pt>
                <c:pt idx="316">
                  <c:v>547.14083340955153</c:v>
                </c:pt>
                <c:pt idx="317">
                  <c:v>549.49615804703706</c:v>
                </c:pt>
                <c:pt idx="318">
                  <c:v>551.84650212600582</c:v>
                </c:pt>
                <c:pt idx="319">
                  <c:v>554.19178570625456</c:v>
                </c:pt>
                <c:pt idx="320">
                  <c:v>556.53192620378547</c:v>
                </c:pt>
                <c:pt idx="321">
                  <c:v>558.86683864299528</c:v>
                </c:pt>
                <c:pt idx="322">
                  <c:v>561.19643589830775</c:v>
                </c:pt>
                <c:pt idx="323">
                  <c:v>563.5206289250134</c:v>
                </c:pt>
                <c:pt idx="324">
                  <c:v>565.83932697924968</c:v>
                </c:pt>
                <c:pt idx="325">
                  <c:v>568.1524378271921</c:v>
                </c:pt>
                <c:pt idx="326">
                  <c:v>570.45986794363569</c:v>
                </c:pt>
                <c:pt idx="327">
                  <c:v>572.76152270022976</c:v>
                </c:pt>
                <c:pt idx="328">
                  <c:v>575.05730654369177</c:v>
                </c:pt>
                <c:pt idx="329">
                  <c:v>577.3471231643681</c:v>
                </c:pt>
                <c:pt idx="330">
                  <c:v>579.63087565554201</c:v>
                </c:pt>
                <c:pt idx="331">
                  <c:v>581.90846666390178</c:v>
                </c:pt>
                <c:pt idx="332">
                  <c:v>584.17979853159216</c:v>
                </c:pt>
                <c:pt idx="333">
                  <c:v>586.4447734302687</c:v>
                </c:pt>
                <c:pt idx="334">
                  <c:v>588.70329348757048</c:v>
                </c:pt>
                <c:pt idx="335">
                  <c:v>590.95526090641295</c:v>
                </c:pt>
                <c:pt idx="336">
                  <c:v>593.20057807749015</c:v>
                </c:pt>
                <c:pt idx="337">
                  <c:v>595.43914768535831</c:v>
                </c:pt>
                <c:pt idx="338">
                  <c:v>597.67087280845453</c:v>
                </c:pt>
                <c:pt idx="339">
                  <c:v>599.89565701338654</c:v>
                </c:pt>
                <c:pt idx="340">
                  <c:v>602.11340444380926</c:v>
                </c:pt>
                <c:pt idx="341">
                  <c:v>604.32401990418634</c:v>
                </c:pt>
                <c:pt idx="342">
                  <c:v>606.52740893871589</c:v>
                </c:pt>
                <c:pt idx="343">
                  <c:v>608.72347790568142</c:v>
                </c:pt>
                <c:pt idx="344">
                  <c:v>610.91213404747293</c:v>
                </c:pt>
                <c:pt idx="345">
                  <c:v>613.09328555650575</c:v>
                </c:pt>
                <c:pt idx="346">
                  <c:v>615.26684163724985</c:v>
                </c:pt>
                <c:pt idx="347">
                  <c:v>617.4327125645691</c:v>
                </c:pt>
                <c:pt idx="348">
                  <c:v>619.59080973855373</c:v>
                </c:pt>
                <c:pt idx="349">
                  <c:v>621.74104573601994</c:v>
                </c:pt>
                <c:pt idx="350">
                  <c:v>623.88333435883669</c:v>
                </c:pt>
                <c:pt idx="351">
                  <c:v>626.01759067922956</c:v>
                </c:pt>
                <c:pt idx="352">
                  <c:v>628.14373108220207</c:v>
                </c:pt>
                <c:pt idx="353">
                  <c:v>630.26167330520479</c:v>
                </c:pt>
                <c:pt idx="354">
                  <c:v>632.37133647517464</c:v>
                </c:pt>
                <c:pt idx="355">
                  <c:v>634.47264114305926</c:v>
                </c:pt>
                <c:pt idx="356">
                  <c:v>636.56550931593313</c:v>
                </c:pt>
                <c:pt idx="357">
                  <c:v>638.64986448680634</c:v>
                </c:pt>
                <c:pt idx="358">
                  <c:v>640.7256316622213</c:v>
                </c:pt>
                <c:pt idx="359">
                  <c:v>642.7927373877252</c:v>
                </c:pt>
                <c:pt idx="360">
                  <c:v>644.85110977130375</c:v>
                </c:pt>
                <c:pt idx="361">
                  <c:v>646.90067850485468</c:v>
                </c:pt>
                <c:pt idx="362">
                  <c:v>648.94137488377658</c:v>
                </c:pt>
                <c:pt idx="363">
                  <c:v>650.97313182474386</c:v>
                </c:pt>
                <c:pt idx="364">
                  <c:v>652.99588388173606</c:v>
                </c:pt>
                <c:pt idx="365">
                  <c:v>655.00956726038578</c:v>
                </c:pt>
                <c:pt idx="366">
                  <c:v>657.01411983070614</c:v>
                </c:pt>
                <c:pt idx="367">
                  <c:v>659.00948113825723</c:v>
                </c:pt>
                <c:pt idx="368">
                  <c:v>660.99559241380689</c:v>
                </c:pt>
                <c:pt idx="369">
                  <c:v>662.97239658154001</c:v>
                </c:pt>
                <c:pt idx="370">
                  <c:v>664.93983826586839</c:v>
                </c:pt>
                <c:pt idx="371">
                  <c:v>666.8978637968894</c:v>
                </c:pt>
                <c:pt idx="372">
                  <c:v>668.84642121454328</c:v>
                </c:pt>
                <c:pt idx="373">
                  <c:v>670.78546027151356</c:v>
                </c:pt>
                <c:pt idx="374">
                  <c:v>672.71493243491636</c:v>
                </c:pt>
                <c:pt idx="375">
                  <c:v>674.63479088682118</c:v>
                </c:pt>
                <c:pt idx="376">
                  <c:v>676.54499052364474</c:v>
                </c:pt>
                <c:pt idx="377">
                  <c:v>678.44548795445974</c:v>
                </c:pt>
                <c:pt idx="378">
                  <c:v>680.33624149825619</c:v>
                </c:pt>
                <c:pt idx="379">
                  <c:v>682.21721118019536</c:v>
                </c:pt>
                <c:pt idx="380">
                  <c:v>684.08835872689235</c:v>
                </c:pt>
                <c:pt idx="381">
                  <c:v>685.94964756076445</c:v>
                </c:pt>
                <c:pt idx="382">
                  <c:v>687.80104279348018</c:v>
                </c:pt>
                <c:pt idx="383">
                  <c:v>689.64251121854431</c:v>
                </c:pt>
                <c:pt idx="384">
                  <c:v>691.47402130305159</c:v>
                </c:pt>
                <c:pt idx="385">
                  <c:v>693.29554317864324</c:v>
                </c:pt>
                <c:pt idx="386">
                  <c:v>695.10704863169735</c:v>
                </c:pt>
                <c:pt idx="387">
                  <c:v>696.90851109278583</c:v>
                </c:pt>
                <c:pt idx="388">
                  <c:v>698.69990562542773</c:v>
                </c:pt>
                <c:pt idx="389">
                  <c:v>700.48120891416977</c:v>
                </c:pt>
                <c:pt idx="390">
                  <c:v>702.252399252023</c:v>
                </c:pt>
                <c:pt idx="391">
                  <c:v>704.01345652728469</c:v>
                </c:pt>
                <c:pt idx="392">
                  <c:v>705.76436220977428</c:v>
                </c:pt>
                <c:pt idx="393">
                  <c:v>707.50509933650983</c:v>
                </c:pt>
                <c:pt idx="394">
                  <c:v>709.23565249685294</c:v>
                </c:pt>
                <c:pt idx="395">
                  <c:v>710.95600781714836</c:v>
                </c:pt>
                <c:pt idx="396">
                  <c:v>712.66615294488452</c:v>
                </c:pt>
                <c:pt idx="397">
                  <c:v>714.36607703239952</c:v>
                </c:pt>
                <c:pt idx="398">
                  <c:v>716.05577072015808</c:v>
                </c:pt>
                <c:pt idx="399">
                  <c:v>717.73522611962369</c:v>
                </c:pt>
                <c:pt idx="400">
                  <c:v>719.40443679574958</c:v>
                </c:pt>
                <c:pt idx="401">
                  <c:v>721.06339774911112</c:v>
                </c:pt>
                <c:pt idx="402">
                  <c:v>722.71210539770368</c:v>
                </c:pt>
                <c:pt idx="403">
                  <c:v>724.35055755842677</c:v>
                </c:pt>
                <c:pt idx="404">
                  <c:v>725.97875342827638</c:v>
                </c:pt>
                <c:pt idx="405">
                  <c:v>727.59669356526751</c:v>
                </c:pt>
                <c:pt idx="406">
                  <c:v>729.20437986910645</c:v>
                </c:pt>
                <c:pt idx="407">
                  <c:v>730.80181556163291</c:v>
                </c:pt>
                <c:pt idx="408">
                  <c:v>732.38900516705303</c:v>
                </c:pt>
                <c:pt idx="409">
                  <c:v>733.96595449198003</c:v>
                </c:pt>
                <c:pt idx="410">
                  <c:v>735.53267060530322</c:v>
                </c:pt>
                <c:pt idx="411">
                  <c:v>737.08916181790255</c:v>
                </c:pt>
                <c:pt idx="412">
                  <c:v>738.63543766222585</c:v>
                </c:pt>
                <c:pt idx="413">
                  <c:v>740.17150887174694</c:v>
                </c:pt>
                <c:pt idx="414">
                  <c:v>741.69738736032036</c:v>
                </c:pt>
                <c:pt idx="415">
                  <c:v>743.21308620144941</c:v>
                </c:pt>
                <c:pt idx="416">
                  <c:v>744.71861960748311</c:v>
                </c:pt>
                <c:pt idx="417">
                  <c:v>746.2140029087567</c:v>
                </c:pt>
                <c:pt idx="418">
                  <c:v>747.69925253269139</c:v>
                </c:pt>
                <c:pt idx="419">
                  <c:v>749.17438598286685</c:v>
                </c:pt>
                <c:pt idx="420">
                  <c:v>750.6394218180809</c:v>
                </c:pt>
                <c:pt idx="421">
                  <c:v>752.09437963140886</c:v>
                </c:pt>
                <c:pt idx="422">
                  <c:v>753.53928002927648</c:v>
                </c:pt>
                <c:pt idx="423">
                  <c:v>754.97414461055826</c:v>
                </c:pt>
                <c:pt idx="424">
                  <c:v>756.39899594571364</c:v>
                </c:pt>
                <c:pt idx="425">
                  <c:v>757.81385755597205</c:v>
                </c:pt>
                <c:pt idx="426">
                  <c:v>759.21875389257877</c:v>
                </c:pt>
                <c:pt idx="427">
                  <c:v>760.61371031611156</c:v>
                </c:pt>
                <c:pt idx="428">
                  <c:v>761.99875307587911</c:v>
                </c:pt>
                <c:pt idx="429">
                  <c:v>763.37390928941056</c:v>
                </c:pt>
                <c:pt idx="430">
                  <c:v>764.73920692204626</c:v>
                </c:pt>
                <c:pt idx="431">
                  <c:v>766.09467476663838</c:v>
                </c:pt>
                <c:pt idx="432">
                  <c:v>767.44034242337045</c:v>
                </c:pt>
                <c:pt idx="433">
                  <c:v>768.77624027970387</c:v>
                </c:pt>
                <c:pt idx="434">
                  <c:v>770.10239949045945</c:v>
                </c:pt>
                <c:pt idx="435">
                  <c:v>771.41885195804184</c:v>
                </c:pt>
                <c:pt idx="436">
                  <c:v>772.72563031281379</c:v>
                </c:pt>
                <c:pt idx="437">
                  <c:v>774.02276789362725</c:v>
                </c:pt>
                <c:pt idx="438">
                  <c:v>775.31029872851775</c:v>
                </c:pt>
                <c:pt idx="439">
                  <c:v>776.58825751556833</c:v>
                </c:pt>
                <c:pt idx="440">
                  <c:v>777.85667960394881</c:v>
                </c:pt>
                <c:pt idx="441">
                  <c:v>779.11560097513586</c:v>
                </c:pt>
                <c:pt idx="442">
                  <c:v>780.36505822431945</c:v>
                </c:pt>
                <c:pt idx="443">
                  <c:v>781.60508854200009</c:v>
                </c:pt>
                <c:pt idx="444">
                  <c:v>782.83572969578177</c:v>
                </c:pt>
                <c:pt idx="445">
                  <c:v>784.05702001236477</c:v>
                </c:pt>
                <c:pt idx="446">
                  <c:v>785.26899835974189</c:v>
                </c:pt>
                <c:pt idx="447">
                  <c:v>786.47170412960327</c:v>
                </c:pt>
                <c:pt idx="448">
                  <c:v>787.66517721995137</c:v>
                </c:pt>
                <c:pt idx="449">
                  <c:v>788.84945801793049</c:v>
                </c:pt>
                <c:pt idx="450">
                  <c:v>790.02458738287328</c:v>
                </c:pt>
                <c:pt idx="451">
                  <c:v>791.19060662956758</c:v>
                </c:pt>
                <c:pt idx="452">
                  <c:v>792.34755751174475</c:v>
                </c:pt>
                <c:pt idx="453">
                  <c:v>793.49548220579277</c:v>
                </c:pt>
                <c:pt idx="454">
                  <c:v>794.63442329469592</c:v>
                </c:pt>
                <c:pt idx="455">
                  <c:v>795.76442375220188</c:v>
                </c:pt>
                <c:pt idx="456">
                  <c:v>796.88552692721908</c:v>
                </c:pt>
                <c:pt idx="457">
                  <c:v>797.99777652844477</c:v>
                </c:pt>
                <c:pt idx="458">
                  <c:v>799.10121660922459</c:v>
                </c:pt>
                <c:pt idx="459">
                  <c:v>800.19589155264578</c:v>
                </c:pt>
                <c:pt idx="460">
                  <c:v>801.2818460568634</c:v>
                </c:pt>
                <c:pt idx="461">
                  <c:v>802.35912512066102</c:v>
                </c:pt>
                <c:pt idx="462">
                  <c:v>803.4277740292456</c:v>
                </c:pt>
                <c:pt idx="463">
                  <c:v>804.48783834027734</c:v>
                </c:pt>
                <c:pt idx="464">
                  <c:v>805.53936387013425</c:v>
                </c:pt>
                <c:pt idx="465">
                  <c:v>806.58239668041085</c:v>
                </c:pt>
                <c:pt idx="466">
                  <c:v>807.61698306465144</c:v>
                </c:pt>
                <c:pt idx="467">
                  <c:v>808.6431695353175</c:v>
                </c:pt>
                <c:pt idx="468">
                  <c:v>809.66100281098795</c:v>
                </c:pt>
                <c:pt idx="469">
                  <c:v>810.67052980379196</c:v>
                </c:pt>
                <c:pt idx="470">
                  <c:v>811.67179760707393</c:v>
                </c:pt>
                <c:pt idx="471">
                  <c:v>812.66485348328911</c:v>
                </c:pt>
                <c:pt idx="472">
                  <c:v>813.64974485212883</c:v>
                </c:pt>
                <c:pt idx="473">
                  <c:v>814.62651927887464</c:v>
                </c:pt>
                <c:pt idx="474">
                  <c:v>815.59522446297933</c:v>
                </c:pt>
                <c:pt idx="475">
                  <c:v>816.55590822687441</c:v>
                </c:pt>
                <c:pt idx="476">
                  <c:v>817.50861850500178</c:v>
                </c:pt>
                <c:pt idx="477">
                  <c:v>818.45340333306831</c:v>
                </c:pt>
                <c:pt idx="478">
                  <c:v>819.39031083752184</c:v>
                </c:pt>
                <c:pt idx="479">
                  <c:v>820.3193892252466</c:v>
                </c:pt>
                <c:pt idx="480">
                  <c:v>821.24068677347668</c:v>
                </c:pt>
                <c:pt idx="481">
                  <c:v>822.15425181992509</c:v>
                </c:pt>
                <c:pt idx="482">
                  <c:v>823.06013275312671</c:v>
                </c:pt>
                <c:pt idx="483">
                  <c:v>823.95837800299364</c:v>
                </c:pt>
                <c:pt idx="484">
                  <c:v>824.84903603158</c:v>
                </c:pt>
                <c:pt idx="485">
                  <c:v>825.73215532405482</c:v>
                </c:pt>
                <c:pt idx="486">
                  <c:v>826.60778437988051</c:v>
                </c:pt>
                <c:pt idx="487">
                  <c:v>827.47597170419442</c:v>
                </c:pt>
                <c:pt idx="488">
                  <c:v>828.33676579939231</c:v>
                </c:pt>
                <c:pt idx="489">
                  <c:v>829.19021515690963</c:v>
                </c:pt>
                <c:pt idx="490">
                  <c:v>830.03636824920045</c:v>
                </c:pt>
                <c:pt idx="491">
                  <c:v>830.87527352190978</c:v>
                </c:pt>
                <c:pt idx="492">
                  <c:v>831.70697938623778</c:v>
                </c:pt>
                <c:pt idx="493">
                  <c:v>832.53153421149375</c:v>
                </c:pt>
                <c:pt idx="494">
                  <c:v>833.34898631783665</c:v>
                </c:pt>
                <c:pt idx="495">
                  <c:v>834.15938396920001</c:v>
                </c:pt>
                <c:pt idx="496">
                  <c:v>834.962775366399</c:v>
                </c:pt>
                <c:pt idx="497">
                  <c:v>835.759208640417</c:v>
                </c:pt>
                <c:pt idx="498">
                  <c:v>836.54873184586847</c:v>
                </c:pt>
                <c:pt idx="499">
                  <c:v>837.33139295463718</c:v>
                </c:pt>
                <c:pt idx="500">
                  <c:v>838.10723984968547</c:v>
                </c:pt>
                <c:pt idx="501">
                  <c:v>838.87632031903308</c:v>
                </c:pt>
                <c:pt idx="502">
                  <c:v>839.63868204990308</c:v>
                </c:pt>
                <c:pt idx="503">
                  <c:v>840.39437262303113</c:v>
                </c:pt>
                <c:pt idx="504">
                  <c:v>841.14343950713726</c:v>
                </c:pt>
                <c:pt idx="505">
                  <c:v>841.88593005355631</c:v>
                </c:pt>
                <c:pt idx="506">
                  <c:v>841.88593005355631</c:v>
                </c:pt>
                <c:pt idx="507">
                  <c:v>841.88593005355631</c:v>
                </c:pt>
                <c:pt idx="508">
                  <c:v>841.88593005355631</c:v>
                </c:pt>
                <c:pt idx="509">
                  <c:v>841.88593005355631</c:v>
                </c:pt>
                <c:pt idx="510">
                  <c:v>841.88593005355631</c:v>
                </c:pt>
                <c:pt idx="511">
                  <c:v>841.88593005355631</c:v>
                </c:pt>
                <c:pt idx="512">
                  <c:v>841.88593005355631</c:v>
                </c:pt>
                <c:pt idx="513">
                  <c:v>841.88593005355631</c:v>
                </c:pt>
                <c:pt idx="514">
                  <c:v>841.88593005355631</c:v>
                </c:pt>
                <c:pt idx="515">
                  <c:v>841.88593005355631</c:v>
                </c:pt>
                <c:pt idx="516">
                  <c:v>841.88593005355631</c:v>
                </c:pt>
                <c:pt idx="517">
                  <c:v>841.88593005355631</c:v>
                </c:pt>
                <c:pt idx="518">
                  <c:v>841.88593005355631</c:v>
                </c:pt>
                <c:pt idx="519">
                  <c:v>841.88593005355631</c:v>
                </c:pt>
                <c:pt idx="520">
                  <c:v>841.88593005355631</c:v>
                </c:pt>
                <c:pt idx="521">
                  <c:v>841.88593005355631</c:v>
                </c:pt>
                <c:pt idx="522">
                  <c:v>841.88593005355631</c:v>
                </c:pt>
                <c:pt idx="523">
                  <c:v>841.88593005355631</c:v>
                </c:pt>
                <c:pt idx="524">
                  <c:v>841.88593005355631</c:v>
                </c:pt>
                <c:pt idx="525">
                  <c:v>841.88593005355631</c:v>
                </c:pt>
                <c:pt idx="526">
                  <c:v>841.88593005355631</c:v>
                </c:pt>
                <c:pt idx="527">
                  <c:v>841.88593005355631</c:v>
                </c:pt>
                <c:pt idx="528">
                  <c:v>841.88593005355631</c:v>
                </c:pt>
                <c:pt idx="529">
                  <c:v>841.88593005355631</c:v>
                </c:pt>
                <c:pt idx="530">
                  <c:v>841.88593005355631</c:v>
                </c:pt>
                <c:pt idx="531">
                  <c:v>841.88593005355631</c:v>
                </c:pt>
                <c:pt idx="532">
                  <c:v>841.88593005355631</c:v>
                </c:pt>
                <c:pt idx="533">
                  <c:v>841.88593005355631</c:v>
                </c:pt>
                <c:pt idx="534">
                  <c:v>841.88593005355631</c:v>
                </c:pt>
                <c:pt idx="535">
                  <c:v>841.88593005355631</c:v>
                </c:pt>
                <c:pt idx="536">
                  <c:v>841.88593005355631</c:v>
                </c:pt>
                <c:pt idx="537">
                  <c:v>841.88593005355631</c:v>
                </c:pt>
                <c:pt idx="538">
                  <c:v>841.88593005355631</c:v>
                </c:pt>
                <c:pt idx="539">
                  <c:v>841.88593005355631</c:v>
                </c:pt>
                <c:pt idx="540">
                  <c:v>841.88593005355631</c:v>
                </c:pt>
                <c:pt idx="541">
                  <c:v>841.88593005355631</c:v>
                </c:pt>
                <c:pt idx="542">
                  <c:v>841.88593005355631</c:v>
                </c:pt>
                <c:pt idx="543">
                  <c:v>841.88593005355631</c:v>
                </c:pt>
                <c:pt idx="544">
                  <c:v>841.88593005355631</c:v>
                </c:pt>
                <c:pt idx="545">
                  <c:v>841.88593005355631</c:v>
                </c:pt>
                <c:pt idx="546">
                  <c:v>841.88593005355631</c:v>
                </c:pt>
                <c:pt idx="547">
                  <c:v>841.88593005355631</c:v>
                </c:pt>
                <c:pt idx="548">
                  <c:v>841.88593005355631</c:v>
                </c:pt>
                <c:pt idx="549">
                  <c:v>841.88593005355631</c:v>
                </c:pt>
                <c:pt idx="550">
                  <c:v>841.88593005355631</c:v>
                </c:pt>
                <c:pt idx="551">
                  <c:v>841.88593005355631</c:v>
                </c:pt>
                <c:pt idx="552">
                  <c:v>841.88593005355631</c:v>
                </c:pt>
                <c:pt idx="553">
                  <c:v>841.88593005355631</c:v>
                </c:pt>
                <c:pt idx="554">
                  <c:v>841.88593005355631</c:v>
                </c:pt>
                <c:pt idx="555">
                  <c:v>841.88593005355631</c:v>
                </c:pt>
                <c:pt idx="556">
                  <c:v>841.88593005355631</c:v>
                </c:pt>
                <c:pt idx="557">
                  <c:v>841.88593005355631</c:v>
                </c:pt>
                <c:pt idx="558">
                  <c:v>841.88593005355631</c:v>
                </c:pt>
                <c:pt idx="559">
                  <c:v>841.88593005355631</c:v>
                </c:pt>
                <c:pt idx="560">
                  <c:v>841.88593005355631</c:v>
                </c:pt>
                <c:pt idx="561">
                  <c:v>841.88593005355631</c:v>
                </c:pt>
                <c:pt idx="562">
                  <c:v>841.88593005355631</c:v>
                </c:pt>
                <c:pt idx="563">
                  <c:v>841.88593005355631</c:v>
                </c:pt>
                <c:pt idx="564">
                  <c:v>841.88593005355631</c:v>
                </c:pt>
                <c:pt idx="565">
                  <c:v>841.88593005355631</c:v>
                </c:pt>
                <c:pt idx="566">
                  <c:v>841.88593005355631</c:v>
                </c:pt>
                <c:pt idx="567">
                  <c:v>841.88593005355631</c:v>
                </c:pt>
                <c:pt idx="568">
                  <c:v>841.88593005355631</c:v>
                </c:pt>
                <c:pt idx="569">
                  <c:v>841.88593005355631</c:v>
                </c:pt>
                <c:pt idx="570">
                  <c:v>841.88593005355631</c:v>
                </c:pt>
                <c:pt idx="571">
                  <c:v>841.88593005355631</c:v>
                </c:pt>
                <c:pt idx="572">
                  <c:v>841.88593005355631</c:v>
                </c:pt>
                <c:pt idx="573">
                  <c:v>841.88593005355631</c:v>
                </c:pt>
                <c:pt idx="574">
                  <c:v>841.88593005355631</c:v>
                </c:pt>
                <c:pt idx="575">
                  <c:v>841.88593005355631</c:v>
                </c:pt>
                <c:pt idx="576">
                  <c:v>841.88593005355631</c:v>
                </c:pt>
                <c:pt idx="577">
                  <c:v>841.88593005355631</c:v>
                </c:pt>
                <c:pt idx="578">
                  <c:v>841.88593005355631</c:v>
                </c:pt>
                <c:pt idx="579">
                  <c:v>841.88593005355631</c:v>
                </c:pt>
                <c:pt idx="580">
                  <c:v>841.88593005355631</c:v>
                </c:pt>
                <c:pt idx="581">
                  <c:v>841.88593005355631</c:v>
                </c:pt>
                <c:pt idx="582">
                  <c:v>841.88593005355631</c:v>
                </c:pt>
                <c:pt idx="583">
                  <c:v>841.88593005355631</c:v>
                </c:pt>
                <c:pt idx="584">
                  <c:v>841.88593005355631</c:v>
                </c:pt>
                <c:pt idx="585">
                  <c:v>841.88593005355631</c:v>
                </c:pt>
                <c:pt idx="586">
                  <c:v>841.88593005355631</c:v>
                </c:pt>
                <c:pt idx="587">
                  <c:v>841.88593005355631</c:v>
                </c:pt>
                <c:pt idx="588">
                  <c:v>841.88593005355631</c:v>
                </c:pt>
                <c:pt idx="589">
                  <c:v>841.88593005355631</c:v>
                </c:pt>
                <c:pt idx="590">
                  <c:v>841.88593005355631</c:v>
                </c:pt>
                <c:pt idx="591">
                  <c:v>841.88593005355631</c:v>
                </c:pt>
                <c:pt idx="592">
                  <c:v>841.88593005355631</c:v>
                </c:pt>
                <c:pt idx="593">
                  <c:v>841.88593005355631</c:v>
                </c:pt>
                <c:pt idx="594">
                  <c:v>841.88593005355631</c:v>
                </c:pt>
                <c:pt idx="595">
                  <c:v>841.88593005355631</c:v>
                </c:pt>
                <c:pt idx="596">
                  <c:v>841.88593005355631</c:v>
                </c:pt>
                <c:pt idx="597">
                  <c:v>841.88593005355631</c:v>
                </c:pt>
                <c:pt idx="598">
                  <c:v>841.88593005355631</c:v>
                </c:pt>
                <c:pt idx="599">
                  <c:v>841.88593005355631</c:v>
                </c:pt>
                <c:pt idx="600">
                  <c:v>841.88593005355631</c:v>
                </c:pt>
                <c:pt idx="601">
                  <c:v>841.88593005355631</c:v>
                </c:pt>
                <c:pt idx="602">
                  <c:v>841.88593005355631</c:v>
                </c:pt>
                <c:pt idx="603">
                  <c:v>841.88593005355631</c:v>
                </c:pt>
                <c:pt idx="604">
                  <c:v>841.88593005355631</c:v>
                </c:pt>
                <c:pt idx="605">
                  <c:v>841.88593005355631</c:v>
                </c:pt>
                <c:pt idx="606">
                  <c:v>841.88593005355631</c:v>
                </c:pt>
                <c:pt idx="607">
                  <c:v>841.88593005355631</c:v>
                </c:pt>
                <c:pt idx="608">
                  <c:v>841.88593005355631</c:v>
                </c:pt>
                <c:pt idx="609">
                  <c:v>841.88593005355631</c:v>
                </c:pt>
                <c:pt idx="610">
                  <c:v>841.88593005355631</c:v>
                </c:pt>
                <c:pt idx="611">
                  <c:v>841.88593005355631</c:v>
                </c:pt>
                <c:pt idx="612">
                  <c:v>841.88593005355631</c:v>
                </c:pt>
                <c:pt idx="613">
                  <c:v>841.88593005355631</c:v>
                </c:pt>
                <c:pt idx="614">
                  <c:v>841.88593005355631</c:v>
                </c:pt>
                <c:pt idx="615">
                  <c:v>841.88593005355631</c:v>
                </c:pt>
                <c:pt idx="616">
                  <c:v>841.88593005355631</c:v>
                </c:pt>
                <c:pt idx="617">
                  <c:v>841.88593005355631</c:v>
                </c:pt>
                <c:pt idx="618">
                  <c:v>841.88593005355631</c:v>
                </c:pt>
                <c:pt idx="619">
                  <c:v>841.88593005355631</c:v>
                </c:pt>
                <c:pt idx="620">
                  <c:v>841.88593005355631</c:v>
                </c:pt>
                <c:pt idx="621">
                  <c:v>841.88593005355631</c:v>
                </c:pt>
                <c:pt idx="622">
                  <c:v>841.88593005355631</c:v>
                </c:pt>
                <c:pt idx="623">
                  <c:v>841.88593005355631</c:v>
                </c:pt>
                <c:pt idx="624">
                  <c:v>841.88593005355631</c:v>
                </c:pt>
                <c:pt idx="625">
                  <c:v>841.88593005355631</c:v>
                </c:pt>
                <c:pt idx="626">
                  <c:v>841.88593005355631</c:v>
                </c:pt>
                <c:pt idx="627">
                  <c:v>841.88593005355631</c:v>
                </c:pt>
                <c:pt idx="628">
                  <c:v>841.88593005355631</c:v>
                </c:pt>
                <c:pt idx="629">
                  <c:v>841.88593005355631</c:v>
                </c:pt>
                <c:pt idx="630">
                  <c:v>841.88593005355631</c:v>
                </c:pt>
                <c:pt idx="631">
                  <c:v>841.88593005355631</c:v>
                </c:pt>
                <c:pt idx="632">
                  <c:v>841.88593005355631</c:v>
                </c:pt>
                <c:pt idx="633">
                  <c:v>841.88593005355631</c:v>
                </c:pt>
                <c:pt idx="634">
                  <c:v>841.88593005355631</c:v>
                </c:pt>
                <c:pt idx="635">
                  <c:v>841.88593005355631</c:v>
                </c:pt>
                <c:pt idx="636">
                  <c:v>841.88593005355631</c:v>
                </c:pt>
                <c:pt idx="637">
                  <c:v>841.88593005355631</c:v>
                </c:pt>
                <c:pt idx="638">
                  <c:v>841.88593005355631</c:v>
                </c:pt>
                <c:pt idx="639">
                  <c:v>841.88593005355631</c:v>
                </c:pt>
                <c:pt idx="640">
                  <c:v>841.88593005355631</c:v>
                </c:pt>
                <c:pt idx="641">
                  <c:v>841.88593005355631</c:v>
                </c:pt>
                <c:pt idx="642">
                  <c:v>841.88593005355631</c:v>
                </c:pt>
                <c:pt idx="643">
                  <c:v>841.88593005355631</c:v>
                </c:pt>
                <c:pt idx="644">
                  <c:v>841.88593005355631</c:v>
                </c:pt>
                <c:pt idx="645">
                  <c:v>841.88593005355631</c:v>
                </c:pt>
                <c:pt idx="646">
                  <c:v>841.88593005355631</c:v>
                </c:pt>
                <c:pt idx="647">
                  <c:v>841.88593005355631</c:v>
                </c:pt>
                <c:pt idx="648">
                  <c:v>841.88593005355631</c:v>
                </c:pt>
                <c:pt idx="649">
                  <c:v>841.88593005355631</c:v>
                </c:pt>
                <c:pt idx="650">
                  <c:v>841.88593005355631</c:v>
                </c:pt>
                <c:pt idx="651">
                  <c:v>841.88593005355631</c:v>
                </c:pt>
                <c:pt idx="652">
                  <c:v>841.88593005355631</c:v>
                </c:pt>
                <c:pt idx="653">
                  <c:v>841.88593005355631</c:v>
                </c:pt>
                <c:pt idx="654">
                  <c:v>841.88593005355631</c:v>
                </c:pt>
                <c:pt idx="655">
                  <c:v>841.88593005355631</c:v>
                </c:pt>
                <c:pt idx="656">
                  <c:v>841.88593005355631</c:v>
                </c:pt>
                <c:pt idx="657">
                  <c:v>841.88593005355631</c:v>
                </c:pt>
                <c:pt idx="658">
                  <c:v>841.88593005355631</c:v>
                </c:pt>
                <c:pt idx="659">
                  <c:v>841.88593005355631</c:v>
                </c:pt>
                <c:pt idx="660">
                  <c:v>841.88593005355631</c:v>
                </c:pt>
                <c:pt idx="661">
                  <c:v>841.88593005355631</c:v>
                </c:pt>
                <c:pt idx="662">
                  <c:v>841.88593005355631</c:v>
                </c:pt>
                <c:pt idx="663">
                  <c:v>841.88593005355631</c:v>
                </c:pt>
                <c:pt idx="664">
                  <c:v>841.88593005355631</c:v>
                </c:pt>
                <c:pt idx="665">
                  <c:v>841.88593005355631</c:v>
                </c:pt>
                <c:pt idx="666">
                  <c:v>841.88593005355631</c:v>
                </c:pt>
                <c:pt idx="667">
                  <c:v>841.88593005355631</c:v>
                </c:pt>
                <c:pt idx="668">
                  <c:v>841.88593005355631</c:v>
                </c:pt>
                <c:pt idx="669">
                  <c:v>841.88593005355631</c:v>
                </c:pt>
                <c:pt idx="670">
                  <c:v>841.88593005355631</c:v>
                </c:pt>
                <c:pt idx="671">
                  <c:v>841.88593005355631</c:v>
                </c:pt>
                <c:pt idx="672">
                  <c:v>841.88593005355631</c:v>
                </c:pt>
                <c:pt idx="673">
                  <c:v>841.88593005355631</c:v>
                </c:pt>
                <c:pt idx="674">
                  <c:v>841.88593005355631</c:v>
                </c:pt>
                <c:pt idx="675">
                  <c:v>841.88593005355631</c:v>
                </c:pt>
                <c:pt idx="676">
                  <c:v>841.88593005355631</c:v>
                </c:pt>
                <c:pt idx="677">
                  <c:v>841.88593005355631</c:v>
                </c:pt>
                <c:pt idx="678">
                  <c:v>841.88593005355631</c:v>
                </c:pt>
                <c:pt idx="679">
                  <c:v>841.88593005355631</c:v>
                </c:pt>
                <c:pt idx="680">
                  <c:v>841.88593005355631</c:v>
                </c:pt>
                <c:pt idx="681">
                  <c:v>841.88593005355631</c:v>
                </c:pt>
                <c:pt idx="682">
                  <c:v>841.88593005355631</c:v>
                </c:pt>
                <c:pt idx="683">
                  <c:v>841.88593005355631</c:v>
                </c:pt>
                <c:pt idx="684">
                  <c:v>841.88593005355631</c:v>
                </c:pt>
                <c:pt idx="685">
                  <c:v>841.88593005355631</c:v>
                </c:pt>
                <c:pt idx="686">
                  <c:v>841.88593005355631</c:v>
                </c:pt>
                <c:pt idx="687">
                  <c:v>841.88593005355631</c:v>
                </c:pt>
                <c:pt idx="688">
                  <c:v>841.88593005355631</c:v>
                </c:pt>
                <c:pt idx="689">
                  <c:v>841.88593005355631</c:v>
                </c:pt>
                <c:pt idx="690">
                  <c:v>841.88593005355631</c:v>
                </c:pt>
                <c:pt idx="691">
                  <c:v>841.88593005355631</c:v>
                </c:pt>
                <c:pt idx="692">
                  <c:v>841.88593005355631</c:v>
                </c:pt>
                <c:pt idx="693">
                  <c:v>841.88593005355631</c:v>
                </c:pt>
                <c:pt idx="694">
                  <c:v>841.88593005355631</c:v>
                </c:pt>
                <c:pt idx="695">
                  <c:v>841.88593005355631</c:v>
                </c:pt>
                <c:pt idx="696">
                  <c:v>841.88593005355631</c:v>
                </c:pt>
                <c:pt idx="697">
                  <c:v>841.88593005355631</c:v>
                </c:pt>
                <c:pt idx="698">
                  <c:v>841.88593005355631</c:v>
                </c:pt>
                <c:pt idx="699">
                  <c:v>841.88593005355631</c:v>
                </c:pt>
                <c:pt idx="700">
                  <c:v>841.88593005355631</c:v>
                </c:pt>
                <c:pt idx="701">
                  <c:v>841.88593005355631</c:v>
                </c:pt>
                <c:pt idx="702">
                  <c:v>841.88593005355631</c:v>
                </c:pt>
                <c:pt idx="703">
                  <c:v>841.88593005355631</c:v>
                </c:pt>
                <c:pt idx="704">
                  <c:v>841.88593005355631</c:v>
                </c:pt>
                <c:pt idx="705">
                  <c:v>841.88593005355631</c:v>
                </c:pt>
                <c:pt idx="706">
                  <c:v>841.88593005355631</c:v>
                </c:pt>
                <c:pt idx="707">
                  <c:v>841.88593005355631</c:v>
                </c:pt>
                <c:pt idx="708">
                  <c:v>841.88593005355631</c:v>
                </c:pt>
                <c:pt idx="709">
                  <c:v>841.88593005355631</c:v>
                </c:pt>
                <c:pt idx="710">
                  <c:v>841.88593005355631</c:v>
                </c:pt>
                <c:pt idx="711">
                  <c:v>841.88593005355631</c:v>
                </c:pt>
                <c:pt idx="712">
                  <c:v>841.88593005355631</c:v>
                </c:pt>
                <c:pt idx="713">
                  <c:v>841.88593005355631</c:v>
                </c:pt>
                <c:pt idx="714">
                  <c:v>841.88593005355631</c:v>
                </c:pt>
                <c:pt idx="715">
                  <c:v>841.88593005355631</c:v>
                </c:pt>
                <c:pt idx="716">
                  <c:v>841.88593005355631</c:v>
                </c:pt>
                <c:pt idx="717">
                  <c:v>841.88593005355631</c:v>
                </c:pt>
                <c:pt idx="718">
                  <c:v>841.88593005355631</c:v>
                </c:pt>
                <c:pt idx="719">
                  <c:v>841.88593005355631</c:v>
                </c:pt>
                <c:pt idx="720">
                  <c:v>841.88593005355631</c:v>
                </c:pt>
                <c:pt idx="721">
                  <c:v>841.88593005355631</c:v>
                </c:pt>
                <c:pt idx="722">
                  <c:v>841.88593005355631</c:v>
                </c:pt>
                <c:pt idx="723">
                  <c:v>841.88593005355631</c:v>
                </c:pt>
                <c:pt idx="724">
                  <c:v>841.88593005355631</c:v>
                </c:pt>
                <c:pt idx="725">
                  <c:v>841.88593005355631</c:v>
                </c:pt>
                <c:pt idx="726">
                  <c:v>841.88593005355631</c:v>
                </c:pt>
                <c:pt idx="727">
                  <c:v>841.88593005355631</c:v>
                </c:pt>
                <c:pt idx="728">
                  <c:v>841.88593005355631</c:v>
                </c:pt>
                <c:pt idx="729">
                  <c:v>841.88593005355631</c:v>
                </c:pt>
                <c:pt idx="730">
                  <c:v>841.88593005355631</c:v>
                </c:pt>
                <c:pt idx="731">
                  <c:v>841.88593005355631</c:v>
                </c:pt>
                <c:pt idx="732">
                  <c:v>841.88593005355631</c:v>
                </c:pt>
                <c:pt idx="733">
                  <c:v>841.88593005355631</c:v>
                </c:pt>
                <c:pt idx="734">
                  <c:v>841.88593005355631</c:v>
                </c:pt>
                <c:pt idx="735">
                  <c:v>841.88593005355631</c:v>
                </c:pt>
                <c:pt idx="736">
                  <c:v>841.88593005355631</c:v>
                </c:pt>
                <c:pt idx="737">
                  <c:v>841.88593005355631</c:v>
                </c:pt>
                <c:pt idx="738">
                  <c:v>841.88593005355631</c:v>
                </c:pt>
                <c:pt idx="739">
                  <c:v>841.88593005355631</c:v>
                </c:pt>
                <c:pt idx="740">
                  <c:v>841.88593005355631</c:v>
                </c:pt>
                <c:pt idx="741">
                  <c:v>841.88593005355631</c:v>
                </c:pt>
                <c:pt idx="742">
                  <c:v>841.88593005355631</c:v>
                </c:pt>
                <c:pt idx="743">
                  <c:v>841.88593005355631</c:v>
                </c:pt>
                <c:pt idx="744">
                  <c:v>841.88593005355631</c:v>
                </c:pt>
                <c:pt idx="745">
                  <c:v>841.88593005355631</c:v>
                </c:pt>
                <c:pt idx="746">
                  <c:v>841.88593005355631</c:v>
                </c:pt>
                <c:pt idx="747">
                  <c:v>841.88593005355631</c:v>
                </c:pt>
                <c:pt idx="748">
                  <c:v>841.88593005355631</c:v>
                </c:pt>
                <c:pt idx="749">
                  <c:v>841.88593005355631</c:v>
                </c:pt>
                <c:pt idx="750">
                  <c:v>841.88593005355631</c:v>
                </c:pt>
                <c:pt idx="751">
                  <c:v>841.88593005355631</c:v>
                </c:pt>
                <c:pt idx="752">
                  <c:v>841.88593005355631</c:v>
                </c:pt>
                <c:pt idx="753">
                  <c:v>841.88593005355631</c:v>
                </c:pt>
                <c:pt idx="754">
                  <c:v>841.88593005355631</c:v>
                </c:pt>
                <c:pt idx="755">
                  <c:v>841.88593005355631</c:v>
                </c:pt>
                <c:pt idx="756">
                  <c:v>841.88593005355631</c:v>
                </c:pt>
                <c:pt idx="757">
                  <c:v>841.88593005355631</c:v>
                </c:pt>
                <c:pt idx="758">
                  <c:v>841.88593005355631</c:v>
                </c:pt>
                <c:pt idx="759">
                  <c:v>841.88593005355631</c:v>
                </c:pt>
                <c:pt idx="760">
                  <c:v>841.88593005355631</c:v>
                </c:pt>
                <c:pt idx="761">
                  <c:v>841.88593005355631</c:v>
                </c:pt>
                <c:pt idx="762">
                  <c:v>841.88593005355631</c:v>
                </c:pt>
                <c:pt idx="763">
                  <c:v>841.88593005355631</c:v>
                </c:pt>
                <c:pt idx="764">
                  <c:v>841.88593005355631</c:v>
                </c:pt>
                <c:pt idx="765">
                  <c:v>841.88593005355631</c:v>
                </c:pt>
                <c:pt idx="766">
                  <c:v>841.88593005355631</c:v>
                </c:pt>
                <c:pt idx="767">
                  <c:v>841.88593005355631</c:v>
                </c:pt>
                <c:pt idx="768">
                  <c:v>841.88593005355631</c:v>
                </c:pt>
                <c:pt idx="769">
                  <c:v>841.88593005355631</c:v>
                </c:pt>
                <c:pt idx="770">
                  <c:v>841.88593005355631</c:v>
                </c:pt>
                <c:pt idx="771">
                  <c:v>841.88593005355631</c:v>
                </c:pt>
                <c:pt idx="772">
                  <c:v>841.88593005355631</c:v>
                </c:pt>
                <c:pt idx="773">
                  <c:v>841.88593005355631</c:v>
                </c:pt>
                <c:pt idx="774">
                  <c:v>841.88593005355631</c:v>
                </c:pt>
                <c:pt idx="775">
                  <c:v>841.88593005355631</c:v>
                </c:pt>
                <c:pt idx="776">
                  <c:v>841.88593005355631</c:v>
                </c:pt>
                <c:pt idx="777">
                  <c:v>841.88593005355631</c:v>
                </c:pt>
                <c:pt idx="778">
                  <c:v>841.88593005355631</c:v>
                </c:pt>
                <c:pt idx="779">
                  <c:v>841.88593005355631</c:v>
                </c:pt>
                <c:pt idx="780">
                  <c:v>841.88593005355631</c:v>
                </c:pt>
                <c:pt idx="781">
                  <c:v>841.88593005355631</c:v>
                </c:pt>
                <c:pt idx="782">
                  <c:v>841.88593005355631</c:v>
                </c:pt>
                <c:pt idx="783">
                  <c:v>841.88593005355631</c:v>
                </c:pt>
                <c:pt idx="784">
                  <c:v>841.88593005355631</c:v>
                </c:pt>
                <c:pt idx="785">
                  <c:v>841.88593005355631</c:v>
                </c:pt>
                <c:pt idx="786">
                  <c:v>841.88593005355631</c:v>
                </c:pt>
                <c:pt idx="787">
                  <c:v>841.88593005355631</c:v>
                </c:pt>
                <c:pt idx="788">
                  <c:v>841.88593005355631</c:v>
                </c:pt>
                <c:pt idx="789">
                  <c:v>841.88593005355631</c:v>
                </c:pt>
                <c:pt idx="790">
                  <c:v>841.88593005355631</c:v>
                </c:pt>
                <c:pt idx="791">
                  <c:v>841.88593005355631</c:v>
                </c:pt>
                <c:pt idx="792">
                  <c:v>841.88593005355631</c:v>
                </c:pt>
                <c:pt idx="793">
                  <c:v>841.88593005355631</c:v>
                </c:pt>
                <c:pt idx="794">
                  <c:v>841.88593005355631</c:v>
                </c:pt>
                <c:pt idx="795">
                  <c:v>841.88593005355631</c:v>
                </c:pt>
                <c:pt idx="796">
                  <c:v>841.88593005355631</c:v>
                </c:pt>
                <c:pt idx="797">
                  <c:v>841.88593005355631</c:v>
                </c:pt>
                <c:pt idx="798">
                  <c:v>841.88593005355631</c:v>
                </c:pt>
                <c:pt idx="799">
                  <c:v>841.88593005355631</c:v>
                </c:pt>
                <c:pt idx="800">
                  <c:v>841.88593005355631</c:v>
                </c:pt>
                <c:pt idx="801">
                  <c:v>841.88593005355631</c:v>
                </c:pt>
                <c:pt idx="802">
                  <c:v>841.88593005355631</c:v>
                </c:pt>
                <c:pt idx="803">
                  <c:v>841.88593005355631</c:v>
                </c:pt>
                <c:pt idx="804">
                  <c:v>841.88593005355631</c:v>
                </c:pt>
                <c:pt idx="805">
                  <c:v>841.88593005355631</c:v>
                </c:pt>
                <c:pt idx="806">
                  <c:v>841.88593005355631</c:v>
                </c:pt>
                <c:pt idx="807">
                  <c:v>841.88593005355631</c:v>
                </c:pt>
                <c:pt idx="808">
                  <c:v>841.88593005355631</c:v>
                </c:pt>
                <c:pt idx="809">
                  <c:v>841.88593005355631</c:v>
                </c:pt>
                <c:pt idx="810">
                  <c:v>841.88593005355631</c:v>
                </c:pt>
                <c:pt idx="811">
                  <c:v>841.88593005355631</c:v>
                </c:pt>
                <c:pt idx="812">
                  <c:v>841.88593005355631</c:v>
                </c:pt>
                <c:pt idx="813">
                  <c:v>841.88593005355631</c:v>
                </c:pt>
                <c:pt idx="814">
                  <c:v>841.88593005355631</c:v>
                </c:pt>
                <c:pt idx="815">
                  <c:v>841.88593005355631</c:v>
                </c:pt>
                <c:pt idx="816">
                  <c:v>841.88593005355631</c:v>
                </c:pt>
                <c:pt idx="817">
                  <c:v>841.88593005355631</c:v>
                </c:pt>
                <c:pt idx="818">
                  <c:v>841.88593005355631</c:v>
                </c:pt>
                <c:pt idx="819">
                  <c:v>841.88593005355631</c:v>
                </c:pt>
                <c:pt idx="820">
                  <c:v>841.88593005355631</c:v>
                </c:pt>
                <c:pt idx="821">
                  <c:v>841.88593005355631</c:v>
                </c:pt>
                <c:pt idx="822">
                  <c:v>841.88593005355631</c:v>
                </c:pt>
                <c:pt idx="823">
                  <c:v>841.88593005355631</c:v>
                </c:pt>
                <c:pt idx="824">
                  <c:v>841.88593005355631</c:v>
                </c:pt>
                <c:pt idx="825">
                  <c:v>841.88593005355631</c:v>
                </c:pt>
                <c:pt idx="826">
                  <c:v>841.88593005355631</c:v>
                </c:pt>
                <c:pt idx="827">
                  <c:v>841.88593005355631</c:v>
                </c:pt>
                <c:pt idx="828">
                  <c:v>841.88593005355631</c:v>
                </c:pt>
                <c:pt idx="829">
                  <c:v>841.88593005355631</c:v>
                </c:pt>
                <c:pt idx="830">
                  <c:v>841.88593005355631</c:v>
                </c:pt>
                <c:pt idx="831">
                  <c:v>841.88593005355631</c:v>
                </c:pt>
                <c:pt idx="832">
                  <c:v>841.88593005355631</c:v>
                </c:pt>
                <c:pt idx="833">
                  <c:v>841.88593005355631</c:v>
                </c:pt>
                <c:pt idx="834">
                  <c:v>841.88593005355631</c:v>
                </c:pt>
                <c:pt idx="835">
                  <c:v>841.88593005355631</c:v>
                </c:pt>
                <c:pt idx="836">
                  <c:v>841.88593005355631</c:v>
                </c:pt>
                <c:pt idx="837">
                  <c:v>841.88593005355631</c:v>
                </c:pt>
                <c:pt idx="838">
                  <c:v>841.88593005355631</c:v>
                </c:pt>
                <c:pt idx="839">
                  <c:v>841.88593005355631</c:v>
                </c:pt>
                <c:pt idx="840">
                  <c:v>841.88593005355631</c:v>
                </c:pt>
                <c:pt idx="841">
                  <c:v>841.88593005355631</c:v>
                </c:pt>
                <c:pt idx="842">
                  <c:v>841.88593005355631</c:v>
                </c:pt>
                <c:pt idx="843">
                  <c:v>841.88593005355631</c:v>
                </c:pt>
                <c:pt idx="844">
                  <c:v>841.88593005355631</c:v>
                </c:pt>
                <c:pt idx="845">
                  <c:v>841.88593005355631</c:v>
                </c:pt>
                <c:pt idx="846">
                  <c:v>841.88593005355631</c:v>
                </c:pt>
                <c:pt idx="847">
                  <c:v>841.88593005355631</c:v>
                </c:pt>
                <c:pt idx="848">
                  <c:v>841.88593005355631</c:v>
                </c:pt>
                <c:pt idx="849">
                  <c:v>841.88593005355631</c:v>
                </c:pt>
                <c:pt idx="850">
                  <c:v>841.88593005355631</c:v>
                </c:pt>
                <c:pt idx="851">
                  <c:v>841.88593005355631</c:v>
                </c:pt>
                <c:pt idx="852">
                  <c:v>841.88593005355631</c:v>
                </c:pt>
                <c:pt idx="853">
                  <c:v>841.88593005355631</c:v>
                </c:pt>
                <c:pt idx="854">
                  <c:v>841.88593005355631</c:v>
                </c:pt>
                <c:pt idx="855">
                  <c:v>841.88593005355631</c:v>
                </c:pt>
                <c:pt idx="856">
                  <c:v>841.88593005355631</c:v>
                </c:pt>
                <c:pt idx="857">
                  <c:v>841.88593005355631</c:v>
                </c:pt>
                <c:pt idx="858">
                  <c:v>841.88593005355631</c:v>
                </c:pt>
                <c:pt idx="859">
                  <c:v>841.88593005355631</c:v>
                </c:pt>
                <c:pt idx="860">
                  <c:v>841.88593005355631</c:v>
                </c:pt>
                <c:pt idx="861">
                  <c:v>841.88593005355631</c:v>
                </c:pt>
                <c:pt idx="862">
                  <c:v>841.88593005355631</c:v>
                </c:pt>
                <c:pt idx="863">
                  <c:v>841.88593005355631</c:v>
                </c:pt>
                <c:pt idx="864">
                  <c:v>841.88593005355631</c:v>
                </c:pt>
                <c:pt idx="865">
                  <c:v>841.88593005355631</c:v>
                </c:pt>
                <c:pt idx="866">
                  <c:v>841.88593005355631</c:v>
                </c:pt>
                <c:pt idx="867">
                  <c:v>841.88593005355631</c:v>
                </c:pt>
                <c:pt idx="868">
                  <c:v>841.88593005355631</c:v>
                </c:pt>
                <c:pt idx="869">
                  <c:v>841.88593005355631</c:v>
                </c:pt>
                <c:pt idx="870">
                  <c:v>841.88593005355631</c:v>
                </c:pt>
                <c:pt idx="871">
                  <c:v>841.88593005355631</c:v>
                </c:pt>
                <c:pt idx="872">
                  <c:v>841.88593005355631</c:v>
                </c:pt>
                <c:pt idx="873">
                  <c:v>841.88593005355631</c:v>
                </c:pt>
                <c:pt idx="874">
                  <c:v>841.88593005355631</c:v>
                </c:pt>
                <c:pt idx="875">
                  <c:v>841.88593005355631</c:v>
                </c:pt>
                <c:pt idx="876">
                  <c:v>841.88593005355631</c:v>
                </c:pt>
                <c:pt idx="877">
                  <c:v>841.88593005355631</c:v>
                </c:pt>
                <c:pt idx="878">
                  <c:v>841.88593005355631</c:v>
                </c:pt>
                <c:pt idx="879">
                  <c:v>841.88593005355631</c:v>
                </c:pt>
                <c:pt idx="880">
                  <c:v>841.88593005355631</c:v>
                </c:pt>
                <c:pt idx="881">
                  <c:v>841.88593005355631</c:v>
                </c:pt>
                <c:pt idx="882">
                  <c:v>841.88593005355631</c:v>
                </c:pt>
                <c:pt idx="883">
                  <c:v>841.88593005355631</c:v>
                </c:pt>
                <c:pt idx="884">
                  <c:v>841.88593005355631</c:v>
                </c:pt>
                <c:pt idx="885">
                  <c:v>841.88593005355631</c:v>
                </c:pt>
                <c:pt idx="886">
                  <c:v>841.88593005355631</c:v>
                </c:pt>
                <c:pt idx="887">
                  <c:v>841.88593005355631</c:v>
                </c:pt>
                <c:pt idx="888">
                  <c:v>841.88593005355631</c:v>
                </c:pt>
                <c:pt idx="889">
                  <c:v>841.88593005355631</c:v>
                </c:pt>
                <c:pt idx="890">
                  <c:v>841.88593005355631</c:v>
                </c:pt>
                <c:pt idx="891">
                  <c:v>841.88593005355631</c:v>
                </c:pt>
                <c:pt idx="892">
                  <c:v>841.88593005355631</c:v>
                </c:pt>
                <c:pt idx="893">
                  <c:v>841.88593005355631</c:v>
                </c:pt>
                <c:pt idx="894">
                  <c:v>841.88593005355631</c:v>
                </c:pt>
                <c:pt idx="895">
                  <c:v>841.88593005355631</c:v>
                </c:pt>
                <c:pt idx="896">
                  <c:v>841.88593005355631</c:v>
                </c:pt>
                <c:pt idx="897">
                  <c:v>841.88593005355631</c:v>
                </c:pt>
                <c:pt idx="898">
                  <c:v>841.88593005355631</c:v>
                </c:pt>
                <c:pt idx="899">
                  <c:v>841.88593005355631</c:v>
                </c:pt>
                <c:pt idx="900">
                  <c:v>841.88593005355631</c:v>
                </c:pt>
                <c:pt idx="901">
                  <c:v>841.88593005355631</c:v>
                </c:pt>
                <c:pt idx="902">
                  <c:v>841.88593005355631</c:v>
                </c:pt>
                <c:pt idx="903">
                  <c:v>841.88593005355631</c:v>
                </c:pt>
                <c:pt idx="904">
                  <c:v>841.88593005355631</c:v>
                </c:pt>
                <c:pt idx="905">
                  <c:v>841.88593005355631</c:v>
                </c:pt>
                <c:pt idx="906">
                  <c:v>841.88593005355631</c:v>
                </c:pt>
                <c:pt idx="907">
                  <c:v>841.88593005355631</c:v>
                </c:pt>
                <c:pt idx="908">
                  <c:v>841.88593005355631</c:v>
                </c:pt>
                <c:pt idx="909">
                  <c:v>841.88593005355631</c:v>
                </c:pt>
                <c:pt idx="910">
                  <c:v>841.88593005355631</c:v>
                </c:pt>
                <c:pt idx="911">
                  <c:v>841.88593005355631</c:v>
                </c:pt>
                <c:pt idx="912">
                  <c:v>841.88593005355631</c:v>
                </c:pt>
                <c:pt idx="913">
                  <c:v>841.88593005355631</c:v>
                </c:pt>
                <c:pt idx="914">
                  <c:v>841.88593005355631</c:v>
                </c:pt>
                <c:pt idx="915">
                  <c:v>841.88593005355631</c:v>
                </c:pt>
                <c:pt idx="916">
                  <c:v>841.88593005355631</c:v>
                </c:pt>
                <c:pt idx="917">
                  <c:v>841.88593005355631</c:v>
                </c:pt>
                <c:pt idx="918">
                  <c:v>841.88593005355631</c:v>
                </c:pt>
                <c:pt idx="919">
                  <c:v>841.88593005355631</c:v>
                </c:pt>
                <c:pt idx="920">
                  <c:v>841.88593005355631</c:v>
                </c:pt>
                <c:pt idx="921">
                  <c:v>841.88593005355631</c:v>
                </c:pt>
                <c:pt idx="922">
                  <c:v>841.88593005355631</c:v>
                </c:pt>
                <c:pt idx="923">
                  <c:v>841.88593005355631</c:v>
                </c:pt>
                <c:pt idx="924">
                  <c:v>841.88593005355631</c:v>
                </c:pt>
                <c:pt idx="925">
                  <c:v>841.88593005355631</c:v>
                </c:pt>
                <c:pt idx="926">
                  <c:v>841.88593005355631</c:v>
                </c:pt>
                <c:pt idx="927">
                  <c:v>841.88593005355631</c:v>
                </c:pt>
                <c:pt idx="928">
                  <c:v>841.88593005355631</c:v>
                </c:pt>
                <c:pt idx="929">
                  <c:v>841.88593005355631</c:v>
                </c:pt>
                <c:pt idx="930">
                  <c:v>841.88593005355631</c:v>
                </c:pt>
                <c:pt idx="931">
                  <c:v>841.88593005355631</c:v>
                </c:pt>
                <c:pt idx="932">
                  <c:v>841.88593005355631</c:v>
                </c:pt>
                <c:pt idx="933">
                  <c:v>841.88593005355631</c:v>
                </c:pt>
                <c:pt idx="934">
                  <c:v>841.88593005355631</c:v>
                </c:pt>
                <c:pt idx="935">
                  <c:v>841.88593005355631</c:v>
                </c:pt>
                <c:pt idx="936">
                  <c:v>841.88593005355631</c:v>
                </c:pt>
                <c:pt idx="937">
                  <c:v>841.88593005355631</c:v>
                </c:pt>
                <c:pt idx="938">
                  <c:v>841.88593005355631</c:v>
                </c:pt>
                <c:pt idx="939">
                  <c:v>841.88593005355631</c:v>
                </c:pt>
                <c:pt idx="940">
                  <c:v>841.88593005355631</c:v>
                </c:pt>
                <c:pt idx="941">
                  <c:v>841.88593005355631</c:v>
                </c:pt>
                <c:pt idx="942">
                  <c:v>841.88593005355631</c:v>
                </c:pt>
                <c:pt idx="943">
                  <c:v>841.88593005355631</c:v>
                </c:pt>
                <c:pt idx="944">
                  <c:v>841.88593005355631</c:v>
                </c:pt>
                <c:pt idx="945">
                  <c:v>841.88593005355631</c:v>
                </c:pt>
                <c:pt idx="946">
                  <c:v>841.88593005355631</c:v>
                </c:pt>
                <c:pt idx="947">
                  <c:v>841.88593005355631</c:v>
                </c:pt>
                <c:pt idx="948">
                  <c:v>841.88593005355631</c:v>
                </c:pt>
                <c:pt idx="949">
                  <c:v>841.88593005355631</c:v>
                </c:pt>
                <c:pt idx="950">
                  <c:v>841.88593005355631</c:v>
                </c:pt>
                <c:pt idx="951">
                  <c:v>841.88593005355631</c:v>
                </c:pt>
                <c:pt idx="952">
                  <c:v>841.88593005355631</c:v>
                </c:pt>
                <c:pt idx="953">
                  <c:v>841.88593005355631</c:v>
                </c:pt>
                <c:pt idx="954">
                  <c:v>841.88593005355631</c:v>
                </c:pt>
                <c:pt idx="955">
                  <c:v>841.88593005355631</c:v>
                </c:pt>
                <c:pt idx="956">
                  <c:v>841.88593005355631</c:v>
                </c:pt>
                <c:pt idx="957">
                  <c:v>841.88593005355631</c:v>
                </c:pt>
                <c:pt idx="958">
                  <c:v>841.88593005355631</c:v>
                </c:pt>
                <c:pt idx="959">
                  <c:v>841.88593005355631</c:v>
                </c:pt>
                <c:pt idx="960">
                  <c:v>841.88593005355631</c:v>
                </c:pt>
                <c:pt idx="961">
                  <c:v>841.88593005355631</c:v>
                </c:pt>
                <c:pt idx="962">
                  <c:v>841.88593005355631</c:v>
                </c:pt>
                <c:pt idx="963">
                  <c:v>841.88593005355631</c:v>
                </c:pt>
                <c:pt idx="964">
                  <c:v>841.88593005355631</c:v>
                </c:pt>
                <c:pt idx="965">
                  <c:v>841.88593005355631</c:v>
                </c:pt>
                <c:pt idx="966">
                  <c:v>841.88593005355631</c:v>
                </c:pt>
                <c:pt idx="967">
                  <c:v>841.88593005355631</c:v>
                </c:pt>
                <c:pt idx="968">
                  <c:v>841.88593005355631</c:v>
                </c:pt>
                <c:pt idx="969">
                  <c:v>841.88593005355631</c:v>
                </c:pt>
                <c:pt idx="970">
                  <c:v>841.88593005355631</c:v>
                </c:pt>
                <c:pt idx="971">
                  <c:v>841.88593005355631</c:v>
                </c:pt>
                <c:pt idx="972">
                  <c:v>841.88593005355631</c:v>
                </c:pt>
                <c:pt idx="973">
                  <c:v>841.88593005355631</c:v>
                </c:pt>
                <c:pt idx="974">
                  <c:v>841.88593005355631</c:v>
                </c:pt>
                <c:pt idx="975">
                  <c:v>841.88593005355631</c:v>
                </c:pt>
                <c:pt idx="976">
                  <c:v>841.88593005355631</c:v>
                </c:pt>
                <c:pt idx="977">
                  <c:v>841.88593005355631</c:v>
                </c:pt>
                <c:pt idx="978">
                  <c:v>841.88593005355631</c:v>
                </c:pt>
                <c:pt idx="979">
                  <c:v>841.88593005355631</c:v>
                </c:pt>
                <c:pt idx="980">
                  <c:v>841.88593005355631</c:v>
                </c:pt>
                <c:pt idx="981">
                  <c:v>841.88593005355631</c:v>
                </c:pt>
                <c:pt idx="982">
                  <c:v>841.88593005355631</c:v>
                </c:pt>
                <c:pt idx="983">
                  <c:v>841.88593005355631</c:v>
                </c:pt>
                <c:pt idx="984">
                  <c:v>841.88593005355631</c:v>
                </c:pt>
                <c:pt idx="985">
                  <c:v>841.88593005355631</c:v>
                </c:pt>
                <c:pt idx="986">
                  <c:v>841.88593005355631</c:v>
                </c:pt>
                <c:pt idx="987">
                  <c:v>841.88593005355631</c:v>
                </c:pt>
                <c:pt idx="988">
                  <c:v>841.88593005355631</c:v>
                </c:pt>
                <c:pt idx="989">
                  <c:v>841.88593005355631</c:v>
                </c:pt>
                <c:pt idx="990">
                  <c:v>841.88593005355631</c:v>
                </c:pt>
                <c:pt idx="991">
                  <c:v>841.88593005355631</c:v>
                </c:pt>
                <c:pt idx="992">
                  <c:v>841.88593005355631</c:v>
                </c:pt>
                <c:pt idx="993">
                  <c:v>841.88593005355631</c:v>
                </c:pt>
                <c:pt idx="994">
                  <c:v>841.88593005355631</c:v>
                </c:pt>
                <c:pt idx="995">
                  <c:v>841.88593005355631</c:v>
                </c:pt>
                <c:pt idx="996">
                  <c:v>841.88593005355631</c:v>
                </c:pt>
                <c:pt idx="997">
                  <c:v>841.88593005355631</c:v>
                </c:pt>
                <c:pt idx="998">
                  <c:v>841.88593005355631</c:v>
                </c:pt>
                <c:pt idx="999">
                  <c:v>841.88593005355631</c:v>
                </c:pt>
                <c:pt idx="1000">
                  <c:v>841.88593005355631</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37.100000000000222</c:v>
                </c:pt>
                <c:pt idx="506">
                  <c:v>37.100100000000225</c:v>
                </c:pt>
                <c:pt idx="507">
                  <c:v>37.100200000000228</c:v>
                </c:pt>
                <c:pt idx="508">
                  <c:v>37.100300000000232</c:v>
                </c:pt>
                <c:pt idx="509">
                  <c:v>37.100400000000235</c:v>
                </c:pt>
                <c:pt idx="510">
                  <c:v>37.100500000000238</c:v>
                </c:pt>
                <c:pt idx="511">
                  <c:v>37.100600000000242</c:v>
                </c:pt>
                <c:pt idx="512">
                  <c:v>37.100700000000245</c:v>
                </c:pt>
                <c:pt idx="513">
                  <c:v>37.100800000000248</c:v>
                </c:pt>
                <c:pt idx="514">
                  <c:v>37.100900000000252</c:v>
                </c:pt>
                <c:pt idx="515">
                  <c:v>37.101000000000255</c:v>
                </c:pt>
                <c:pt idx="516">
                  <c:v>37.101100000000258</c:v>
                </c:pt>
                <c:pt idx="517">
                  <c:v>37.101200000000262</c:v>
                </c:pt>
                <c:pt idx="518">
                  <c:v>37.101300000000265</c:v>
                </c:pt>
                <c:pt idx="519">
                  <c:v>37.101400000000268</c:v>
                </c:pt>
                <c:pt idx="520">
                  <c:v>37.101500000000271</c:v>
                </c:pt>
                <c:pt idx="521">
                  <c:v>37.101600000000275</c:v>
                </c:pt>
                <c:pt idx="522">
                  <c:v>37.101700000000278</c:v>
                </c:pt>
                <c:pt idx="523">
                  <c:v>37.101800000000281</c:v>
                </c:pt>
                <c:pt idx="524">
                  <c:v>37.101900000000285</c:v>
                </c:pt>
                <c:pt idx="525">
                  <c:v>37.102000000000288</c:v>
                </c:pt>
                <c:pt idx="526">
                  <c:v>37.102100000000291</c:v>
                </c:pt>
                <c:pt idx="527">
                  <c:v>37.102200000000295</c:v>
                </c:pt>
                <c:pt idx="528">
                  <c:v>37.102300000000298</c:v>
                </c:pt>
                <c:pt idx="529">
                  <c:v>37.102400000000301</c:v>
                </c:pt>
                <c:pt idx="530">
                  <c:v>37.102500000000305</c:v>
                </c:pt>
                <c:pt idx="531">
                  <c:v>37.102600000000308</c:v>
                </c:pt>
                <c:pt idx="532">
                  <c:v>37.102700000000311</c:v>
                </c:pt>
                <c:pt idx="533">
                  <c:v>37.102800000000315</c:v>
                </c:pt>
                <c:pt idx="534">
                  <c:v>37.102900000000318</c:v>
                </c:pt>
                <c:pt idx="535">
                  <c:v>37.103000000000321</c:v>
                </c:pt>
                <c:pt idx="536">
                  <c:v>37.103100000000325</c:v>
                </c:pt>
                <c:pt idx="537">
                  <c:v>37.103200000000328</c:v>
                </c:pt>
                <c:pt idx="538">
                  <c:v>37.103300000000331</c:v>
                </c:pt>
                <c:pt idx="539">
                  <c:v>37.103400000000335</c:v>
                </c:pt>
                <c:pt idx="540">
                  <c:v>37.103500000000338</c:v>
                </c:pt>
                <c:pt idx="541">
                  <c:v>37.103600000000341</c:v>
                </c:pt>
                <c:pt idx="542">
                  <c:v>37.103700000000345</c:v>
                </c:pt>
                <c:pt idx="543">
                  <c:v>37.103800000000348</c:v>
                </c:pt>
                <c:pt idx="544">
                  <c:v>37.103900000000351</c:v>
                </c:pt>
                <c:pt idx="545">
                  <c:v>37.104000000000354</c:v>
                </c:pt>
                <c:pt idx="546">
                  <c:v>37.104100000000358</c:v>
                </c:pt>
                <c:pt idx="547">
                  <c:v>37.104200000000361</c:v>
                </c:pt>
                <c:pt idx="548">
                  <c:v>37.104300000000364</c:v>
                </c:pt>
                <c:pt idx="549">
                  <c:v>37.104400000000368</c:v>
                </c:pt>
                <c:pt idx="550">
                  <c:v>37.104500000000371</c:v>
                </c:pt>
                <c:pt idx="551">
                  <c:v>37.104600000000374</c:v>
                </c:pt>
                <c:pt idx="552">
                  <c:v>37.104700000000378</c:v>
                </c:pt>
                <c:pt idx="553">
                  <c:v>37.104800000000381</c:v>
                </c:pt>
                <c:pt idx="554">
                  <c:v>37.104900000000384</c:v>
                </c:pt>
                <c:pt idx="555">
                  <c:v>37.105000000000388</c:v>
                </c:pt>
                <c:pt idx="556">
                  <c:v>37.105100000000391</c:v>
                </c:pt>
                <c:pt idx="557">
                  <c:v>37.105200000000394</c:v>
                </c:pt>
                <c:pt idx="558">
                  <c:v>37.105300000000398</c:v>
                </c:pt>
                <c:pt idx="559">
                  <c:v>37.105400000000401</c:v>
                </c:pt>
                <c:pt idx="560">
                  <c:v>37.105500000000404</c:v>
                </c:pt>
                <c:pt idx="561">
                  <c:v>37.105600000000408</c:v>
                </c:pt>
                <c:pt idx="562">
                  <c:v>37.105700000000411</c:v>
                </c:pt>
                <c:pt idx="563">
                  <c:v>37.105800000000414</c:v>
                </c:pt>
                <c:pt idx="564">
                  <c:v>37.105900000000418</c:v>
                </c:pt>
                <c:pt idx="565">
                  <c:v>37.106000000000421</c:v>
                </c:pt>
                <c:pt idx="566">
                  <c:v>37.106100000000424</c:v>
                </c:pt>
                <c:pt idx="567">
                  <c:v>37.106200000000428</c:v>
                </c:pt>
                <c:pt idx="568">
                  <c:v>37.106300000000431</c:v>
                </c:pt>
                <c:pt idx="569">
                  <c:v>37.106400000000434</c:v>
                </c:pt>
                <c:pt idx="570">
                  <c:v>37.106500000000437</c:v>
                </c:pt>
                <c:pt idx="571">
                  <c:v>37.106600000000441</c:v>
                </c:pt>
                <c:pt idx="572">
                  <c:v>37.106700000000444</c:v>
                </c:pt>
                <c:pt idx="573">
                  <c:v>37.106800000000447</c:v>
                </c:pt>
                <c:pt idx="574">
                  <c:v>37.106900000000451</c:v>
                </c:pt>
                <c:pt idx="575">
                  <c:v>37.107000000000454</c:v>
                </c:pt>
                <c:pt idx="576">
                  <c:v>37.107100000000457</c:v>
                </c:pt>
                <c:pt idx="577">
                  <c:v>37.107200000000461</c:v>
                </c:pt>
                <c:pt idx="578">
                  <c:v>37.107300000000464</c:v>
                </c:pt>
                <c:pt idx="579">
                  <c:v>37.107400000000467</c:v>
                </c:pt>
                <c:pt idx="580">
                  <c:v>37.107500000000471</c:v>
                </c:pt>
                <c:pt idx="581">
                  <c:v>37.107600000000474</c:v>
                </c:pt>
                <c:pt idx="582">
                  <c:v>37.107700000000477</c:v>
                </c:pt>
                <c:pt idx="583">
                  <c:v>37.107800000000481</c:v>
                </c:pt>
                <c:pt idx="584">
                  <c:v>37.107900000000484</c:v>
                </c:pt>
                <c:pt idx="585">
                  <c:v>37.108000000000487</c:v>
                </c:pt>
                <c:pt idx="586">
                  <c:v>37.108100000000491</c:v>
                </c:pt>
                <c:pt idx="587">
                  <c:v>37.108200000000494</c:v>
                </c:pt>
                <c:pt idx="588">
                  <c:v>37.108300000000497</c:v>
                </c:pt>
                <c:pt idx="589">
                  <c:v>37.108400000000501</c:v>
                </c:pt>
                <c:pt idx="590">
                  <c:v>37.108500000000504</c:v>
                </c:pt>
                <c:pt idx="591">
                  <c:v>37.108600000000507</c:v>
                </c:pt>
                <c:pt idx="592">
                  <c:v>37.10870000000051</c:v>
                </c:pt>
                <c:pt idx="593">
                  <c:v>37.108800000000514</c:v>
                </c:pt>
                <c:pt idx="594">
                  <c:v>37.108900000000517</c:v>
                </c:pt>
                <c:pt idx="595">
                  <c:v>37.10900000000052</c:v>
                </c:pt>
                <c:pt idx="596">
                  <c:v>37.109100000000524</c:v>
                </c:pt>
                <c:pt idx="597">
                  <c:v>37.109200000000527</c:v>
                </c:pt>
                <c:pt idx="598">
                  <c:v>37.10930000000053</c:v>
                </c:pt>
                <c:pt idx="599">
                  <c:v>37.109400000000534</c:v>
                </c:pt>
                <c:pt idx="600">
                  <c:v>37.109500000000537</c:v>
                </c:pt>
                <c:pt idx="601">
                  <c:v>37.10960000000054</c:v>
                </c:pt>
                <c:pt idx="602">
                  <c:v>37.109700000000544</c:v>
                </c:pt>
                <c:pt idx="603">
                  <c:v>37.109800000000547</c:v>
                </c:pt>
                <c:pt idx="604">
                  <c:v>37.10990000000055</c:v>
                </c:pt>
                <c:pt idx="605">
                  <c:v>37.110000000000554</c:v>
                </c:pt>
                <c:pt idx="606">
                  <c:v>37.110100000000557</c:v>
                </c:pt>
                <c:pt idx="607">
                  <c:v>37.11020000000056</c:v>
                </c:pt>
                <c:pt idx="608">
                  <c:v>37.110300000000564</c:v>
                </c:pt>
                <c:pt idx="609">
                  <c:v>37.110400000000567</c:v>
                </c:pt>
                <c:pt idx="610">
                  <c:v>37.11050000000057</c:v>
                </c:pt>
                <c:pt idx="611">
                  <c:v>37.110600000000574</c:v>
                </c:pt>
                <c:pt idx="612">
                  <c:v>37.110700000000577</c:v>
                </c:pt>
                <c:pt idx="613">
                  <c:v>37.11080000000058</c:v>
                </c:pt>
                <c:pt idx="614">
                  <c:v>37.110900000000584</c:v>
                </c:pt>
                <c:pt idx="615">
                  <c:v>37.111000000000587</c:v>
                </c:pt>
                <c:pt idx="616">
                  <c:v>37.11110000000059</c:v>
                </c:pt>
                <c:pt idx="617">
                  <c:v>37.111200000000593</c:v>
                </c:pt>
                <c:pt idx="618">
                  <c:v>37.111300000000597</c:v>
                </c:pt>
                <c:pt idx="619">
                  <c:v>37.1114000000006</c:v>
                </c:pt>
                <c:pt idx="620">
                  <c:v>37.111500000000603</c:v>
                </c:pt>
                <c:pt idx="621">
                  <c:v>37.111600000000607</c:v>
                </c:pt>
                <c:pt idx="622">
                  <c:v>37.11170000000061</c:v>
                </c:pt>
                <c:pt idx="623">
                  <c:v>37.111800000000613</c:v>
                </c:pt>
                <c:pt idx="624">
                  <c:v>37.111900000000617</c:v>
                </c:pt>
                <c:pt idx="625">
                  <c:v>37.11200000000062</c:v>
                </c:pt>
                <c:pt idx="626">
                  <c:v>37.112100000000623</c:v>
                </c:pt>
                <c:pt idx="627">
                  <c:v>37.112200000000627</c:v>
                </c:pt>
                <c:pt idx="628">
                  <c:v>37.11230000000063</c:v>
                </c:pt>
                <c:pt idx="629">
                  <c:v>37.112400000000633</c:v>
                </c:pt>
                <c:pt idx="630">
                  <c:v>37.112500000000637</c:v>
                </c:pt>
                <c:pt idx="631">
                  <c:v>37.11260000000064</c:v>
                </c:pt>
                <c:pt idx="632">
                  <c:v>37.112700000000643</c:v>
                </c:pt>
                <c:pt idx="633">
                  <c:v>37.112800000000647</c:v>
                </c:pt>
                <c:pt idx="634">
                  <c:v>37.11290000000065</c:v>
                </c:pt>
                <c:pt idx="635">
                  <c:v>37.113000000000653</c:v>
                </c:pt>
                <c:pt idx="636">
                  <c:v>37.113100000000657</c:v>
                </c:pt>
                <c:pt idx="637">
                  <c:v>37.11320000000066</c:v>
                </c:pt>
                <c:pt idx="638">
                  <c:v>37.113300000000663</c:v>
                </c:pt>
                <c:pt idx="639">
                  <c:v>37.113400000000667</c:v>
                </c:pt>
                <c:pt idx="640">
                  <c:v>37.11350000000067</c:v>
                </c:pt>
                <c:pt idx="641">
                  <c:v>37.113600000000673</c:v>
                </c:pt>
                <c:pt idx="642">
                  <c:v>37.113700000000676</c:v>
                </c:pt>
                <c:pt idx="643">
                  <c:v>37.11380000000068</c:v>
                </c:pt>
                <c:pt idx="644">
                  <c:v>37.113900000000683</c:v>
                </c:pt>
                <c:pt idx="645">
                  <c:v>37.114000000000686</c:v>
                </c:pt>
                <c:pt idx="646">
                  <c:v>37.11410000000069</c:v>
                </c:pt>
                <c:pt idx="647">
                  <c:v>37.114200000000693</c:v>
                </c:pt>
                <c:pt idx="648">
                  <c:v>37.114300000000696</c:v>
                </c:pt>
                <c:pt idx="649">
                  <c:v>37.1144000000007</c:v>
                </c:pt>
                <c:pt idx="650">
                  <c:v>37.114500000000703</c:v>
                </c:pt>
                <c:pt idx="651">
                  <c:v>37.114600000000706</c:v>
                </c:pt>
                <c:pt idx="652">
                  <c:v>37.11470000000071</c:v>
                </c:pt>
                <c:pt idx="653">
                  <c:v>37.114800000000713</c:v>
                </c:pt>
                <c:pt idx="654">
                  <c:v>37.114900000000716</c:v>
                </c:pt>
                <c:pt idx="655">
                  <c:v>37.11500000000072</c:v>
                </c:pt>
                <c:pt idx="656">
                  <c:v>37.115100000000723</c:v>
                </c:pt>
                <c:pt idx="657">
                  <c:v>37.115200000000726</c:v>
                </c:pt>
                <c:pt idx="658">
                  <c:v>37.11530000000073</c:v>
                </c:pt>
                <c:pt idx="659">
                  <c:v>37.115400000000733</c:v>
                </c:pt>
                <c:pt idx="660">
                  <c:v>37.115500000000736</c:v>
                </c:pt>
                <c:pt idx="661">
                  <c:v>37.11560000000074</c:v>
                </c:pt>
                <c:pt idx="662">
                  <c:v>37.115700000000743</c:v>
                </c:pt>
                <c:pt idx="663">
                  <c:v>37.115800000000746</c:v>
                </c:pt>
                <c:pt idx="664">
                  <c:v>37.11590000000075</c:v>
                </c:pt>
                <c:pt idx="665">
                  <c:v>37.116000000000753</c:v>
                </c:pt>
                <c:pt idx="666">
                  <c:v>37.116100000000756</c:v>
                </c:pt>
                <c:pt idx="667">
                  <c:v>37.116200000000759</c:v>
                </c:pt>
                <c:pt idx="668">
                  <c:v>37.116300000000763</c:v>
                </c:pt>
                <c:pt idx="669">
                  <c:v>37.116400000000766</c:v>
                </c:pt>
                <c:pt idx="670">
                  <c:v>37.116500000000769</c:v>
                </c:pt>
                <c:pt idx="671">
                  <c:v>37.116600000000773</c:v>
                </c:pt>
                <c:pt idx="672">
                  <c:v>37.116700000000776</c:v>
                </c:pt>
                <c:pt idx="673">
                  <c:v>37.116800000000779</c:v>
                </c:pt>
                <c:pt idx="674">
                  <c:v>37.116900000000783</c:v>
                </c:pt>
                <c:pt idx="675">
                  <c:v>37.117000000000786</c:v>
                </c:pt>
                <c:pt idx="676">
                  <c:v>37.117100000000789</c:v>
                </c:pt>
                <c:pt idx="677">
                  <c:v>37.117200000000793</c:v>
                </c:pt>
                <c:pt idx="678">
                  <c:v>37.117300000000796</c:v>
                </c:pt>
                <c:pt idx="679">
                  <c:v>37.117400000000799</c:v>
                </c:pt>
                <c:pt idx="680">
                  <c:v>37.117500000000803</c:v>
                </c:pt>
                <c:pt idx="681">
                  <c:v>37.117600000000806</c:v>
                </c:pt>
                <c:pt idx="682">
                  <c:v>37.117700000000809</c:v>
                </c:pt>
                <c:pt idx="683">
                  <c:v>37.117800000000813</c:v>
                </c:pt>
                <c:pt idx="684">
                  <c:v>37.117900000000816</c:v>
                </c:pt>
                <c:pt idx="685">
                  <c:v>37.118000000000819</c:v>
                </c:pt>
                <c:pt idx="686">
                  <c:v>37.118100000000823</c:v>
                </c:pt>
                <c:pt idx="687">
                  <c:v>37.118200000000826</c:v>
                </c:pt>
                <c:pt idx="688">
                  <c:v>37.118300000000829</c:v>
                </c:pt>
                <c:pt idx="689">
                  <c:v>37.118400000000833</c:v>
                </c:pt>
                <c:pt idx="690">
                  <c:v>37.118500000000836</c:v>
                </c:pt>
                <c:pt idx="691">
                  <c:v>37.118600000000839</c:v>
                </c:pt>
                <c:pt idx="692">
                  <c:v>37.118700000000842</c:v>
                </c:pt>
                <c:pt idx="693">
                  <c:v>37.118800000000846</c:v>
                </c:pt>
                <c:pt idx="694">
                  <c:v>37.118900000000849</c:v>
                </c:pt>
                <c:pt idx="695">
                  <c:v>37.119000000000852</c:v>
                </c:pt>
                <c:pt idx="696">
                  <c:v>37.119100000000856</c:v>
                </c:pt>
                <c:pt idx="697">
                  <c:v>37.119200000000859</c:v>
                </c:pt>
                <c:pt idx="698">
                  <c:v>37.119300000000862</c:v>
                </c:pt>
                <c:pt idx="699">
                  <c:v>37.119400000000866</c:v>
                </c:pt>
                <c:pt idx="700">
                  <c:v>37.119500000000869</c:v>
                </c:pt>
                <c:pt idx="701">
                  <c:v>37.119600000000872</c:v>
                </c:pt>
                <c:pt idx="702">
                  <c:v>37.119700000000876</c:v>
                </c:pt>
                <c:pt idx="703">
                  <c:v>37.119800000000879</c:v>
                </c:pt>
                <c:pt idx="704">
                  <c:v>37.119900000000882</c:v>
                </c:pt>
                <c:pt idx="705">
                  <c:v>37.120000000000886</c:v>
                </c:pt>
                <c:pt idx="706">
                  <c:v>37.120100000000889</c:v>
                </c:pt>
                <c:pt idx="707">
                  <c:v>37.120200000000892</c:v>
                </c:pt>
                <c:pt idx="708">
                  <c:v>37.120300000000896</c:v>
                </c:pt>
                <c:pt idx="709">
                  <c:v>37.120400000000899</c:v>
                </c:pt>
                <c:pt idx="710">
                  <c:v>37.120500000000902</c:v>
                </c:pt>
                <c:pt idx="711">
                  <c:v>37.120600000000906</c:v>
                </c:pt>
                <c:pt idx="712">
                  <c:v>37.120700000000909</c:v>
                </c:pt>
                <c:pt idx="713">
                  <c:v>37.120800000000912</c:v>
                </c:pt>
                <c:pt idx="714">
                  <c:v>37.120900000000915</c:v>
                </c:pt>
                <c:pt idx="715">
                  <c:v>37.121000000000919</c:v>
                </c:pt>
                <c:pt idx="716">
                  <c:v>37.121100000000922</c:v>
                </c:pt>
                <c:pt idx="717">
                  <c:v>37.121200000000925</c:v>
                </c:pt>
                <c:pt idx="718">
                  <c:v>37.121300000000929</c:v>
                </c:pt>
                <c:pt idx="719">
                  <c:v>37.121400000000932</c:v>
                </c:pt>
                <c:pt idx="720">
                  <c:v>37.121500000000935</c:v>
                </c:pt>
                <c:pt idx="721">
                  <c:v>37.121600000000939</c:v>
                </c:pt>
                <c:pt idx="722">
                  <c:v>37.121700000000942</c:v>
                </c:pt>
                <c:pt idx="723">
                  <c:v>37.121800000000945</c:v>
                </c:pt>
                <c:pt idx="724">
                  <c:v>37.121900000000949</c:v>
                </c:pt>
                <c:pt idx="725">
                  <c:v>37.122000000000952</c:v>
                </c:pt>
                <c:pt idx="726">
                  <c:v>37.122100000000955</c:v>
                </c:pt>
                <c:pt idx="727">
                  <c:v>37.122200000000959</c:v>
                </c:pt>
                <c:pt idx="728">
                  <c:v>37.122300000000962</c:v>
                </c:pt>
                <c:pt idx="729">
                  <c:v>37.122400000000965</c:v>
                </c:pt>
                <c:pt idx="730">
                  <c:v>37.122500000000969</c:v>
                </c:pt>
                <c:pt idx="731">
                  <c:v>37.122600000000972</c:v>
                </c:pt>
                <c:pt idx="732">
                  <c:v>37.122700000000975</c:v>
                </c:pt>
                <c:pt idx="733">
                  <c:v>37.122800000000979</c:v>
                </c:pt>
                <c:pt idx="734">
                  <c:v>37.122900000000982</c:v>
                </c:pt>
                <c:pt idx="735">
                  <c:v>37.123000000000985</c:v>
                </c:pt>
                <c:pt idx="736">
                  <c:v>37.123100000000989</c:v>
                </c:pt>
                <c:pt idx="737">
                  <c:v>37.123200000000992</c:v>
                </c:pt>
                <c:pt idx="738">
                  <c:v>37.123300000000995</c:v>
                </c:pt>
                <c:pt idx="739">
                  <c:v>37.123400000000998</c:v>
                </c:pt>
                <c:pt idx="740">
                  <c:v>37.123500000001002</c:v>
                </c:pt>
                <c:pt idx="741">
                  <c:v>37.123600000001005</c:v>
                </c:pt>
                <c:pt idx="742">
                  <c:v>37.123700000001008</c:v>
                </c:pt>
                <c:pt idx="743">
                  <c:v>37.123800000001012</c:v>
                </c:pt>
                <c:pt idx="744">
                  <c:v>37.123900000001015</c:v>
                </c:pt>
                <c:pt idx="745">
                  <c:v>37.124000000001018</c:v>
                </c:pt>
                <c:pt idx="746">
                  <c:v>37.124100000001022</c:v>
                </c:pt>
                <c:pt idx="747">
                  <c:v>37.124200000001025</c:v>
                </c:pt>
                <c:pt idx="748">
                  <c:v>37.124300000001028</c:v>
                </c:pt>
                <c:pt idx="749">
                  <c:v>37.124400000001032</c:v>
                </c:pt>
                <c:pt idx="750">
                  <c:v>37.124500000001035</c:v>
                </c:pt>
                <c:pt idx="751">
                  <c:v>37.124600000001038</c:v>
                </c:pt>
                <c:pt idx="752">
                  <c:v>37.124700000001042</c:v>
                </c:pt>
                <c:pt idx="753">
                  <c:v>37.124800000001045</c:v>
                </c:pt>
                <c:pt idx="754">
                  <c:v>37.124900000001048</c:v>
                </c:pt>
                <c:pt idx="755">
                  <c:v>37.125000000001052</c:v>
                </c:pt>
                <c:pt idx="756">
                  <c:v>37.125100000001055</c:v>
                </c:pt>
                <c:pt idx="757">
                  <c:v>37.125200000001058</c:v>
                </c:pt>
                <c:pt idx="758">
                  <c:v>37.125300000001062</c:v>
                </c:pt>
                <c:pt idx="759">
                  <c:v>37.125400000001065</c:v>
                </c:pt>
                <c:pt idx="760">
                  <c:v>37.125500000001068</c:v>
                </c:pt>
                <c:pt idx="761">
                  <c:v>37.125600000001072</c:v>
                </c:pt>
                <c:pt idx="762">
                  <c:v>37.125700000001075</c:v>
                </c:pt>
                <c:pt idx="763">
                  <c:v>37.125800000001078</c:v>
                </c:pt>
                <c:pt idx="764">
                  <c:v>37.125900000001081</c:v>
                </c:pt>
                <c:pt idx="765">
                  <c:v>37.126000000001085</c:v>
                </c:pt>
                <c:pt idx="766">
                  <c:v>37.126100000001088</c:v>
                </c:pt>
                <c:pt idx="767">
                  <c:v>37.126200000001091</c:v>
                </c:pt>
                <c:pt idx="768">
                  <c:v>37.126300000001095</c:v>
                </c:pt>
                <c:pt idx="769">
                  <c:v>37.126400000001098</c:v>
                </c:pt>
                <c:pt idx="770">
                  <c:v>37.126500000001101</c:v>
                </c:pt>
                <c:pt idx="771">
                  <c:v>37.126600000001105</c:v>
                </c:pt>
                <c:pt idx="772">
                  <c:v>37.126700000001108</c:v>
                </c:pt>
                <c:pt idx="773">
                  <c:v>37.126800000001111</c:v>
                </c:pt>
                <c:pt idx="774">
                  <c:v>37.126900000001115</c:v>
                </c:pt>
                <c:pt idx="775">
                  <c:v>37.127000000001118</c:v>
                </c:pt>
                <c:pt idx="776">
                  <c:v>37.127100000001121</c:v>
                </c:pt>
                <c:pt idx="777">
                  <c:v>37.127200000001125</c:v>
                </c:pt>
                <c:pt idx="778">
                  <c:v>37.127300000001128</c:v>
                </c:pt>
                <c:pt idx="779">
                  <c:v>37.127400000001131</c:v>
                </c:pt>
                <c:pt idx="780">
                  <c:v>37.127500000001135</c:v>
                </c:pt>
                <c:pt idx="781">
                  <c:v>37.127600000001138</c:v>
                </c:pt>
                <c:pt idx="782">
                  <c:v>37.127700000001141</c:v>
                </c:pt>
                <c:pt idx="783">
                  <c:v>37.127800000001145</c:v>
                </c:pt>
                <c:pt idx="784">
                  <c:v>37.127900000001148</c:v>
                </c:pt>
                <c:pt idx="785">
                  <c:v>37.128000000001151</c:v>
                </c:pt>
                <c:pt idx="786">
                  <c:v>37.128100000001155</c:v>
                </c:pt>
                <c:pt idx="787">
                  <c:v>37.128200000001158</c:v>
                </c:pt>
                <c:pt idx="788">
                  <c:v>37.128300000001161</c:v>
                </c:pt>
                <c:pt idx="789">
                  <c:v>37.128400000001164</c:v>
                </c:pt>
                <c:pt idx="790">
                  <c:v>37.128500000001168</c:v>
                </c:pt>
                <c:pt idx="791">
                  <c:v>37.128600000001171</c:v>
                </c:pt>
                <c:pt idx="792">
                  <c:v>37.128700000001174</c:v>
                </c:pt>
                <c:pt idx="793">
                  <c:v>37.128800000001178</c:v>
                </c:pt>
                <c:pt idx="794">
                  <c:v>37.128900000001181</c:v>
                </c:pt>
                <c:pt idx="795">
                  <c:v>37.129000000001184</c:v>
                </c:pt>
                <c:pt idx="796">
                  <c:v>37.129100000001188</c:v>
                </c:pt>
                <c:pt idx="797">
                  <c:v>37.129200000001191</c:v>
                </c:pt>
                <c:pt idx="798">
                  <c:v>37.129300000001194</c:v>
                </c:pt>
                <c:pt idx="799">
                  <c:v>37.129400000001198</c:v>
                </c:pt>
                <c:pt idx="800">
                  <c:v>37.129500000001201</c:v>
                </c:pt>
                <c:pt idx="801">
                  <c:v>37.129600000001204</c:v>
                </c:pt>
                <c:pt idx="802">
                  <c:v>37.129700000001208</c:v>
                </c:pt>
                <c:pt idx="803">
                  <c:v>37.129800000001211</c:v>
                </c:pt>
                <c:pt idx="804">
                  <c:v>37.129900000001214</c:v>
                </c:pt>
                <c:pt idx="805">
                  <c:v>37.130000000001218</c:v>
                </c:pt>
                <c:pt idx="806">
                  <c:v>37.130100000001221</c:v>
                </c:pt>
                <c:pt idx="807">
                  <c:v>37.130200000001224</c:v>
                </c:pt>
                <c:pt idx="808">
                  <c:v>37.130300000001228</c:v>
                </c:pt>
                <c:pt idx="809">
                  <c:v>37.130400000001231</c:v>
                </c:pt>
                <c:pt idx="810">
                  <c:v>37.130500000001234</c:v>
                </c:pt>
                <c:pt idx="811">
                  <c:v>37.130600000001238</c:v>
                </c:pt>
                <c:pt idx="812">
                  <c:v>37.130700000001241</c:v>
                </c:pt>
                <c:pt idx="813">
                  <c:v>37.130800000001244</c:v>
                </c:pt>
                <c:pt idx="814">
                  <c:v>37.130900000001247</c:v>
                </c:pt>
                <c:pt idx="815">
                  <c:v>37.131000000001251</c:v>
                </c:pt>
                <c:pt idx="816">
                  <c:v>37.131100000001254</c:v>
                </c:pt>
                <c:pt idx="817">
                  <c:v>37.131200000001257</c:v>
                </c:pt>
                <c:pt idx="818">
                  <c:v>37.131300000001261</c:v>
                </c:pt>
                <c:pt idx="819">
                  <c:v>37.131400000001264</c:v>
                </c:pt>
                <c:pt idx="820">
                  <c:v>37.131500000001267</c:v>
                </c:pt>
                <c:pt idx="821">
                  <c:v>37.131600000001271</c:v>
                </c:pt>
                <c:pt idx="822">
                  <c:v>37.131700000001274</c:v>
                </c:pt>
                <c:pt idx="823">
                  <c:v>37.131800000001277</c:v>
                </c:pt>
                <c:pt idx="824">
                  <c:v>37.131900000001281</c:v>
                </c:pt>
                <c:pt idx="825">
                  <c:v>37.132000000001284</c:v>
                </c:pt>
                <c:pt idx="826">
                  <c:v>37.132100000001287</c:v>
                </c:pt>
                <c:pt idx="827">
                  <c:v>37.132200000001291</c:v>
                </c:pt>
                <c:pt idx="828">
                  <c:v>37.132300000001294</c:v>
                </c:pt>
                <c:pt idx="829">
                  <c:v>37.132400000001297</c:v>
                </c:pt>
                <c:pt idx="830">
                  <c:v>37.132500000001301</c:v>
                </c:pt>
                <c:pt idx="831">
                  <c:v>37.132600000001304</c:v>
                </c:pt>
                <c:pt idx="832">
                  <c:v>37.132700000001307</c:v>
                </c:pt>
                <c:pt idx="833">
                  <c:v>37.132800000001311</c:v>
                </c:pt>
                <c:pt idx="834">
                  <c:v>37.132900000001314</c:v>
                </c:pt>
                <c:pt idx="835">
                  <c:v>37.133000000001317</c:v>
                </c:pt>
                <c:pt idx="836">
                  <c:v>37.13310000000132</c:v>
                </c:pt>
                <c:pt idx="837">
                  <c:v>37.133200000001324</c:v>
                </c:pt>
                <c:pt idx="838">
                  <c:v>37.133300000001327</c:v>
                </c:pt>
                <c:pt idx="839">
                  <c:v>37.13340000000133</c:v>
                </c:pt>
                <c:pt idx="840">
                  <c:v>37.133500000001334</c:v>
                </c:pt>
                <c:pt idx="841">
                  <c:v>37.133600000001337</c:v>
                </c:pt>
                <c:pt idx="842">
                  <c:v>37.13370000000134</c:v>
                </c:pt>
                <c:pt idx="843">
                  <c:v>37.133800000001344</c:v>
                </c:pt>
                <c:pt idx="844">
                  <c:v>37.133900000001347</c:v>
                </c:pt>
                <c:pt idx="845">
                  <c:v>37.13400000000135</c:v>
                </c:pt>
                <c:pt idx="846">
                  <c:v>37.134100000001354</c:v>
                </c:pt>
                <c:pt idx="847">
                  <c:v>37.134200000001357</c:v>
                </c:pt>
                <c:pt idx="848">
                  <c:v>37.13430000000136</c:v>
                </c:pt>
                <c:pt idx="849">
                  <c:v>37.134400000001364</c:v>
                </c:pt>
                <c:pt idx="850">
                  <c:v>37.134500000001367</c:v>
                </c:pt>
                <c:pt idx="851">
                  <c:v>37.13460000000137</c:v>
                </c:pt>
                <c:pt idx="852">
                  <c:v>37.134700000001374</c:v>
                </c:pt>
                <c:pt idx="853">
                  <c:v>37.134800000001377</c:v>
                </c:pt>
                <c:pt idx="854">
                  <c:v>37.13490000000138</c:v>
                </c:pt>
                <c:pt idx="855">
                  <c:v>37.135000000001384</c:v>
                </c:pt>
                <c:pt idx="856">
                  <c:v>37.135100000001387</c:v>
                </c:pt>
                <c:pt idx="857">
                  <c:v>37.13520000000139</c:v>
                </c:pt>
                <c:pt idx="858">
                  <c:v>37.135300000001394</c:v>
                </c:pt>
                <c:pt idx="859">
                  <c:v>37.135400000001397</c:v>
                </c:pt>
                <c:pt idx="860">
                  <c:v>37.1355000000014</c:v>
                </c:pt>
                <c:pt idx="861">
                  <c:v>37.135600000001403</c:v>
                </c:pt>
                <c:pt idx="862">
                  <c:v>37.135700000001407</c:v>
                </c:pt>
                <c:pt idx="863">
                  <c:v>37.13580000000141</c:v>
                </c:pt>
                <c:pt idx="864">
                  <c:v>37.135900000001413</c:v>
                </c:pt>
                <c:pt idx="865">
                  <c:v>37.136000000001417</c:v>
                </c:pt>
                <c:pt idx="866">
                  <c:v>37.13610000000142</c:v>
                </c:pt>
                <c:pt idx="867">
                  <c:v>37.136200000001423</c:v>
                </c:pt>
                <c:pt idx="868">
                  <c:v>37.136300000001427</c:v>
                </c:pt>
                <c:pt idx="869">
                  <c:v>37.13640000000143</c:v>
                </c:pt>
                <c:pt idx="870">
                  <c:v>37.136500000001433</c:v>
                </c:pt>
                <c:pt idx="871">
                  <c:v>37.136600000001437</c:v>
                </c:pt>
                <c:pt idx="872">
                  <c:v>37.13670000000144</c:v>
                </c:pt>
                <c:pt idx="873">
                  <c:v>37.136800000001443</c:v>
                </c:pt>
                <c:pt idx="874">
                  <c:v>37.136900000001447</c:v>
                </c:pt>
                <c:pt idx="875">
                  <c:v>37.13700000000145</c:v>
                </c:pt>
                <c:pt idx="876">
                  <c:v>37.137100000001453</c:v>
                </c:pt>
                <c:pt idx="877">
                  <c:v>37.137200000001457</c:v>
                </c:pt>
                <c:pt idx="878">
                  <c:v>37.13730000000146</c:v>
                </c:pt>
                <c:pt idx="879">
                  <c:v>37.137400000001463</c:v>
                </c:pt>
                <c:pt idx="880">
                  <c:v>37.137500000001467</c:v>
                </c:pt>
                <c:pt idx="881">
                  <c:v>37.13760000000147</c:v>
                </c:pt>
                <c:pt idx="882">
                  <c:v>37.137700000001473</c:v>
                </c:pt>
                <c:pt idx="883">
                  <c:v>37.137800000001477</c:v>
                </c:pt>
                <c:pt idx="884">
                  <c:v>37.13790000000148</c:v>
                </c:pt>
                <c:pt idx="885">
                  <c:v>37.138000000001483</c:v>
                </c:pt>
                <c:pt idx="886">
                  <c:v>37.138100000001486</c:v>
                </c:pt>
                <c:pt idx="887">
                  <c:v>37.13820000000149</c:v>
                </c:pt>
                <c:pt idx="888">
                  <c:v>37.138300000001493</c:v>
                </c:pt>
                <c:pt idx="889">
                  <c:v>37.138400000001496</c:v>
                </c:pt>
                <c:pt idx="890">
                  <c:v>37.1385000000015</c:v>
                </c:pt>
                <c:pt idx="891">
                  <c:v>37.138600000001503</c:v>
                </c:pt>
                <c:pt idx="892">
                  <c:v>37.138700000001506</c:v>
                </c:pt>
                <c:pt idx="893">
                  <c:v>37.13880000000151</c:v>
                </c:pt>
                <c:pt idx="894">
                  <c:v>37.138900000001513</c:v>
                </c:pt>
                <c:pt idx="895">
                  <c:v>37.139000000001516</c:v>
                </c:pt>
                <c:pt idx="896">
                  <c:v>37.13910000000152</c:v>
                </c:pt>
                <c:pt idx="897">
                  <c:v>37.139200000001523</c:v>
                </c:pt>
                <c:pt idx="898">
                  <c:v>37.139300000001526</c:v>
                </c:pt>
                <c:pt idx="899">
                  <c:v>37.13940000000153</c:v>
                </c:pt>
                <c:pt idx="900">
                  <c:v>37.139500000001533</c:v>
                </c:pt>
                <c:pt idx="901">
                  <c:v>37.139600000001536</c:v>
                </c:pt>
                <c:pt idx="902">
                  <c:v>37.13970000000154</c:v>
                </c:pt>
                <c:pt idx="903">
                  <c:v>37.139800000001543</c:v>
                </c:pt>
                <c:pt idx="904">
                  <c:v>37.139900000001546</c:v>
                </c:pt>
                <c:pt idx="905">
                  <c:v>37.14000000000155</c:v>
                </c:pt>
                <c:pt idx="906">
                  <c:v>37.140100000001553</c:v>
                </c:pt>
                <c:pt idx="907">
                  <c:v>37.140200000001556</c:v>
                </c:pt>
                <c:pt idx="908">
                  <c:v>37.14030000000156</c:v>
                </c:pt>
                <c:pt idx="909">
                  <c:v>37.140400000001563</c:v>
                </c:pt>
                <c:pt idx="910">
                  <c:v>37.140500000001566</c:v>
                </c:pt>
                <c:pt idx="911">
                  <c:v>37.140600000001569</c:v>
                </c:pt>
                <c:pt idx="912">
                  <c:v>37.140700000001573</c:v>
                </c:pt>
                <c:pt idx="913">
                  <c:v>37.140800000001576</c:v>
                </c:pt>
                <c:pt idx="914">
                  <c:v>37.140900000001579</c:v>
                </c:pt>
                <c:pt idx="915">
                  <c:v>37.141000000001583</c:v>
                </c:pt>
                <c:pt idx="916">
                  <c:v>37.141100000001586</c:v>
                </c:pt>
                <c:pt idx="917">
                  <c:v>37.141200000001589</c:v>
                </c:pt>
                <c:pt idx="918">
                  <c:v>37.141300000001593</c:v>
                </c:pt>
                <c:pt idx="919">
                  <c:v>37.141400000001596</c:v>
                </c:pt>
                <c:pt idx="920">
                  <c:v>37.141500000001599</c:v>
                </c:pt>
                <c:pt idx="921">
                  <c:v>37.141600000001603</c:v>
                </c:pt>
                <c:pt idx="922">
                  <c:v>37.141700000001606</c:v>
                </c:pt>
                <c:pt idx="923">
                  <c:v>37.141800000001609</c:v>
                </c:pt>
                <c:pt idx="924">
                  <c:v>37.141900000001613</c:v>
                </c:pt>
                <c:pt idx="925">
                  <c:v>37.142000000001616</c:v>
                </c:pt>
                <c:pt idx="926">
                  <c:v>37.142100000001619</c:v>
                </c:pt>
                <c:pt idx="927">
                  <c:v>37.142200000001623</c:v>
                </c:pt>
                <c:pt idx="928">
                  <c:v>37.142300000001626</c:v>
                </c:pt>
                <c:pt idx="929">
                  <c:v>37.142400000001629</c:v>
                </c:pt>
                <c:pt idx="930">
                  <c:v>37.142500000001633</c:v>
                </c:pt>
                <c:pt idx="931">
                  <c:v>37.142600000001636</c:v>
                </c:pt>
                <c:pt idx="932">
                  <c:v>37.142700000001639</c:v>
                </c:pt>
                <c:pt idx="933">
                  <c:v>37.142800000001643</c:v>
                </c:pt>
                <c:pt idx="934">
                  <c:v>37.142900000001646</c:v>
                </c:pt>
                <c:pt idx="935">
                  <c:v>37.143000000001649</c:v>
                </c:pt>
                <c:pt idx="936">
                  <c:v>37.143100000001652</c:v>
                </c:pt>
                <c:pt idx="937">
                  <c:v>37.143200000001656</c:v>
                </c:pt>
                <c:pt idx="938">
                  <c:v>37.143300000001659</c:v>
                </c:pt>
                <c:pt idx="939">
                  <c:v>37.143400000001662</c:v>
                </c:pt>
                <c:pt idx="940">
                  <c:v>37.143500000001666</c:v>
                </c:pt>
                <c:pt idx="941">
                  <c:v>37.143600000001669</c:v>
                </c:pt>
                <c:pt idx="942">
                  <c:v>37.143700000001672</c:v>
                </c:pt>
                <c:pt idx="943">
                  <c:v>37.143800000001676</c:v>
                </c:pt>
                <c:pt idx="944">
                  <c:v>37.143900000001679</c:v>
                </c:pt>
                <c:pt idx="945">
                  <c:v>37.144000000001682</c:v>
                </c:pt>
                <c:pt idx="946">
                  <c:v>37.144100000001686</c:v>
                </c:pt>
                <c:pt idx="947">
                  <c:v>37.144200000001689</c:v>
                </c:pt>
                <c:pt idx="948">
                  <c:v>37.144300000001692</c:v>
                </c:pt>
                <c:pt idx="949">
                  <c:v>37.144400000001696</c:v>
                </c:pt>
                <c:pt idx="950">
                  <c:v>37.144500000001699</c:v>
                </c:pt>
                <c:pt idx="951">
                  <c:v>37.144600000001702</c:v>
                </c:pt>
                <c:pt idx="952">
                  <c:v>37.144700000001706</c:v>
                </c:pt>
                <c:pt idx="953">
                  <c:v>37.144800000001709</c:v>
                </c:pt>
                <c:pt idx="954">
                  <c:v>37.144900000001712</c:v>
                </c:pt>
                <c:pt idx="955">
                  <c:v>37.145000000001716</c:v>
                </c:pt>
                <c:pt idx="956">
                  <c:v>37.145100000001719</c:v>
                </c:pt>
                <c:pt idx="957">
                  <c:v>37.145200000001722</c:v>
                </c:pt>
                <c:pt idx="958">
                  <c:v>37.145300000001725</c:v>
                </c:pt>
                <c:pt idx="959">
                  <c:v>37.145400000001729</c:v>
                </c:pt>
                <c:pt idx="960">
                  <c:v>37.145500000001732</c:v>
                </c:pt>
                <c:pt idx="961">
                  <c:v>37.145600000001735</c:v>
                </c:pt>
                <c:pt idx="962">
                  <c:v>37.145700000001739</c:v>
                </c:pt>
                <c:pt idx="963">
                  <c:v>37.145800000001742</c:v>
                </c:pt>
                <c:pt idx="964">
                  <c:v>37.145900000001745</c:v>
                </c:pt>
                <c:pt idx="965">
                  <c:v>37.146000000001749</c:v>
                </c:pt>
                <c:pt idx="966">
                  <c:v>37.146100000001752</c:v>
                </c:pt>
                <c:pt idx="967">
                  <c:v>37.146200000001755</c:v>
                </c:pt>
                <c:pt idx="968">
                  <c:v>37.146300000001759</c:v>
                </c:pt>
                <c:pt idx="969">
                  <c:v>37.146400000001762</c:v>
                </c:pt>
                <c:pt idx="970">
                  <c:v>37.146500000001765</c:v>
                </c:pt>
                <c:pt idx="971">
                  <c:v>37.146600000001769</c:v>
                </c:pt>
                <c:pt idx="972">
                  <c:v>37.146700000001772</c:v>
                </c:pt>
                <c:pt idx="973">
                  <c:v>37.146800000001775</c:v>
                </c:pt>
                <c:pt idx="974">
                  <c:v>37.146900000001779</c:v>
                </c:pt>
                <c:pt idx="975">
                  <c:v>37.147000000001782</c:v>
                </c:pt>
                <c:pt idx="976">
                  <c:v>37.147100000001785</c:v>
                </c:pt>
                <c:pt idx="977">
                  <c:v>37.147200000001789</c:v>
                </c:pt>
                <c:pt idx="978">
                  <c:v>37.147300000001792</c:v>
                </c:pt>
                <c:pt idx="979">
                  <c:v>37.147400000001795</c:v>
                </c:pt>
                <c:pt idx="980">
                  <c:v>37.147500000001799</c:v>
                </c:pt>
                <c:pt idx="981">
                  <c:v>37.147600000001802</c:v>
                </c:pt>
                <c:pt idx="982">
                  <c:v>37.147700000001805</c:v>
                </c:pt>
                <c:pt idx="983">
                  <c:v>37.147800000001808</c:v>
                </c:pt>
                <c:pt idx="984">
                  <c:v>37.147900000001812</c:v>
                </c:pt>
                <c:pt idx="985">
                  <c:v>37.148000000001815</c:v>
                </c:pt>
                <c:pt idx="986">
                  <c:v>37.148100000001818</c:v>
                </c:pt>
                <c:pt idx="987">
                  <c:v>37.148200000001822</c:v>
                </c:pt>
                <c:pt idx="988">
                  <c:v>37.148300000001825</c:v>
                </c:pt>
                <c:pt idx="989">
                  <c:v>37.148400000001828</c:v>
                </c:pt>
                <c:pt idx="990">
                  <c:v>37.148500000001832</c:v>
                </c:pt>
                <c:pt idx="991">
                  <c:v>37.148600000001835</c:v>
                </c:pt>
                <c:pt idx="992">
                  <c:v>37.148700000001838</c:v>
                </c:pt>
                <c:pt idx="993">
                  <c:v>37.148800000001842</c:v>
                </c:pt>
                <c:pt idx="994">
                  <c:v>37.148900000001845</c:v>
                </c:pt>
                <c:pt idx="995">
                  <c:v>37.149000000001848</c:v>
                </c:pt>
                <c:pt idx="996">
                  <c:v>37.149100000001852</c:v>
                </c:pt>
                <c:pt idx="997">
                  <c:v>37.149200000001855</c:v>
                </c:pt>
                <c:pt idx="998">
                  <c:v>37.149300000001858</c:v>
                </c:pt>
                <c:pt idx="999">
                  <c:v>37.149400000001862</c:v>
                </c:pt>
                <c:pt idx="1000">
                  <c:v>37.149500000001865</c:v>
                </c:pt>
              </c:numCache>
            </c:numRef>
          </c:xVal>
          <c:yVal>
            <c:numRef>
              <c:f>Calculs!$K$4:$K$1004</c:f>
              <c:numCache>
                <c:formatCode>0.00</c:formatCode>
                <c:ptCount val="1001"/>
                <c:pt idx="0">
                  <c:v>564.96320263534824</c:v>
                </c:pt>
                <c:pt idx="1">
                  <c:v>566.44485196171286</c:v>
                </c:pt>
                <c:pt idx="2">
                  <c:v>567.92772731239324</c:v>
                </c:pt>
                <c:pt idx="3">
                  <c:v>569.41463983005781</c:v>
                </c:pt>
                <c:pt idx="4">
                  <c:v>570.90609692802138</c:v>
                </c:pt>
                <c:pt idx="5">
                  <c:v>572.40160710073872</c:v>
                </c:pt>
                <c:pt idx="6">
                  <c:v>573.90098325326892</c:v>
                </c:pt>
                <c:pt idx="7">
                  <c:v>575.40419043153702</c:v>
                </c:pt>
                <c:pt idx="8">
                  <c:v>576.91119371456375</c:v>
                </c:pt>
                <c:pt idx="9">
                  <c:v>578.42195821519306</c:v>
                </c:pt>
                <c:pt idx="10">
                  <c:v>579.93644908081171</c:v>
                </c:pt>
                <c:pt idx="11">
                  <c:v>581.45463149406112</c:v>
                </c:pt>
                <c:pt idx="12">
                  <c:v>582.97647067354114</c:v>
                </c:pt>
                <c:pt idx="13">
                  <c:v>584.50193187450532</c:v>
                </c:pt>
                <c:pt idx="14">
                  <c:v>586.03098038954874</c:v>
                </c:pt>
                <c:pt idx="15">
                  <c:v>587.56358154928762</c:v>
                </c:pt>
                <c:pt idx="16">
                  <c:v>589.09970072303042</c:v>
                </c:pt>
                <c:pt idx="17">
                  <c:v>590.63930331944175</c:v>
                </c:pt>
                <c:pt idx="18">
                  <c:v>592.1823547871976</c:v>
                </c:pt>
                <c:pt idx="19">
                  <c:v>593.72882061563234</c:v>
                </c:pt>
                <c:pt idx="20">
                  <c:v>595.27866633537883</c:v>
                </c:pt>
                <c:pt idx="21">
                  <c:v>596.83185751899896</c:v>
                </c:pt>
                <c:pt idx="22">
                  <c:v>598.38835978160739</c:v>
                </c:pt>
                <c:pt idx="23">
                  <c:v>599.9481387814867</c:v>
                </c:pt>
                <c:pt idx="24">
                  <c:v>601.51116022069459</c:v>
                </c:pt>
                <c:pt idx="25">
                  <c:v>603.07738984566311</c:v>
                </c:pt>
                <c:pt idx="26">
                  <c:v>604.64679344779017</c:v>
                </c:pt>
                <c:pt idx="27">
                  <c:v>606.21933686402247</c:v>
                </c:pt>
                <c:pt idx="28">
                  <c:v>607.794985977431</c:v>
                </c:pt>
                <c:pt idx="29">
                  <c:v>609.37370671777853</c:v>
                </c:pt>
                <c:pt idx="30">
                  <c:v>610.95546506207882</c:v>
                </c:pt>
                <c:pt idx="31">
                  <c:v>612.54022703514829</c:v>
                </c:pt>
                <c:pt idx="32">
                  <c:v>614.1279587101493</c:v>
                </c:pt>
                <c:pt idx="33">
                  <c:v>615.71862620912634</c:v>
                </c:pt>
                <c:pt idx="34">
                  <c:v>617.31219570353346</c:v>
                </c:pt>
                <c:pt idx="35">
                  <c:v>618.90863341475438</c:v>
                </c:pt>
                <c:pt idx="36">
                  <c:v>620.50790561461451</c:v>
                </c:pt>
                <c:pt idx="37">
                  <c:v>622.10997862588545</c:v>
                </c:pt>
                <c:pt idx="38">
                  <c:v>623.71481882278124</c:v>
                </c:pt>
                <c:pt idx="39">
                  <c:v>625.32239263144743</c:v>
                </c:pt>
                <c:pt idx="40">
                  <c:v>626.93266653044168</c:v>
                </c:pt>
                <c:pt idx="41">
                  <c:v>628.54560705120741</c:v>
                </c:pt>
                <c:pt idx="42">
                  <c:v>630.16118077853889</c:v>
                </c:pt>
                <c:pt idx="43">
                  <c:v>631.77935435103939</c:v>
                </c:pt>
                <c:pt idx="44">
                  <c:v>633.40009446157148</c:v>
                </c:pt>
                <c:pt idx="45">
                  <c:v>635.02336785769944</c:v>
                </c:pt>
                <c:pt idx="46">
                  <c:v>636.64914134212404</c:v>
                </c:pt>
                <c:pt idx="47">
                  <c:v>638.27738177311051</c:v>
                </c:pt>
                <c:pt idx="48">
                  <c:v>639.90805606490767</c:v>
                </c:pt>
                <c:pt idx="49">
                  <c:v>641.54113118816099</c:v>
                </c:pt>
                <c:pt idx="50">
                  <c:v>643.17657417031683</c:v>
                </c:pt>
                <c:pt idx="51">
                  <c:v>644.81435209602023</c:v>
                </c:pt>
                <c:pt idx="52">
                  <c:v>646.45443210750466</c:v>
                </c:pt>
                <c:pt idx="53">
                  <c:v>648.09678140497476</c:v>
                </c:pt>
                <c:pt idx="54">
                  <c:v>649.74136724698133</c:v>
                </c:pt>
                <c:pt idx="55">
                  <c:v>651.38815695078938</c:v>
                </c:pt>
                <c:pt idx="56">
                  <c:v>653.03711789273859</c:v>
                </c:pt>
                <c:pt idx="57">
                  <c:v>654.68821750859684</c:v>
                </c:pt>
                <c:pt idx="58">
                  <c:v>656.3414232939059</c:v>
                </c:pt>
                <c:pt idx="59">
                  <c:v>657.99670280432088</c:v>
                </c:pt>
                <c:pt idx="60">
                  <c:v>659.65402365594139</c:v>
                </c:pt>
                <c:pt idx="61">
                  <c:v>661.31335352563644</c:v>
                </c:pt>
                <c:pt idx="62">
                  <c:v>662.97466015136206</c:v>
                </c:pt>
                <c:pt idx="63">
                  <c:v>664.63789812406435</c:v>
                </c:pt>
                <c:pt idx="64">
                  <c:v>666.30299570375485</c:v>
                </c:pt>
                <c:pt idx="65">
                  <c:v>667.96986808326881</c:v>
                </c:pt>
                <c:pt idx="66">
                  <c:v>669.6384306284142</c:v>
                </c:pt>
                <c:pt idx="67">
                  <c:v>671.30858677237052</c:v>
                </c:pt>
                <c:pt idx="68">
                  <c:v>672.9802159335178</c:v>
                </c:pt>
                <c:pt idx="69">
                  <c:v>674.65316414422341</c:v>
                </c:pt>
                <c:pt idx="70">
                  <c:v>676.32723470076712</c:v>
                </c:pt>
                <c:pt idx="71">
                  <c:v>678.00220979617029</c:v>
                </c:pt>
                <c:pt idx="72">
                  <c:v>679.67787211149937</c:v>
                </c:pt>
                <c:pt idx="73">
                  <c:v>681.35400482324769</c:v>
                </c:pt>
                <c:pt idx="74">
                  <c:v>683.03039161044103</c:v>
                </c:pt>
                <c:pt idx="75">
                  <c:v>684.706816661468</c:v>
                </c:pt>
                <c:pt idx="76">
                  <c:v>686.38306468063661</c:v>
                </c:pt>
                <c:pt idx="77">
                  <c:v>688.05892089445956</c:v>
                </c:pt>
                <c:pt idx="78">
                  <c:v>689.73417105766987</c:v>
                </c:pt>
                <c:pt idx="79">
                  <c:v>691.40860145896818</c:v>
                </c:pt>
                <c:pt idx="80">
                  <c:v>693.08199892650475</c:v>
                </c:pt>
                <c:pt idx="81">
                  <c:v>694.75417643874914</c:v>
                </c:pt>
                <c:pt idx="82">
                  <c:v>696.42499866863409</c:v>
                </c:pt>
                <c:pt idx="83">
                  <c:v>698.09435624563082</c:v>
                </c:pt>
                <c:pt idx="84">
                  <c:v>699.76214008212094</c:v>
                </c:pt>
                <c:pt idx="85">
                  <c:v>701.4282413738523</c:v>
                </c:pt>
                <c:pt idx="86">
                  <c:v>703.09255160033126</c:v>
                </c:pt>
                <c:pt idx="87">
                  <c:v>704.75496252515086</c:v>
                </c:pt>
                <c:pt idx="88">
                  <c:v>706.41536619625742</c:v>
                </c:pt>
                <c:pt idx="89">
                  <c:v>708.0736630342642</c:v>
                </c:pt>
                <c:pt idx="90">
                  <c:v>709.72976989856727</c:v>
                </c:pt>
                <c:pt idx="91">
                  <c:v>711.38361195475227</c:v>
                </c:pt>
                <c:pt idx="92">
                  <c:v>713.03511456389435</c:v>
                </c:pt>
                <c:pt idx="93">
                  <c:v>714.68420530421361</c:v>
                </c:pt>
                <c:pt idx="94">
                  <c:v>716.33081598707884</c:v>
                </c:pt>
                <c:pt idx="95">
                  <c:v>717.97488062329069</c:v>
                </c:pt>
                <c:pt idx="96">
                  <c:v>719.61633339494995</c:v>
                </c:pt>
                <c:pt idx="97">
                  <c:v>721.25511674263646</c:v>
                </c:pt>
                <c:pt idx="98">
                  <c:v>722.89118942977973</c:v>
                </c:pt>
                <c:pt idx="99">
                  <c:v>724.52451840920514</c:v>
                </c:pt>
                <c:pt idx="100">
                  <c:v>726.15507071252262</c:v>
                </c:pt>
                <c:pt idx="101">
                  <c:v>727.78281344968855</c:v>
                </c:pt>
                <c:pt idx="102">
                  <c:v>729.40771380856484</c:v>
                </c:pt>
                <c:pt idx="103">
                  <c:v>731.02973905447482</c:v>
                </c:pt>
                <c:pt idx="104">
                  <c:v>732.64885652975659</c:v>
                </c:pt>
                <c:pt idx="105">
                  <c:v>734.26503365331337</c:v>
                </c:pt>
                <c:pt idx="106">
                  <c:v>735.87823792016138</c:v>
                </c:pt>
                <c:pt idx="107">
                  <c:v>737.48843690097465</c:v>
                </c:pt>
                <c:pt idx="108">
                  <c:v>739.0955982416275</c:v>
                </c:pt>
                <c:pt idx="109">
                  <c:v>740.6996997682877</c:v>
                </c:pt>
                <c:pt idx="110">
                  <c:v>742.30073956374702</c:v>
                </c:pt>
                <c:pt idx="111">
                  <c:v>743.8987258050164</c:v>
                </c:pt>
                <c:pt idx="112">
                  <c:v>745.49366663003752</c:v>
                </c:pt>
                <c:pt idx="113">
                  <c:v>747.0855701379287</c:v>
                </c:pt>
                <c:pt idx="114">
                  <c:v>748.67444438922951</c:v>
                </c:pt>
                <c:pt idx="115">
                  <c:v>750.26029740614308</c:v>
                </c:pt>
                <c:pt idx="116">
                  <c:v>751.84313717277655</c:v>
                </c:pt>
                <c:pt idx="117">
                  <c:v>753.42297163538001</c:v>
                </c:pt>
                <c:pt idx="118">
                  <c:v>754.99980870258264</c:v>
                </c:pt>
                <c:pt idx="119">
                  <c:v>756.57365624562806</c:v>
                </c:pt>
                <c:pt idx="120">
                  <c:v>758.14452209860701</c:v>
                </c:pt>
                <c:pt idx="121">
                  <c:v>759.71241405868864</c:v>
                </c:pt>
                <c:pt idx="122">
                  <c:v>761.27733988634998</c:v>
                </c:pt>
                <c:pt idx="123">
                  <c:v>762.83930730560326</c:v>
                </c:pt>
                <c:pt idx="124">
                  <c:v>764.39832400422199</c:v>
                </c:pt>
                <c:pt idx="125">
                  <c:v>765.9543976339645</c:v>
                </c:pt>
                <c:pt idx="126">
                  <c:v>767.50753581079687</c:v>
                </c:pt>
                <c:pt idx="127">
                  <c:v>769.05774611511288</c:v>
                </c:pt>
                <c:pt idx="128">
                  <c:v>770.60503609195314</c:v>
                </c:pt>
                <c:pt idx="129">
                  <c:v>772.1494132512222</c:v>
                </c:pt>
                <c:pt idx="130">
                  <c:v>773.69088506790399</c:v>
                </c:pt>
                <c:pt idx="131">
                  <c:v>775.22945898227545</c:v>
                </c:pt>
                <c:pt idx="132">
                  <c:v>776.76514240011886</c:v>
                </c:pt>
                <c:pt idx="133">
                  <c:v>778.29794269293245</c:v>
                </c:pt>
                <c:pt idx="134">
                  <c:v>779.82786719813885</c:v>
                </c:pt>
                <c:pt idx="135">
                  <c:v>781.3549232192928</c:v>
                </c:pt>
                <c:pt idx="136">
                  <c:v>782.87911802628662</c:v>
                </c:pt>
                <c:pt idx="137">
                  <c:v>784.40045885555423</c:v>
                </c:pt>
                <c:pt idx="138">
                  <c:v>785.91895291027402</c:v>
                </c:pt>
                <c:pt idx="139">
                  <c:v>787.43460736056966</c:v>
                </c:pt>
                <c:pt idx="140">
                  <c:v>788.94742934370947</c:v>
                </c:pt>
                <c:pt idx="141">
                  <c:v>790.45742596430443</c:v>
                </c:pt>
                <c:pt idx="142">
                  <c:v>791.96460429450485</c:v>
                </c:pt>
                <c:pt idx="143">
                  <c:v>793.46897137419501</c:v>
                </c:pt>
                <c:pt idx="144">
                  <c:v>794.97053421118687</c:v>
                </c:pt>
                <c:pt idx="145">
                  <c:v>796.46929978141202</c:v>
                </c:pt>
                <c:pt idx="146">
                  <c:v>797.96527502911204</c:v>
                </c:pt>
                <c:pt idx="147">
                  <c:v>799.45846686702794</c:v>
                </c:pt>
                <c:pt idx="148">
                  <c:v>800.94888217658774</c:v>
                </c:pt>
                <c:pt idx="149">
                  <c:v>802.43652780809271</c:v>
                </c:pt>
                <c:pt idx="150">
                  <c:v>803.92141058090237</c:v>
                </c:pt>
                <c:pt idx="151">
                  <c:v>805.40353728361788</c:v>
                </c:pt>
                <c:pt idx="152">
                  <c:v>806.88291467426416</c:v>
                </c:pt>
                <c:pt idx="153">
                  <c:v>808.35954948047095</c:v>
                </c:pt>
                <c:pt idx="154">
                  <c:v>809.83344839965173</c:v>
                </c:pt>
                <c:pt idx="155">
                  <c:v>811.30461809918233</c:v>
                </c:pt>
                <c:pt idx="156">
                  <c:v>812.77306521657727</c:v>
                </c:pt>
                <c:pt idx="157">
                  <c:v>814.23879635966557</c:v>
                </c:pt>
                <c:pt idx="158">
                  <c:v>815.70181810676456</c:v>
                </c:pt>
                <c:pt idx="159">
                  <c:v>817.16213700685296</c:v>
                </c:pt>
                <c:pt idx="160">
                  <c:v>818.61975957974232</c:v>
                </c:pt>
                <c:pt idx="161">
                  <c:v>820.07469231624759</c:v>
                </c:pt>
                <c:pt idx="162">
                  <c:v>821.52694167835568</c:v>
                </c:pt>
                <c:pt idx="163">
                  <c:v>822.97651409939397</c:v>
                </c:pt>
                <c:pt idx="164">
                  <c:v>824.42341598419614</c:v>
                </c:pt>
                <c:pt idx="165">
                  <c:v>825.8676537092681</c:v>
                </c:pt>
                <c:pt idx="166">
                  <c:v>827.30923362295175</c:v>
                </c:pt>
                <c:pt idx="167">
                  <c:v>828.74816204558829</c:v>
                </c:pt>
                <c:pt idx="168">
                  <c:v>830.1844452696796</c:v>
                </c:pt>
                <c:pt idx="169">
                  <c:v>831.61808956004893</c:v>
                </c:pt>
                <c:pt idx="170">
                  <c:v>833.0491011540006</c:v>
                </c:pt>
                <c:pt idx="171">
                  <c:v>834.47748626147768</c:v>
                </c:pt>
                <c:pt idx="172">
                  <c:v>835.90325106521959</c:v>
                </c:pt>
                <c:pt idx="173">
                  <c:v>837.32640172091783</c:v>
                </c:pt>
                <c:pt idx="174">
                  <c:v>838.74694435737069</c:v>
                </c:pt>
                <c:pt idx="175">
                  <c:v>840.16488507663723</c:v>
                </c:pt>
                <c:pt idx="176">
                  <c:v>841.58022995418969</c:v>
                </c:pt>
                <c:pt idx="177">
                  <c:v>842.99298503906482</c:v>
                </c:pt>
                <c:pt idx="178">
                  <c:v>844.40315635401475</c:v>
                </c:pt>
                <c:pt idx="179">
                  <c:v>845.81074989565582</c:v>
                </c:pt>
                <c:pt idx="180">
                  <c:v>847.21577163461711</c:v>
                </c:pt>
                <c:pt idx="181">
                  <c:v>848.61822751568764</c:v>
                </c:pt>
                <c:pt idx="182">
                  <c:v>850.01812345796225</c:v>
                </c:pt>
                <c:pt idx="183">
                  <c:v>851.41546535498696</c:v>
                </c:pt>
                <c:pt idx="184">
                  <c:v>852.81025907490277</c:v>
                </c:pt>
                <c:pt idx="185">
                  <c:v>854.20251046058888</c:v>
                </c:pt>
                <c:pt idx="186">
                  <c:v>855.59222532980471</c:v>
                </c:pt>
                <c:pt idx="187">
                  <c:v>856.97940947533061</c:v>
                </c:pt>
                <c:pt idx="188">
                  <c:v>858.36406866510833</c:v>
                </c:pt>
                <c:pt idx="189">
                  <c:v>859.74620864237943</c:v>
                </c:pt>
                <c:pt idx="190">
                  <c:v>861.12583512582387</c:v>
                </c:pt>
                <c:pt idx="191">
                  <c:v>862.50295380969658</c:v>
                </c:pt>
                <c:pt idx="192">
                  <c:v>863.87757036396386</c:v>
                </c:pt>
                <c:pt idx="193">
                  <c:v>865.24969043443832</c:v>
                </c:pt>
                <c:pt idx="194">
                  <c:v>866.6193196429133</c:v>
                </c:pt>
                <c:pt idx="195">
                  <c:v>867.98646358729559</c:v>
                </c:pt>
                <c:pt idx="196">
                  <c:v>869.35112784173816</c:v>
                </c:pt>
                <c:pt idx="197">
                  <c:v>870.71331795677145</c:v>
                </c:pt>
                <c:pt idx="198">
                  <c:v>872.07303945943363</c:v>
                </c:pt>
                <c:pt idx="199">
                  <c:v>873.43029785340036</c:v>
                </c:pt>
                <c:pt idx="200">
                  <c:v>874.78509861911311</c:v>
                </c:pt>
                <c:pt idx="201">
                  <c:v>888.19835940653104</c:v>
                </c:pt>
                <c:pt idx="202">
                  <c:v>901.3693617752192</c:v>
                </c:pt>
                <c:pt idx="203">
                  <c:v>914.30336742621773</c:v>
                </c:pt>
                <c:pt idx="204">
                  <c:v>927.00542184486733</c:v>
                </c:pt>
                <c:pt idx="205">
                  <c:v>939.48036573005788</c:v>
                </c:pt>
                <c:pt idx="206">
                  <c:v>951.73284566542486</c:v>
                </c:pt>
                <c:pt idx="207">
                  <c:v>963.76732409218732</c:v>
                </c:pt>
                <c:pt idx="208">
                  <c:v>975.5880886378842</c:v>
                </c:pt>
                <c:pt idx="209">
                  <c:v>987.19926085039071</c:v>
                </c:pt>
                <c:pt idx="210">
                  <c:v>998.60480438221657</c:v>
                </c:pt>
                <c:pt idx="211">
                  <c:v>1009.808532666147</c:v>
                </c:pt>
                <c:pt idx="212">
                  <c:v>1020.8141161197384</c:v>
                </c:pt>
                <c:pt idx="213">
                  <c:v>1031.6250889129763</c:v>
                </c:pt>
                <c:pt idx="214">
                  <c:v>1042.2448553305123</c:v>
                </c:pt>
                <c:pt idx="215">
                  <c:v>1052.6766957572806</c:v>
                </c:pt>
                <c:pt idx="216">
                  <c:v>1062.9237723139195</c:v>
                </c:pt>
                <c:pt idx="217">
                  <c:v>1072.9891341662817</c:v>
                </c:pt>
                <c:pt idx="218">
                  <c:v>1082.875722531362</c:v>
                </c:pt>
                <c:pt idx="219">
                  <c:v>1092.5863754001969</c:v>
                </c:pt>
                <c:pt idx="220">
                  <c:v>1102.1238319966785</c:v>
                </c:pt>
                <c:pt idx="221">
                  <c:v>1111.4907369897571</c:v>
                </c:pt>
                <c:pt idx="222">
                  <c:v>1120.689644475158</c:v>
                </c:pt>
                <c:pt idx="223">
                  <c:v>1129.7230217415258</c:v>
                </c:pt>
                <c:pt idx="224">
                  <c:v>1138.5932528347796</c:v>
                </c:pt>
                <c:pt idx="225">
                  <c:v>1147.3026419334456</c:v>
                </c:pt>
                <c:pt idx="226">
                  <c:v>1155.8534165467947</c:v>
                </c:pt>
                <c:pt idx="227">
                  <c:v>1164.2477305467528</c:v>
                </c:pt>
                <c:pt idx="228">
                  <c:v>1172.4876670437625</c:v>
                </c:pt>
                <c:pt idx="229">
                  <c:v>1180.5752411160558</c:v>
                </c:pt>
                <c:pt idx="230">
                  <c:v>1188.5124024011259</c:v>
                </c:pt>
                <c:pt idx="231">
                  <c:v>1196.301037557577</c:v>
                </c:pt>
                <c:pt idx="232">
                  <c:v>1203.9429726049702</c:v>
                </c:pt>
                <c:pt idx="233">
                  <c:v>1211.4399751487579</c:v>
                </c:pt>
                <c:pt idx="234">
                  <c:v>1218.7937564969286</c:v>
                </c:pt>
                <c:pt idx="235">
                  <c:v>1226.005973674535</c:v>
                </c:pt>
                <c:pt idx="236">
                  <c:v>1233.0782313418745</c:v>
                </c:pt>
                <c:pt idx="237">
                  <c:v>1240.0120836217127</c:v>
                </c:pt>
                <c:pt idx="238">
                  <c:v>1246.8090358405941</c:v>
                </c:pt>
                <c:pt idx="239">
                  <c:v>1253.4705461889573</c:v>
                </c:pt>
                <c:pt idx="240">
                  <c:v>1259.9980273044789</c:v>
                </c:pt>
                <c:pt idx="241">
                  <c:v>1266.3928477827901</c:v>
                </c:pt>
                <c:pt idx="242">
                  <c:v>1272.6563336194556</c:v>
                </c:pt>
                <c:pt idx="243">
                  <c:v>1278.7897695868669</c:v>
                </c:pt>
                <c:pt idx="244">
                  <c:v>1284.7944005494821</c:v>
                </c:pt>
                <c:pt idx="245">
                  <c:v>1290.6714327206394</c:v>
                </c:pt>
                <c:pt idx="246">
                  <c:v>1296.4220348639844</c:v>
                </c:pt>
                <c:pt idx="247">
                  <c:v>1302.0473394423752</c:v>
                </c:pt>
                <c:pt idx="248">
                  <c:v>1307.548443716965</c:v>
                </c:pt>
                <c:pt idx="249">
                  <c:v>1312.9264107990161</c:v>
                </c:pt>
                <c:pt idx="250">
                  <c:v>1318.1822706568551</c:v>
                </c:pt>
                <c:pt idx="251">
                  <c:v>1323.3170210802532</c:v>
                </c:pt>
                <c:pt idx="252">
                  <c:v>1328.3316286043987</c:v>
                </c:pt>
                <c:pt idx="253">
                  <c:v>1333.2270293955128</c:v>
                </c:pt>
                <c:pt idx="254">
                  <c:v>1338.004130100069</c:v>
                </c:pt>
                <c:pt idx="255">
                  <c:v>1342.6638086594749</c:v>
                </c:pt>
                <c:pt idx="256">
                  <c:v>1347.2069150920001</c:v>
                </c:pt>
                <c:pt idx="257">
                  <c:v>1351.6342722436507</c:v>
                </c:pt>
                <c:pt idx="258">
                  <c:v>1355.9466765096277</c:v>
                </c:pt>
                <c:pt idx="259">
                  <c:v>1360.1448985279442</c:v>
                </c:pt>
                <c:pt idx="260">
                  <c:v>1364.229683846723</c:v>
                </c:pt>
                <c:pt idx="261">
                  <c:v>1368.2017535666482</c:v>
                </c:pt>
                <c:pt idx="262">
                  <c:v>1372.0618049600096</c:v>
                </c:pt>
                <c:pt idx="263">
                  <c:v>1375.8105120677442</c:v>
                </c:pt>
                <c:pt idx="264">
                  <c:v>1379.4485262758556</c:v>
                </c:pt>
                <c:pt idx="265">
                  <c:v>1382.9764768725759</c:v>
                </c:pt>
                <c:pt idx="266">
                  <c:v>1386.3949715876265</c:v>
                </c:pt>
                <c:pt idx="267">
                  <c:v>1389.704597114933</c:v>
                </c:pt>
                <c:pt idx="268">
                  <c:v>1392.9059196201574</c:v>
                </c:pt>
                <c:pt idx="269">
                  <c:v>1395.9994852344259</c:v>
                </c:pt>
                <c:pt idx="270">
                  <c:v>1398.9858205356579</c:v>
                </c:pt>
                <c:pt idx="271">
                  <c:v>1401.8654330189343</c:v>
                </c:pt>
                <c:pt idx="272">
                  <c:v>1404.6388115573873</c:v>
                </c:pt>
                <c:pt idx="273">
                  <c:v>1407.3064268551468</c:v>
                </c:pt>
                <c:pt idx="274">
                  <c:v>1409.8687318939417</c:v>
                </c:pt>
                <c:pt idx="275">
                  <c:v>1412.326162375025</c:v>
                </c:pt>
                <c:pt idx="276">
                  <c:v>1414.6791371581726</c:v>
                </c:pt>
                <c:pt idx="277">
                  <c:v>1416.9280586995951</c:v>
                </c:pt>
                <c:pt idx="278">
                  <c:v>1419.0733134906936</c:v>
                </c:pt>
                <c:pt idx="279">
                  <c:v>1421.1152724996916</c:v>
                </c:pt>
                <c:pt idx="280">
                  <c:v>1423.0542916182735</c:v>
                </c:pt>
                <c:pt idx="281">
                  <c:v>1424.8907121154593</c:v>
                </c:pt>
                <c:pt idx="282">
                  <c:v>1426.6248611010326</c:v>
                </c:pt>
                <c:pt idx="283">
                  <c:v>1428.2570520009156</c:v>
                </c:pt>
                <c:pt idx="284">
                  <c:v>1429.7875850469393</c:v>
                </c:pt>
                <c:pt idx="285">
                  <c:v>1431.2167477834778</c:v>
                </c:pt>
                <c:pt idx="286">
                  <c:v>1432.5448155933966</c:v>
                </c:pt>
                <c:pt idx="287">
                  <c:v>1433.7720522456939</c:v>
                </c:pt>
                <c:pt idx="288">
                  <c:v>1434.8987104670703</c:v>
                </c:pt>
                <c:pt idx="289">
                  <c:v>1435.9250325394457</c:v>
                </c:pt>
                <c:pt idx="290">
                  <c:v>1436.8512509251348</c:v>
                </c:pt>
                <c:pt idx="291">
                  <c:v>1437.6775889209755</c:v>
                </c:pt>
                <c:pt idx="292">
                  <c:v>1438.404261342198</c:v>
                </c:pt>
                <c:pt idx="293">
                  <c:v>1439.031475236189</c:v>
                </c:pt>
                <c:pt idx="294">
                  <c:v>1439.5594306255919</c:v>
                </c:pt>
                <c:pt idx="295">
                  <c:v>1439.9883212793702</c:v>
                </c:pt>
                <c:pt idx="296">
                  <c:v>1440.3183355095964</c:v>
                </c:pt>
                <c:pt idx="297">
                  <c:v>1440.5496569908344</c:v>
                </c:pt>
                <c:pt idx="298">
                  <c:v>1440.6824655980993</c:v>
                </c:pt>
                <c:pt idx="299">
                  <c:v>1440.7169382585623</c:v>
                </c:pt>
                <c:pt idx="300">
                  <c:v>1440.6532498114532</c:v>
                </c:pt>
                <c:pt idx="301">
                  <c:v>1440.4915738700531</c:v>
                </c:pt>
                <c:pt idx="302">
                  <c:v>1440.2320836793062</c:v>
                </c:pt>
                <c:pt idx="303">
                  <c:v>1439.8749529624204</c:v>
                </c:pt>
                <c:pt idx="304">
                  <c:v>1439.4203567499085</c:v>
                </c:pt>
                <c:pt idx="305">
                  <c:v>1438.8684721848188</c:v>
                </c:pt>
                <c:pt idx="306">
                  <c:v>1438.219479298401</c:v>
                </c:pt>
                <c:pt idx="307">
                  <c:v>1437.4735617511292</c:v>
                </c:pt>
                <c:pt idx="308">
                  <c:v>1436.6309075347922</c:v>
                </c:pt>
                <c:pt idx="309">
                  <c:v>1435.6917096322359</c:v>
                </c:pt>
                <c:pt idx="310">
                  <c:v>1434.6561666322445</c:v>
                </c:pt>
                <c:pt idx="311">
                  <c:v>1433.5244832979301</c:v>
                </c:pt>
                <c:pt idx="312">
                  <c:v>1432.2968710878367</c:v>
                </c:pt>
                <c:pt idx="313">
                  <c:v>1430.9735486297166</c:v>
                </c:pt>
                <c:pt idx="314">
                  <c:v>1429.5547421475924</c:v>
                </c:pt>
                <c:pt idx="315">
                  <c:v>1428.0406858432607</c:v>
                </c:pt>
                <c:pt idx="316">
                  <c:v>1426.4316222338305</c:v>
                </c:pt>
                <c:pt idx="317">
                  <c:v>1424.7278024472114</c:v>
                </c:pt>
                <c:pt idx="318">
                  <c:v>1422.929486477705</c:v>
                </c:pt>
                <c:pt idx="319">
                  <c:v>1421.0369434039844</c:v>
                </c:pt>
                <c:pt idx="320">
                  <c:v>1419.0504515718276</c:v>
                </c:pt>
                <c:pt idx="321">
                  <c:v>1416.9702987439746</c:v>
                </c:pt>
                <c:pt idx="322">
                  <c:v>1414.7967822194421</c:v>
                </c:pt>
                <c:pt idx="323">
                  <c:v>1412.5302089245592</c:v>
                </c:pt>
                <c:pt idx="324">
                  <c:v>1410.1708954778876</c:v>
                </c:pt>
                <c:pt idx="325">
                  <c:v>1407.7191682310749</c:v>
                </c:pt>
                <c:pt idx="326">
                  <c:v>1405.1753632875655</c:v>
                </c:pt>
                <c:pt idx="327">
                  <c:v>1402.5398265009637</c:v>
                </c:pt>
                <c:pt idx="328">
                  <c:v>1399.8129134547128</c:v>
                </c:pt>
                <c:pt idx="329">
                  <c:v>1396.9949894246274</c:v>
                </c:pt>
                <c:pt idx="330">
                  <c:v>1394.0864293256961</c:v>
                </c:pt>
                <c:pt idx="331">
                  <c:v>1391.0876176444519</c:v>
                </c:pt>
                <c:pt idx="332">
                  <c:v>1387.9989483581053</c:v>
                </c:pt>
                <c:pt idx="333">
                  <c:v>1384.820824841531</c:v>
                </c:pt>
                <c:pt idx="334">
                  <c:v>1381.553659763108</c:v>
                </c:pt>
                <c:pt idx="335">
                  <c:v>1378.1978749703314</c:v>
                </c:pt>
                <c:pt idx="336">
                  <c:v>1374.7539013660335</c:v>
                </c:pt>
                <c:pt idx="337">
                  <c:v>1371.222178775987</c:v>
                </c:pt>
                <c:pt idx="338">
                  <c:v>1367.6031558085974</c:v>
                </c:pt>
                <c:pt idx="339">
                  <c:v>1363.8972897073372</c:v>
                </c:pt>
                <c:pt idx="340">
                  <c:v>1360.1050461965233</c:v>
                </c:pt>
                <c:pt idx="341">
                  <c:v>1356.226899320993</c:v>
                </c:pt>
                <c:pt idx="342">
                  <c:v>1352.2633312801956</c:v>
                </c:pt>
                <c:pt idx="343">
                  <c:v>1348.2148322571763</c:v>
                </c:pt>
                <c:pt idx="344">
                  <c:v>1344.0819002428984</c:v>
                </c:pt>
                <c:pt idx="345">
                  <c:v>1339.8650408563228</c:v>
                </c:pt>
                <c:pt idx="346">
                  <c:v>1335.5647671606312</c:v>
                </c:pt>
                <c:pt idx="347">
                  <c:v>1331.1815994759615</c:v>
                </c:pt>
                <c:pt idx="348">
                  <c:v>1326.716065188999</c:v>
                </c:pt>
                <c:pt idx="349">
                  <c:v>1322.1686985597478</c:v>
                </c:pt>
                <c:pt idx="350">
                  <c:v>1317.5400405257922</c:v>
                </c:pt>
                <c:pt idx="351">
                  <c:v>1312.8306385043361</c:v>
                </c:pt>
                <c:pt idx="352">
                  <c:v>1308.0410461923004</c:v>
                </c:pt>
                <c:pt idx="353">
                  <c:v>1303.17182336474</c:v>
                </c:pt>
                <c:pt idx="354">
                  <c:v>1298.2235356718318</c:v>
                </c:pt>
                <c:pt idx="355">
                  <c:v>1293.1967544346733</c:v>
                </c:pt>
                <c:pt idx="356">
                  <c:v>1288.0920564401222</c:v>
                </c:pt>
                <c:pt idx="357">
                  <c:v>1282.9100237348955</c:v>
                </c:pt>
                <c:pt idx="358">
                  <c:v>1277.6512434191375</c:v>
                </c:pt>
                <c:pt idx="359">
                  <c:v>1272.3163074396609</c:v>
                </c:pt>
                <c:pt idx="360">
                  <c:v>1266.905812383053</c:v>
                </c:pt>
                <c:pt idx="361">
                  <c:v>1261.4203592688327</c:v>
                </c:pt>
                <c:pt idx="362">
                  <c:v>1255.8605533428381</c:v>
                </c:pt>
                <c:pt idx="363">
                  <c:v>1250.2270038710164</c:v>
                </c:pt>
                <c:pt idx="364">
                  <c:v>1244.5203239337802</c:v>
                </c:pt>
                <c:pt idx="365">
                  <c:v>1238.7411302210903</c:v>
                </c:pt>
                <c:pt idx="366">
                  <c:v>1232.8900428284155</c:v>
                </c:pt>
                <c:pt idx="367">
                  <c:v>1226.9676850537187</c:v>
                </c:pt>
                <c:pt idx="368">
                  <c:v>1220.9746831956072</c:v>
                </c:pt>
                <c:pt idx="369">
                  <c:v>1214.9116663527841</c:v>
                </c:pt>
                <c:pt idx="370">
                  <c:v>1208.7792662249299</c:v>
                </c:pt>
                <c:pt idx="371">
                  <c:v>1202.5781169151373</c:v>
                </c:pt>
                <c:pt idx="372">
                  <c:v>1196.3088547340203</c:v>
                </c:pt>
                <c:pt idx="373">
                  <c:v>1189.9721180056088</c:v>
                </c:pt>
                <c:pt idx="374">
                  <c:v>1183.568546875139</c:v>
                </c:pt>
                <c:pt idx="375">
                  <c:v>1177.0987831188431</c:v>
                </c:pt>
                <c:pt idx="376">
                  <c:v>1170.5634699558361</c:v>
                </c:pt>
                <c:pt idx="377">
                  <c:v>1163.9632518621945</c:v>
                </c:pt>
                <c:pt idx="378">
                  <c:v>1157.2987743873155</c:v>
                </c:pt>
                <c:pt idx="379">
                  <c:v>1150.570683972642</c:v>
                </c:pt>
                <c:pt idx="380">
                  <c:v>1143.7796277728328</c:v>
                </c:pt>
                <c:pt idx="381">
                  <c:v>1136.9262534794534</c:v>
                </c:pt>
                <c:pt idx="382">
                  <c:v>1130.0112091472586</c:v>
                </c:pt>
                <c:pt idx="383">
                  <c:v>1123.0351430231333</c:v>
                </c:pt>
                <c:pt idx="384">
                  <c:v>1115.9987033777556</c:v>
                </c:pt>
                <c:pt idx="385">
                  <c:v>1108.9025383400367</c:v>
                </c:pt>
                <c:pt idx="386">
                  <c:v>1101.7472957343955</c:v>
                </c:pt>
                <c:pt idx="387">
                  <c:v>1094.5336229209154</c:v>
                </c:pt>
                <c:pt idx="388">
                  <c:v>1087.2621666384307</c:v>
                </c:pt>
                <c:pt idx="389">
                  <c:v>1079.9335728505835</c:v>
                </c:pt>
                <c:pt idx="390">
                  <c:v>1072.5484865948897</c:v>
                </c:pt>
                <c:pt idx="391">
                  <c:v>1065.10755183485</c:v>
                </c:pt>
                <c:pt idx="392">
                  <c:v>1057.6114113151341</c:v>
                </c:pt>
                <c:pt idx="393">
                  <c:v>1050.0607064198671</c:v>
                </c:pt>
                <c:pt idx="394">
                  <c:v>1042.4560770340427</c:v>
                </c:pt>
                <c:pt idx="395">
                  <c:v>1034.7981614080802</c:v>
                </c:pt>
                <c:pt idx="396">
                  <c:v>1027.0875960255464</c:v>
                </c:pt>
                <c:pt idx="397">
                  <c:v>1019.3250154740527</c:v>
                </c:pt>
                <c:pt idx="398">
                  <c:v>1011.5110523193401</c:v>
                </c:pt>
                <c:pt idx="399">
                  <c:v>1003.6463369825588</c:v>
                </c:pt>
                <c:pt idx="400">
                  <c:v>995.7314976207465</c:v>
                </c:pt>
                <c:pt idx="401">
                  <c:v>987.76716001050909</c:v>
                </c:pt>
                <c:pt idx="402">
                  <c:v>979.75394743489937</c:v>
                </c:pt>
                <c:pt idx="403">
                  <c:v>971.6924805734925</c:v>
                </c:pt>
                <c:pt idx="404">
                  <c:v>963.58337739565059</c:v>
                </c:pt>
                <c:pt idx="405">
                  <c:v>955.4272530569682</c:v>
                </c:pt>
                <c:pt idx="406">
                  <c:v>947.22471979888587</c:v>
                </c:pt>
                <c:pt idx="407">
                  <c:v>938.97638685145944</c:v>
                </c:pt>
                <c:pt idx="408">
                  <c:v>930.68286033926836</c:v>
                </c:pt>
                <c:pt idx="409">
                  <c:v>922.34474319044466</c:v>
                </c:pt>
                <c:pt idx="410">
                  <c:v>913.96263504880255</c:v>
                </c:pt>
                <c:pt idx="411">
                  <c:v>905.53713218904636</c:v>
                </c:pt>
                <c:pt idx="412">
                  <c:v>897.06882743503252</c:v>
                </c:pt>
                <c:pt idx="413">
                  <c:v>888.55831008105986</c:v>
                </c:pt>
                <c:pt idx="414">
                  <c:v>880.00616581615998</c:v>
                </c:pt>
                <c:pt idx="415">
                  <c:v>871.41297665135903</c:v>
                </c:pt>
                <c:pt idx="416">
                  <c:v>862.77932084987935</c:v>
                </c:pt>
                <c:pt idx="417">
                  <c:v>854.1057728602492</c:v>
                </c:pt>
                <c:pt idx="418">
                  <c:v>845.39290325228626</c:v>
                </c:pt>
                <c:pt idx="419">
                  <c:v>836.64127865592002</c:v>
                </c:pt>
                <c:pt idx="420">
                  <c:v>827.85146170281746</c:v>
                </c:pt>
                <c:pt idx="421">
                  <c:v>819.02401097077325</c:v>
                </c:pt>
                <c:pt idx="422">
                  <c:v>810.15948093082716</c:v>
                </c:pt>
                <c:pt idx="423">
                  <c:v>801.2584218970685</c:v>
                </c:pt>
                <c:pt idx="424">
                  <c:v>792.32137997908762</c:v>
                </c:pt>
                <c:pt idx="425">
                  <c:v>783.34889703703288</c:v>
                </c:pt>
                <c:pt idx="426">
                  <c:v>774.34151063923105</c:v>
                </c:pt>
                <c:pt idx="427">
                  <c:v>765.29975402232856</c:v>
                </c:pt>
                <c:pt idx="428">
                  <c:v>756.22415605391052</c:v>
                </c:pt>
                <c:pt idx="429">
                  <c:v>747.11524119755234</c:v>
                </c:pt>
                <c:pt idx="430">
                  <c:v>737.97352948026139</c:v>
                </c:pt>
                <c:pt idx="431">
                  <c:v>728.79953646226181</c:v>
                </c:pt>
                <c:pt idx="432">
                  <c:v>719.59377320907834</c:v>
                </c:pt>
                <c:pt idx="433">
                  <c:v>710.35674626587354</c:v>
                </c:pt>
                <c:pt idx="434">
                  <c:v>701.08895763399141</c:v>
                </c:pt>
                <c:pt idx="435">
                  <c:v>691.7909047496629</c:v>
                </c:pt>
                <c:pt idx="436">
                  <c:v>682.46308046482534</c:v>
                </c:pt>
                <c:pt idx="437">
                  <c:v>673.10597303001055</c:v>
                </c:pt>
                <c:pt idx="438">
                  <c:v>663.72006607925437</c:v>
                </c:pt>
                <c:pt idx="439">
                  <c:v>654.30583861698165</c:v>
                </c:pt>
                <c:pt idx="440">
                  <c:v>644.86376500682013</c:v>
                </c:pt>
                <c:pt idx="441">
                  <c:v>635.39431496229577</c:v>
                </c:pt>
                <c:pt idx="442">
                  <c:v>625.89795353936495</c:v>
                </c:pt>
                <c:pt idx="443">
                  <c:v>616.37514113073587</c:v>
                </c:pt>
                <c:pt idx="444">
                  <c:v>606.8263334619337</c:v>
                </c:pt>
                <c:pt idx="445">
                  <c:v>597.25198158906403</c:v>
                </c:pt>
                <c:pt idx="446">
                  <c:v>587.65253189822818</c:v>
                </c:pt>
                <c:pt idx="447">
                  <c:v>578.02842610654636</c:v>
                </c:pt>
                <c:pt idx="448">
                  <c:v>568.38010126474251</c:v>
                </c:pt>
                <c:pt idx="449">
                  <c:v>558.7079897612474</c:v>
                </c:pt>
                <c:pt idx="450">
                  <c:v>549.01251932777473</c:v>
                </c:pt>
                <c:pt idx="451">
                  <c:v>539.2941130463272</c:v>
                </c:pt>
                <c:pt idx="452">
                  <c:v>529.55318935758919</c:v>
                </c:pt>
                <c:pt idx="453">
                  <c:v>519.7901620706624</c:v>
                </c:pt>
                <c:pt idx="454">
                  <c:v>510.00544037410276</c:v>
                </c:pt>
                <c:pt idx="455">
                  <c:v>500.19942884821671</c:v>
                </c:pt>
                <c:pt idx="456">
                  <c:v>490.37252747857451</c:v>
                </c:pt>
                <c:pt idx="457">
                  <c:v>480.525131670701</c:v>
                </c:pt>
                <c:pt idx="458">
                  <c:v>470.65763226590212</c:v>
                </c:pt>
                <c:pt idx="459">
                  <c:v>460.77041555818863</c:v>
                </c:pt>
                <c:pt idx="460">
                  <c:v>450.86386331225674</c:v>
                </c:pt>
                <c:pt idx="461">
                  <c:v>440.93835278248787</c:v>
                </c:pt>
                <c:pt idx="462">
                  <c:v>430.99425673292899</c:v>
                </c:pt>
                <c:pt idx="463">
                  <c:v>421.03194345821635</c:v>
                </c:pt>
                <c:pt idx="464">
                  <c:v>411.05177680540572</c:v>
                </c:pt>
                <c:pt idx="465">
                  <c:v>401.05411619667314</c:v>
                </c:pt>
                <c:pt idx="466">
                  <c:v>391.03931665285018</c:v>
                </c:pt>
                <c:pt idx="467">
                  <c:v>381.00772881775953</c:v>
                </c:pt>
                <c:pt idx="468">
                  <c:v>370.959698983316</c:v>
                </c:pt>
                <c:pt idx="469">
                  <c:v>360.89556911535988</c:v>
                </c:pt>
                <c:pt idx="470">
                  <c:v>350.81567688018907</c:v>
                </c:pt>
                <c:pt idx="471">
                  <c:v>340.72035567175863</c:v>
                </c:pt>
                <c:pt idx="472">
                  <c:v>330.60993463951485</c:v>
                </c:pt>
                <c:pt idx="473">
                  <c:v>320.48473871683433</c:v>
                </c:pt>
                <c:pt idx="474">
                  <c:v>310.34508865003647</c:v>
                </c:pt>
                <c:pt idx="475">
                  <c:v>300.19130102794048</c:v>
                </c:pt>
                <c:pt idx="476">
                  <c:v>290.02368831193786</c:v>
                </c:pt>
                <c:pt idx="477">
                  <c:v>279.84255886655137</c:v>
                </c:pt>
                <c:pt idx="478">
                  <c:v>269.64821699045393</c:v>
                </c:pt>
                <c:pt idx="479">
                  <c:v>259.44096294791916</c:v>
                </c:pt>
                <c:pt idx="480">
                  <c:v>249.22109300067828</c:v>
                </c:pt>
                <c:pt idx="481">
                  <c:v>238.98889944015687</c:v>
                </c:pt>
                <c:pt idx="482">
                  <c:v>228.74467062006678</c:v>
                </c:pt>
                <c:pt idx="483">
                  <c:v>218.4886909893286</c:v>
                </c:pt>
                <c:pt idx="484">
                  <c:v>208.22124112530082</c:v>
                </c:pt>
                <c:pt idx="485">
                  <c:v>197.9425977672926</c:v>
                </c:pt>
                <c:pt idx="486">
                  <c:v>187.65303385033738</c:v>
                </c:pt>
                <c:pt idx="487">
                  <c:v>177.35281853920563</c:v>
                </c:pt>
                <c:pt idx="488">
                  <c:v>167.04221726263492</c:v>
                </c:pt>
                <c:pt idx="489">
                  <c:v>156.721491747757</c:v>
                </c:pt>
                <c:pt idx="490">
                  <c:v>146.39090005470149</c:v>
                </c:pt>
                <c:pt idx="491">
                  <c:v>136.05069661135644</c:v>
                </c:pt>
                <c:pt idx="492">
                  <c:v>125.70113224826709</c:v>
                </c:pt>
                <c:pt idx="493">
                  <c:v>115.34245423365394</c:v>
                </c:pt>
                <c:pt idx="494">
                  <c:v>104.9749063085327</c:v>
                </c:pt>
                <c:pt idx="495">
                  <c:v>94.59872872191832</c:v>
                </c:pt>
                <c:pt idx="496">
                  <c:v>84.214158266096618</c:v>
                </c:pt>
                <c:pt idx="497">
                  <c:v>73.821428311947074</c:v>
                </c:pt>
                <c:pt idx="498">
                  <c:v>63.420768844301136</c:v>
                </c:pt>
                <c:pt idx="499">
                  <c:v>53.012406497320711</c:v>
                </c:pt>
                <c:pt idx="500">
                  <c:v>42.596564589882234</c:v>
                </c:pt>
                <c:pt idx="501">
                  <c:v>32.173463160951982</c:v>
                </c:pt>
                <c:pt idx="502">
                  <c:v>21.743319004938996</c:v>
                </c:pt>
                <c:pt idx="503">
                  <c:v>11.306345707012312</c:v>
                </c:pt>
                <c:pt idx="504">
                  <c:v>0.86275367836969963</c:v>
                </c:pt>
                <c:pt idx="505">
                  <c:v>-9.587249808554354</c:v>
                </c:pt>
                <c:pt idx="506">
                  <c:v>-9.5977029693954456</c:v>
                </c:pt>
                <c:pt idx="507">
                  <c:v>-9.6081561363424139</c:v>
                </c:pt>
                <c:pt idx="508">
                  <c:v>-9.61860930939506</c:v>
                </c:pt>
                <c:pt idx="509">
                  <c:v>-9.6290624885531848</c:v>
                </c:pt>
                <c:pt idx="510">
                  <c:v>-9.6395156738165877</c:v>
                </c:pt>
                <c:pt idx="511">
                  <c:v>-9.6499688651850697</c:v>
                </c:pt>
                <c:pt idx="512">
                  <c:v>-9.6604220626584318</c:v>
                </c:pt>
                <c:pt idx="513">
                  <c:v>-9.6708752662364752</c:v>
                </c:pt>
                <c:pt idx="514">
                  <c:v>-9.6813284759190008</c:v>
                </c:pt>
                <c:pt idx="515">
                  <c:v>-9.6917816917058079</c:v>
                </c:pt>
                <c:pt idx="516">
                  <c:v>-9.7022349135966994</c:v>
                </c:pt>
                <c:pt idx="517">
                  <c:v>-9.7126881415914745</c:v>
                </c:pt>
                <c:pt idx="518">
                  <c:v>-9.7231413756899325</c:v>
                </c:pt>
                <c:pt idx="519">
                  <c:v>-9.7335946158918762</c:v>
                </c:pt>
                <c:pt idx="520">
                  <c:v>-9.7440478621971067</c:v>
                </c:pt>
                <c:pt idx="521">
                  <c:v>-9.7545011146054232</c:v>
                </c:pt>
                <c:pt idx="522">
                  <c:v>-9.7649543731166268</c:v>
                </c:pt>
                <c:pt idx="523">
                  <c:v>-9.7754076377305186</c:v>
                </c:pt>
                <c:pt idx="524">
                  <c:v>-9.7858609084468977</c:v>
                </c:pt>
                <c:pt idx="525">
                  <c:v>-9.7963141852655671</c:v>
                </c:pt>
                <c:pt idx="526">
                  <c:v>-9.8067674681863259</c:v>
                </c:pt>
                <c:pt idx="527">
                  <c:v>-9.8172207572089754</c:v>
                </c:pt>
                <c:pt idx="528">
                  <c:v>-9.8276740523333164</c:v>
                </c:pt>
                <c:pt idx="529">
                  <c:v>-9.83812735355915</c:v>
                </c:pt>
                <c:pt idx="530">
                  <c:v>-9.8485806608862756</c:v>
                </c:pt>
                <c:pt idx="531">
                  <c:v>-9.8590339743144959</c:v>
                </c:pt>
                <c:pt idx="532">
                  <c:v>-9.8694872938436102</c:v>
                </c:pt>
                <c:pt idx="533">
                  <c:v>-9.8799406194734196</c:v>
                </c:pt>
                <c:pt idx="534">
                  <c:v>-9.8903939512037251</c:v>
                </c:pt>
                <c:pt idx="535">
                  <c:v>-9.9008472890343278</c:v>
                </c:pt>
                <c:pt idx="536">
                  <c:v>-9.9113006329650268</c:v>
                </c:pt>
                <c:pt idx="537">
                  <c:v>-9.9217539829956234</c:v>
                </c:pt>
                <c:pt idx="538">
                  <c:v>-9.9322073391259202</c:v>
                </c:pt>
                <c:pt idx="539">
                  <c:v>-9.9426607013557167</c:v>
                </c:pt>
                <c:pt idx="540">
                  <c:v>-9.9531140696848119</c:v>
                </c:pt>
                <c:pt idx="541">
                  <c:v>-9.9635674441130089</c:v>
                </c:pt>
                <c:pt idx="542">
                  <c:v>-9.9740208246401085</c:v>
                </c:pt>
                <c:pt idx="543">
                  <c:v>-9.9844742112659102</c:v>
                </c:pt>
                <c:pt idx="544">
                  <c:v>-9.9949276039902148</c:v>
                </c:pt>
                <c:pt idx="545">
                  <c:v>-10.005381002812824</c:v>
                </c:pt>
                <c:pt idx="546">
                  <c:v>-10.015834407733538</c:v>
                </c:pt>
                <c:pt idx="547">
                  <c:v>-10.026287818752158</c:v>
                </c:pt>
                <c:pt idx="548">
                  <c:v>-10.036741235868485</c:v>
                </c:pt>
                <c:pt idx="549">
                  <c:v>-10.047194659082319</c:v>
                </c:pt>
                <c:pt idx="550">
                  <c:v>-10.05764808839346</c:v>
                </c:pt>
                <c:pt idx="551">
                  <c:v>-10.06810152380171</c:v>
                </c:pt>
                <c:pt idx="552">
                  <c:v>-10.078554965306871</c:v>
                </c:pt>
                <c:pt idx="553">
                  <c:v>-10.089008412908742</c:v>
                </c:pt>
                <c:pt idx="554">
                  <c:v>-10.099461866607124</c:v>
                </c:pt>
                <c:pt idx="555">
                  <c:v>-10.109915326401818</c:v>
                </c:pt>
                <c:pt idx="556">
                  <c:v>-10.120368792292625</c:v>
                </c:pt>
                <c:pt idx="557">
                  <c:v>-10.130822264279347</c:v>
                </c:pt>
                <c:pt idx="558">
                  <c:v>-10.141275742361783</c:v>
                </c:pt>
                <c:pt idx="559">
                  <c:v>-10.151729226539734</c:v>
                </c:pt>
                <c:pt idx="560">
                  <c:v>-10.162182716813001</c:v>
                </c:pt>
                <c:pt idx="561">
                  <c:v>-10.172636213181386</c:v>
                </c:pt>
                <c:pt idx="562">
                  <c:v>-10.183089715644687</c:v>
                </c:pt>
                <c:pt idx="563">
                  <c:v>-10.193543224202708</c:v>
                </c:pt>
                <c:pt idx="564">
                  <c:v>-10.203996738855247</c:v>
                </c:pt>
                <c:pt idx="565">
                  <c:v>-10.214450259602108</c:v>
                </c:pt>
                <c:pt idx="566">
                  <c:v>-10.22490378644309</c:v>
                </c:pt>
                <c:pt idx="567">
                  <c:v>-10.235357319377993</c:v>
                </c:pt>
                <c:pt idx="568">
                  <c:v>-10.245810858406619</c:v>
                </c:pt>
                <c:pt idx="569">
                  <c:v>-10.256264403528769</c:v>
                </c:pt>
                <c:pt idx="570">
                  <c:v>-10.266717954744243</c:v>
                </c:pt>
                <c:pt idx="571">
                  <c:v>-10.277171512052842</c:v>
                </c:pt>
                <c:pt idx="572">
                  <c:v>-10.287625075454367</c:v>
                </c:pt>
                <c:pt idx="573">
                  <c:v>-10.298078644948619</c:v>
                </c:pt>
                <c:pt idx="574">
                  <c:v>-10.308532220535399</c:v>
                </c:pt>
                <c:pt idx="575">
                  <c:v>-10.318985802214508</c:v>
                </c:pt>
                <c:pt idx="576">
                  <c:v>-10.329439389985746</c:v>
                </c:pt>
                <c:pt idx="577">
                  <c:v>-10.339892983848914</c:v>
                </c:pt>
                <c:pt idx="578">
                  <c:v>-10.350346583803814</c:v>
                </c:pt>
                <c:pt idx="579">
                  <c:v>-10.360800189850247</c:v>
                </c:pt>
                <c:pt idx="580">
                  <c:v>-10.371253801988013</c:v>
                </c:pt>
                <c:pt idx="581">
                  <c:v>-10.381707420216912</c:v>
                </c:pt>
                <c:pt idx="582">
                  <c:v>-10.392161044536747</c:v>
                </c:pt>
                <c:pt idx="583">
                  <c:v>-10.402614674947317</c:v>
                </c:pt>
                <c:pt idx="584">
                  <c:v>-10.413068311448425</c:v>
                </c:pt>
                <c:pt idx="585">
                  <c:v>-10.42352195403987</c:v>
                </c:pt>
                <c:pt idx="586">
                  <c:v>-10.433975602721453</c:v>
                </c:pt>
                <c:pt idx="587">
                  <c:v>-10.444429257492976</c:v>
                </c:pt>
                <c:pt idx="588">
                  <c:v>-10.454882918354238</c:v>
                </c:pt>
                <c:pt idx="589">
                  <c:v>-10.465336585305042</c:v>
                </c:pt>
                <c:pt idx="590">
                  <c:v>-10.475790258345189</c:v>
                </c:pt>
                <c:pt idx="591">
                  <c:v>-10.486243937474478</c:v>
                </c:pt>
                <c:pt idx="592">
                  <c:v>-10.496697622692711</c:v>
                </c:pt>
                <c:pt idx="593">
                  <c:v>-10.507151313999689</c:v>
                </c:pt>
                <c:pt idx="594">
                  <c:v>-10.517605011395213</c:v>
                </c:pt>
                <c:pt idx="595">
                  <c:v>-10.528058714879084</c:v>
                </c:pt>
                <c:pt idx="596">
                  <c:v>-10.538512424451101</c:v>
                </c:pt>
                <c:pt idx="597">
                  <c:v>-10.548966140111068</c:v>
                </c:pt>
                <c:pt idx="598">
                  <c:v>-10.559419861858784</c:v>
                </c:pt>
                <c:pt idx="599">
                  <c:v>-10.569873589694049</c:v>
                </c:pt>
                <c:pt idx="600">
                  <c:v>-10.580327323616666</c:v>
                </c:pt>
                <c:pt idx="601">
                  <c:v>-10.590781063626435</c:v>
                </c:pt>
                <c:pt idx="602">
                  <c:v>-10.601234809723158</c:v>
                </c:pt>
                <c:pt idx="603">
                  <c:v>-10.611688561906634</c:v>
                </c:pt>
                <c:pt idx="604">
                  <c:v>-10.622142320176666</c:v>
                </c:pt>
                <c:pt idx="605">
                  <c:v>-10.632596084533054</c:v>
                </c:pt>
                <c:pt idx="606">
                  <c:v>-10.643049854975599</c:v>
                </c:pt>
                <c:pt idx="607">
                  <c:v>-10.653503631504103</c:v>
                </c:pt>
                <c:pt idx="608">
                  <c:v>-10.663957414118364</c:v>
                </c:pt>
                <c:pt idx="609">
                  <c:v>-10.674411202818186</c:v>
                </c:pt>
                <c:pt idx="610">
                  <c:v>-10.68486499760337</c:v>
                </c:pt>
                <c:pt idx="611">
                  <c:v>-10.695318798473714</c:v>
                </c:pt>
                <c:pt idx="612">
                  <c:v>-10.705772605429022</c:v>
                </c:pt>
                <c:pt idx="613">
                  <c:v>-10.716226418469093</c:v>
                </c:pt>
                <c:pt idx="614">
                  <c:v>-10.72668023759373</c:v>
                </c:pt>
                <c:pt idx="615">
                  <c:v>-10.737134062802731</c:v>
                </c:pt>
                <c:pt idx="616">
                  <c:v>-10.747587894095899</c:v>
                </c:pt>
                <c:pt idx="617">
                  <c:v>-10.758041731473035</c:v>
                </c:pt>
                <c:pt idx="618">
                  <c:v>-10.76849557493394</c:v>
                </c:pt>
                <c:pt idx="619">
                  <c:v>-10.778949424478414</c:v>
                </c:pt>
                <c:pt idx="620">
                  <c:v>-10.78940328010626</c:v>
                </c:pt>
                <c:pt idx="621">
                  <c:v>-10.799857141817277</c:v>
                </c:pt>
                <c:pt idx="622">
                  <c:v>-10.810311009611267</c:v>
                </c:pt>
                <c:pt idx="623">
                  <c:v>-10.82076488348803</c:v>
                </c:pt>
                <c:pt idx="624">
                  <c:v>-10.831218763447367</c:v>
                </c:pt>
                <c:pt idx="625">
                  <c:v>-10.841672649489082</c:v>
                </c:pt>
                <c:pt idx="626">
                  <c:v>-10.852126541612973</c:v>
                </c:pt>
                <c:pt idx="627">
                  <c:v>-10.862580439818842</c:v>
                </c:pt>
                <c:pt idx="628">
                  <c:v>-10.87303434410649</c:v>
                </c:pt>
                <c:pt idx="629">
                  <c:v>-10.883488254475717</c:v>
                </c:pt>
                <c:pt idx="630">
                  <c:v>-10.893942170926325</c:v>
                </c:pt>
                <c:pt idx="631">
                  <c:v>-10.904396093458114</c:v>
                </c:pt>
                <c:pt idx="632">
                  <c:v>-10.914850022070887</c:v>
                </c:pt>
                <c:pt idx="633">
                  <c:v>-10.925303956764443</c:v>
                </c:pt>
                <c:pt idx="634">
                  <c:v>-10.935757897538585</c:v>
                </c:pt>
                <c:pt idx="635">
                  <c:v>-10.946211844393112</c:v>
                </c:pt>
                <c:pt idx="636">
                  <c:v>-10.956665797327826</c:v>
                </c:pt>
                <c:pt idx="637">
                  <c:v>-10.967119756342528</c:v>
                </c:pt>
                <c:pt idx="638">
                  <c:v>-10.97757372143702</c:v>
                </c:pt>
                <c:pt idx="639">
                  <c:v>-10.988027692611102</c:v>
                </c:pt>
                <c:pt idx="640">
                  <c:v>-10.998481669864574</c:v>
                </c:pt>
                <c:pt idx="641">
                  <c:v>-11.00893565319724</c:v>
                </c:pt>
                <c:pt idx="642">
                  <c:v>-11.019389642608898</c:v>
                </c:pt>
                <c:pt idx="643">
                  <c:v>-11.029843638099351</c:v>
                </c:pt>
                <c:pt idx="644">
                  <c:v>-11.040297639668401</c:v>
                </c:pt>
                <c:pt idx="645">
                  <c:v>-11.050751647315847</c:v>
                </c:pt>
                <c:pt idx="646">
                  <c:v>-11.061205661041491</c:v>
                </c:pt>
                <c:pt idx="647">
                  <c:v>-11.071659680845134</c:v>
                </c:pt>
                <c:pt idx="648">
                  <c:v>-11.082113706726576</c:v>
                </c:pt>
                <c:pt idx="649">
                  <c:v>-11.092567738685618</c:v>
                </c:pt>
                <c:pt idx="650">
                  <c:v>-11.103021776722063</c:v>
                </c:pt>
                <c:pt idx="651">
                  <c:v>-11.113475820835712</c:v>
                </c:pt>
                <c:pt idx="652">
                  <c:v>-11.123929871026364</c:v>
                </c:pt>
                <c:pt idx="653">
                  <c:v>-11.134383927293822</c:v>
                </c:pt>
                <c:pt idx="654">
                  <c:v>-11.144837989637885</c:v>
                </c:pt>
                <c:pt idx="655">
                  <c:v>-11.155292058058357</c:v>
                </c:pt>
                <c:pt idx="656">
                  <c:v>-11.165746132555038</c:v>
                </c:pt>
                <c:pt idx="657">
                  <c:v>-11.176200213127727</c:v>
                </c:pt>
                <c:pt idx="658">
                  <c:v>-11.186654299776228</c:v>
                </c:pt>
                <c:pt idx="659">
                  <c:v>-11.19710839250034</c:v>
                </c:pt>
                <c:pt idx="660">
                  <c:v>-11.207562491299866</c:v>
                </c:pt>
                <c:pt idx="661">
                  <c:v>-11.218016596174605</c:v>
                </c:pt>
                <c:pt idx="662">
                  <c:v>-11.228470707124361</c:v>
                </c:pt>
                <c:pt idx="663">
                  <c:v>-11.238924824148933</c:v>
                </c:pt>
                <c:pt idx="664">
                  <c:v>-11.249378947248122</c:v>
                </c:pt>
                <c:pt idx="665">
                  <c:v>-11.25983307642173</c:v>
                </c:pt>
                <c:pt idx="666">
                  <c:v>-11.270287211669558</c:v>
                </c:pt>
                <c:pt idx="667">
                  <c:v>-11.280741352991408</c:v>
                </c:pt>
                <c:pt idx="668">
                  <c:v>-11.291195500387078</c:v>
                </c:pt>
                <c:pt idx="669">
                  <c:v>-11.301649653856371</c:v>
                </c:pt>
                <c:pt idx="670">
                  <c:v>-11.312103813399089</c:v>
                </c:pt>
                <c:pt idx="671">
                  <c:v>-11.322557979015032</c:v>
                </c:pt>
                <c:pt idx="672">
                  <c:v>-11.333012150704004</c:v>
                </c:pt>
                <c:pt idx="673">
                  <c:v>-11.343466328465803</c:v>
                </c:pt>
                <c:pt idx="674">
                  <c:v>-11.353920512300231</c:v>
                </c:pt>
                <c:pt idx="675">
                  <c:v>-11.364374702207089</c:v>
                </c:pt>
                <c:pt idx="676">
                  <c:v>-11.374828898186179</c:v>
                </c:pt>
                <c:pt idx="677">
                  <c:v>-11.385283100237301</c:v>
                </c:pt>
                <c:pt idx="678">
                  <c:v>-11.395737308360257</c:v>
                </c:pt>
                <c:pt idx="679">
                  <c:v>-11.406191522554847</c:v>
                </c:pt>
                <c:pt idx="680">
                  <c:v>-11.416645742820874</c:v>
                </c:pt>
                <c:pt idx="681">
                  <c:v>-11.427099969158137</c:v>
                </c:pt>
                <c:pt idx="682">
                  <c:v>-11.437554201566439</c:v>
                </c:pt>
                <c:pt idx="683">
                  <c:v>-11.44800844004558</c:v>
                </c:pt>
                <c:pt idx="684">
                  <c:v>-11.458462684595363</c:v>
                </c:pt>
                <c:pt idx="685">
                  <c:v>-11.468916935215587</c:v>
                </c:pt>
                <c:pt idx="686">
                  <c:v>-11.479371191906054</c:v>
                </c:pt>
                <c:pt idx="687">
                  <c:v>-11.489825454666565</c:v>
                </c:pt>
                <c:pt idx="688">
                  <c:v>-11.500279723496924</c:v>
                </c:pt>
                <c:pt idx="689">
                  <c:v>-11.510733998396928</c:v>
                </c:pt>
                <c:pt idx="690">
                  <c:v>-11.521188279366379</c:v>
                </c:pt>
                <c:pt idx="691">
                  <c:v>-11.531642566405081</c:v>
                </c:pt>
                <c:pt idx="692">
                  <c:v>-11.542096859512833</c:v>
                </c:pt>
                <c:pt idx="693">
                  <c:v>-11.552551158689436</c:v>
                </c:pt>
                <c:pt idx="694">
                  <c:v>-11.563005463934692</c:v>
                </c:pt>
                <c:pt idx="695">
                  <c:v>-11.573459775248402</c:v>
                </c:pt>
                <c:pt idx="696">
                  <c:v>-11.583914092630367</c:v>
                </c:pt>
                <c:pt idx="697">
                  <c:v>-11.594368416080389</c:v>
                </c:pt>
                <c:pt idx="698">
                  <c:v>-11.60482274559827</c:v>
                </c:pt>
                <c:pt idx="699">
                  <c:v>-11.615277081183809</c:v>
                </c:pt>
                <c:pt idx="700">
                  <c:v>-11.625731422836807</c:v>
                </c:pt>
                <c:pt idx="701">
                  <c:v>-11.636185770557068</c:v>
                </c:pt>
                <c:pt idx="702">
                  <c:v>-11.646640124344392</c:v>
                </c:pt>
                <c:pt idx="703">
                  <c:v>-11.657094484198579</c:v>
                </c:pt>
                <c:pt idx="704">
                  <c:v>-11.667548850119431</c:v>
                </c:pt>
                <c:pt idx="705">
                  <c:v>-11.678003222106749</c:v>
                </c:pt>
                <c:pt idx="706">
                  <c:v>-11.688457600160335</c:v>
                </c:pt>
                <c:pt idx="707">
                  <c:v>-11.698911984279992</c:v>
                </c:pt>
                <c:pt idx="708">
                  <c:v>-11.709366374465517</c:v>
                </c:pt>
                <c:pt idx="709">
                  <c:v>-11.719820770716716</c:v>
                </c:pt>
                <c:pt idx="710">
                  <c:v>-11.730275173033386</c:v>
                </c:pt>
                <c:pt idx="711">
                  <c:v>-11.74072958141533</c:v>
                </c:pt>
                <c:pt idx="712">
                  <c:v>-11.75118399586235</c:v>
                </c:pt>
                <c:pt idx="713">
                  <c:v>-11.761638416374247</c:v>
                </c:pt>
                <c:pt idx="714">
                  <c:v>-11.772092842950821</c:v>
                </c:pt>
                <c:pt idx="715">
                  <c:v>-11.782547275591874</c:v>
                </c:pt>
                <c:pt idx="716">
                  <c:v>-11.793001714297208</c:v>
                </c:pt>
                <c:pt idx="717">
                  <c:v>-11.803456159066624</c:v>
                </c:pt>
                <c:pt idx="718">
                  <c:v>-11.813910609899922</c:v>
                </c:pt>
                <c:pt idx="719">
                  <c:v>-11.824365066796906</c:v>
                </c:pt>
                <c:pt idx="720">
                  <c:v>-11.834819529757374</c:v>
                </c:pt>
                <c:pt idx="721">
                  <c:v>-11.84527399878113</c:v>
                </c:pt>
                <c:pt idx="722">
                  <c:v>-11.855728473867973</c:v>
                </c:pt>
                <c:pt idx="723">
                  <c:v>-11.866182955017706</c:v>
                </c:pt>
                <c:pt idx="724">
                  <c:v>-11.87663744223013</c:v>
                </c:pt>
                <c:pt idx="725">
                  <c:v>-11.887091935505046</c:v>
                </c:pt>
                <c:pt idx="726">
                  <c:v>-11.897546434842255</c:v>
                </c:pt>
                <c:pt idx="727">
                  <c:v>-11.908000940241559</c:v>
                </c:pt>
                <c:pt idx="728">
                  <c:v>-11.918455451702759</c:v>
                </c:pt>
                <c:pt idx="729">
                  <c:v>-11.928909969225655</c:v>
                </c:pt>
                <c:pt idx="730">
                  <c:v>-11.939364492810052</c:v>
                </c:pt>
                <c:pt idx="731">
                  <c:v>-11.949819022455747</c:v>
                </c:pt>
                <c:pt idx="732">
                  <c:v>-11.960273558162545</c:v>
                </c:pt>
                <c:pt idx="733">
                  <c:v>-11.970728099930245</c:v>
                </c:pt>
                <c:pt idx="734">
                  <c:v>-11.981182647758649</c:v>
                </c:pt>
                <c:pt idx="735">
                  <c:v>-11.991637201647558</c:v>
                </c:pt>
                <c:pt idx="736">
                  <c:v>-12.002091761596775</c:v>
                </c:pt>
                <c:pt idx="737">
                  <c:v>-12.012546327606099</c:v>
                </c:pt>
                <c:pt idx="738">
                  <c:v>-12.023000899675333</c:v>
                </c:pt>
                <c:pt idx="739">
                  <c:v>-12.033455477804278</c:v>
                </c:pt>
                <c:pt idx="740">
                  <c:v>-12.043910061992735</c:v>
                </c:pt>
                <c:pt idx="741">
                  <c:v>-12.054364652240507</c:v>
                </c:pt>
                <c:pt idx="742">
                  <c:v>-12.064819248547392</c:v>
                </c:pt>
                <c:pt idx="743">
                  <c:v>-12.075273850913195</c:v>
                </c:pt>
                <c:pt idx="744">
                  <c:v>-12.085728459337714</c:v>
                </c:pt>
                <c:pt idx="745">
                  <c:v>-12.096183073820752</c:v>
                </c:pt>
                <c:pt idx="746">
                  <c:v>-12.106637694362112</c:v>
                </c:pt>
                <c:pt idx="747">
                  <c:v>-12.117092320961593</c:v>
                </c:pt>
                <c:pt idx="748">
                  <c:v>-12.127546953618998</c:v>
                </c:pt>
                <c:pt idx="749">
                  <c:v>-12.138001592334126</c:v>
                </c:pt>
                <c:pt idx="750">
                  <c:v>-12.14845623710678</c:v>
                </c:pt>
                <c:pt idx="751">
                  <c:v>-12.158910887936761</c:v>
                </c:pt>
                <c:pt idx="752">
                  <c:v>-12.169365544823872</c:v>
                </c:pt>
                <c:pt idx="753">
                  <c:v>-12.179820207767913</c:v>
                </c:pt>
                <c:pt idx="754">
                  <c:v>-12.190274876768685</c:v>
                </c:pt>
                <c:pt idx="755">
                  <c:v>-12.20072955182599</c:v>
                </c:pt>
                <c:pt idx="756">
                  <c:v>-12.21118423293963</c:v>
                </c:pt>
                <c:pt idx="757">
                  <c:v>-12.221638920109404</c:v>
                </c:pt>
                <c:pt idx="758">
                  <c:v>-12.232093613335117</c:v>
                </c:pt>
                <c:pt idx="759">
                  <c:v>-12.242548312616567</c:v>
                </c:pt>
                <c:pt idx="760">
                  <c:v>-12.253003017953557</c:v>
                </c:pt>
                <c:pt idx="761">
                  <c:v>-12.263457729345888</c:v>
                </c:pt>
                <c:pt idx="762">
                  <c:v>-12.273912446793362</c:v>
                </c:pt>
                <c:pt idx="763">
                  <c:v>-12.284367170295781</c:v>
                </c:pt>
                <c:pt idx="764">
                  <c:v>-12.294821899852945</c:v>
                </c:pt>
                <c:pt idx="765">
                  <c:v>-12.305276635464656</c:v>
                </c:pt>
                <c:pt idx="766">
                  <c:v>-12.315731377130716</c:v>
                </c:pt>
                <c:pt idx="767">
                  <c:v>-12.326186124850926</c:v>
                </c:pt>
                <c:pt idx="768">
                  <c:v>-12.336640878625087</c:v>
                </c:pt>
                <c:pt idx="769">
                  <c:v>-12.347095638453</c:v>
                </c:pt>
                <c:pt idx="770">
                  <c:v>-12.357550404334468</c:v>
                </c:pt>
                <c:pt idx="771">
                  <c:v>-12.368005176269293</c:v>
                </c:pt>
                <c:pt idx="772">
                  <c:v>-12.378459954257274</c:v>
                </c:pt>
                <c:pt idx="773">
                  <c:v>-12.388914738298213</c:v>
                </c:pt>
                <c:pt idx="774">
                  <c:v>-12.399369528391913</c:v>
                </c:pt>
                <c:pt idx="775">
                  <c:v>-12.409824324538175</c:v>
                </c:pt>
                <c:pt idx="776">
                  <c:v>-12.4202791267368</c:v>
                </c:pt>
                <c:pt idx="777">
                  <c:v>-12.43073393498759</c:v>
                </c:pt>
                <c:pt idx="778">
                  <c:v>-12.441188749290346</c:v>
                </c:pt>
                <c:pt idx="779">
                  <c:v>-12.451643569644869</c:v>
                </c:pt>
                <c:pt idx="780">
                  <c:v>-12.46209839605096</c:v>
                </c:pt>
                <c:pt idx="781">
                  <c:v>-12.472553228508422</c:v>
                </c:pt>
                <c:pt idx="782">
                  <c:v>-12.483008067017057</c:v>
                </c:pt>
                <c:pt idx="783">
                  <c:v>-12.493462911576664</c:v>
                </c:pt>
                <c:pt idx="784">
                  <c:v>-12.503917762187045</c:v>
                </c:pt>
                <c:pt idx="785">
                  <c:v>-12.514372618848004</c:v>
                </c:pt>
                <c:pt idx="786">
                  <c:v>-12.52482748155934</c:v>
                </c:pt>
                <c:pt idx="787">
                  <c:v>-12.535282350320855</c:v>
                </c:pt>
                <c:pt idx="788">
                  <c:v>-12.545737225132353</c:v>
                </c:pt>
                <c:pt idx="789">
                  <c:v>-12.556192105993631</c:v>
                </c:pt>
                <c:pt idx="790">
                  <c:v>-12.566646992904493</c:v>
                </c:pt>
                <c:pt idx="791">
                  <c:v>-12.577101885864741</c:v>
                </c:pt>
                <c:pt idx="792">
                  <c:v>-12.587556784874176</c:v>
                </c:pt>
                <c:pt idx="793">
                  <c:v>-12.5980116899326</c:v>
                </c:pt>
                <c:pt idx="794">
                  <c:v>-12.608466601039813</c:v>
                </c:pt>
                <c:pt idx="795">
                  <c:v>-12.618921518195618</c:v>
                </c:pt>
                <c:pt idx="796">
                  <c:v>-12.629376441399815</c:v>
                </c:pt>
                <c:pt idx="797">
                  <c:v>-12.639831370652207</c:v>
                </c:pt>
                <c:pt idx="798">
                  <c:v>-12.650286305952594</c:v>
                </c:pt>
                <c:pt idx="799">
                  <c:v>-12.660741247300781</c:v>
                </c:pt>
                <c:pt idx="800">
                  <c:v>-12.671196194696565</c:v>
                </c:pt>
                <c:pt idx="801">
                  <c:v>-12.68165114813975</c:v>
                </c:pt>
                <c:pt idx="802">
                  <c:v>-12.692106107630137</c:v>
                </c:pt>
                <c:pt idx="803">
                  <c:v>-12.702561073167528</c:v>
                </c:pt>
                <c:pt idx="804">
                  <c:v>-12.713016044751726</c:v>
                </c:pt>
                <c:pt idx="805">
                  <c:v>-12.72347102238253</c:v>
                </c:pt>
                <c:pt idx="806">
                  <c:v>-12.733926006059741</c:v>
                </c:pt>
                <c:pt idx="807">
                  <c:v>-12.744380995783162</c:v>
                </c:pt>
                <c:pt idx="808">
                  <c:v>-12.754835991552595</c:v>
                </c:pt>
                <c:pt idx="809">
                  <c:v>-12.76529099336784</c:v>
                </c:pt>
                <c:pt idx="810">
                  <c:v>-12.775746001228701</c:v>
                </c:pt>
                <c:pt idx="811">
                  <c:v>-12.786201015134978</c:v>
                </c:pt>
                <c:pt idx="812">
                  <c:v>-12.796656035086473</c:v>
                </c:pt>
                <c:pt idx="813">
                  <c:v>-12.807111061082987</c:v>
                </c:pt>
                <c:pt idx="814">
                  <c:v>-12.817566093124322</c:v>
                </c:pt>
                <c:pt idx="815">
                  <c:v>-12.82802113121028</c:v>
                </c:pt>
                <c:pt idx="816">
                  <c:v>-12.838476175340661</c:v>
                </c:pt>
                <c:pt idx="817">
                  <c:v>-12.848931225515267</c:v>
                </c:pt>
                <c:pt idx="818">
                  <c:v>-12.859386281733901</c:v>
                </c:pt>
                <c:pt idx="819">
                  <c:v>-12.869841343996365</c:v>
                </c:pt>
                <c:pt idx="820">
                  <c:v>-12.880296412302458</c:v>
                </c:pt>
                <c:pt idx="821">
                  <c:v>-12.890751486651984</c:v>
                </c:pt>
                <c:pt idx="822">
                  <c:v>-12.901206567044744</c:v>
                </c:pt>
                <c:pt idx="823">
                  <c:v>-12.911661653480538</c:v>
                </c:pt>
                <c:pt idx="824">
                  <c:v>-12.922116745959169</c:v>
                </c:pt>
                <c:pt idx="825">
                  <c:v>-12.932571844480439</c:v>
                </c:pt>
                <c:pt idx="826">
                  <c:v>-12.943026949044148</c:v>
                </c:pt>
                <c:pt idx="827">
                  <c:v>-12.953482059650099</c:v>
                </c:pt>
                <c:pt idx="828">
                  <c:v>-12.963937176298094</c:v>
                </c:pt>
                <c:pt idx="829">
                  <c:v>-12.974392298987933</c:v>
                </c:pt>
                <c:pt idx="830">
                  <c:v>-12.984847427719419</c:v>
                </c:pt>
                <c:pt idx="831">
                  <c:v>-12.995302562492354</c:v>
                </c:pt>
                <c:pt idx="832">
                  <c:v>-13.005757703306537</c:v>
                </c:pt>
                <c:pt idx="833">
                  <c:v>-13.016212850161773</c:v>
                </c:pt>
                <c:pt idx="834">
                  <c:v>-13.026668003057862</c:v>
                </c:pt>
                <c:pt idx="835">
                  <c:v>-13.037123161994606</c:v>
                </c:pt>
                <c:pt idx="836">
                  <c:v>-13.047578326971806</c:v>
                </c:pt>
                <c:pt idx="837">
                  <c:v>-13.058033497989264</c:v>
                </c:pt>
                <c:pt idx="838">
                  <c:v>-13.068488675046781</c:v>
                </c:pt>
                <c:pt idx="839">
                  <c:v>-13.078943858144161</c:v>
                </c:pt>
                <c:pt idx="840">
                  <c:v>-13.089399047281203</c:v>
                </c:pt>
                <c:pt idx="841">
                  <c:v>-13.09985424245771</c:v>
                </c:pt>
                <c:pt idx="842">
                  <c:v>-13.110309443673483</c:v>
                </c:pt>
                <c:pt idx="843">
                  <c:v>-13.120764650928324</c:v>
                </c:pt>
                <c:pt idx="844">
                  <c:v>-13.131219864222034</c:v>
                </c:pt>
                <c:pt idx="845">
                  <c:v>-13.141675083554416</c:v>
                </c:pt>
                <c:pt idx="846">
                  <c:v>-13.152130308925271</c:v>
                </c:pt>
                <c:pt idx="847">
                  <c:v>-13.162585540334401</c:v>
                </c:pt>
                <c:pt idx="848">
                  <c:v>-13.173040777781607</c:v>
                </c:pt>
                <c:pt idx="849">
                  <c:v>-13.183496021266691</c:v>
                </c:pt>
                <c:pt idx="850">
                  <c:v>-13.193951270789455</c:v>
                </c:pt>
                <c:pt idx="851">
                  <c:v>-13.2044065263497</c:v>
                </c:pt>
                <c:pt idx="852">
                  <c:v>-13.214861787947228</c:v>
                </c:pt>
                <c:pt idx="853">
                  <c:v>-13.225317055581842</c:v>
                </c:pt>
                <c:pt idx="854">
                  <c:v>-13.235772329253342</c:v>
                </c:pt>
                <c:pt idx="855">
                  <c:v>-13.246227608961529</c:v>
                </c:pt>
                <c:pt idx="856">
                  <c:v>-13.256682894706207</c:v>
                </c:pt>
                <c:pt idx="857">
                  <c:v>-13.267138186487177</c:v>
                </c:pt>
                <c:pt idx="858">
                  <c:v>-13.277593484304239</c:v>
                </c:pt>
                <c:pt idx="859">
                  <c:v>-13.288048788157196</c:v>
                </c:pt>
                <c:pt idx="860">
                  <c:v>-13.29850409804585</c:v>
                </c:pt>
                <c:pt idx="861">
                  <c:v>-13.308959413970003</c:v>
                </c:pt>
                <c:pt idx="862">
                  <c:v>-13.319414735929456</c:v>
                </c:pt>
                <c:pt idx="863">
                  <c:v>-13.329870063924011</c:v>
                </c:pt>
                <c:pt idx="864">
                  <c:v>-13.340325397953469</c:v>
                </c:pt>
                <c:pt idx="865">
                  <c:v>-13.350780738017633</c:v>
                </c:pt>
                <c:pt idx="866">
                  <c:v>-13.361236084116305</c:v>
                </c:pt>
                <c:pt idx="867">
                  <c:v>-13.371691436249286</c:v>
                </c:pt>
                <c:pt idx="868">
                  <c:v>-13.382146794416377</c:v>
                </c:pt>
                <c:pt idx="869">
                  <c:v>-13.392602158617379</c:v>
                </c:pt>
                <c:pt idx="870">
                  <c:v>-13.403057528852097</c:v>
                </c:pt>
                <c:pt idx="871">
                  <c:v>-13.41351290512033</c:v>
                </c:pt>
                <c:pt idx="872">
                  <c:v>-13.42396828742188</c:v>
                </c:pt>
                <c:pt idx="873">
                  <c:v>-13.43442367575655</c:v>
                </c:pt>
                <c:pt idx="874">
                  <c:v>-13.444879070124141</c:v>
                </c:pt>
                <c:pt idx="875">
                  <c:v>-13.455334470524456</c:v>
                </c:pt>
                <c:pt idx="876">
                  <c:v>-13.465789876957293</c:v>
                </c:pt>
                <c:pt idx="877">
                  <c:v>-13.476245289422458</c:v>
                </c:pt>
                <c:pt idx="878">
                  <c:v>-13.48670070791975</c:v>
                </c:pt>
                <c:pt idx="879">
                  <c:v>-13.497156132448973</c:v>
                </c:pt>
                <c:pt idx="880">
                  <c:v>-13.507611563009927</c:v>
                </c:pt>
                <c:pt idx="881">
                  <c:v>-13.518066999602416</c:v>
                </c:pt>
                <c:pt idx="882">
                  <c:v>-13.528522442226238</c:v>
                </c:pt>
                <c:pt idx="883">
                  <c:v>-13.538977890881199</c:v>
                </c:pt>
                <c:pt idx="884">
                  <c:v>-13.549433345567097</c:v>
                </c:pt>
                <c:pt idx="885">
                  <c:v>-13.559888806283737</c:v>
                </c:pt>
                <c:pt idx="886">
                  <c:v>-13.570344273030919</c:v>
                </c:pt>
                <c:pt idx="887">
                  <c:v>-13.580799745808445</c:v>
                </c:pt>
                <c:pt idx="888">
                  <c:v>-13.591255224616118</c:v>
                </c:pt>
                <c:pt idx="889">
                  <c:v>-13.601710709453737</c:v>
                </c:pt>
                <c:pt idx="890">
                  <c:v>-13.612166200321107</c:v>
                </c:pt>
                <c:pt idx="891">
                  <c:v>-13.622621697218028</c:v>
                </c:pt>
                <c:pt idx="892">
                  <c:v>-13.633077200144303</c:v>
                </c:pt>
                <c:pt idx="893">
                  <c:v>-13.643532709099732</c:v>
                </c:pt>
                <c:pt idx="894">
                  <c:v>-13.653988224084118</c:v>
                </c:pt>
                <c:pt idx="895">
                  <c:v>-13.664443745097264</c:v>
                </c:pt>
                <c:pt idx="896">
                  <c:v>-13.674899272138969</c:v>
                </c:pt>
                <c:pt idx="897">
                  <c:v>-13.685354805209037</c:v>
                </c:pt>
                <c:pt idx="898">
                  <c:v>-13.695810344307269</c:v>
                </c:pt>
                <c:pt idx="899">
                  <c:v>-13.706265889433467</c:v>
                </c:pt>
                <c:pt idx="900">
                  <c:v>-13.716721440587433</c:v>
                </c:pt>
                <c:pt idx="901">
                  <c:v>-13.727176997768968</c:v>
                </c:pt>
                <c:pt idx="902">
                  <c:v>-13.737632560977875</c:v>
                </c:pt>
                <c:pt idx="903">
                  <c:v>-13.748088130213956</c:v>
                </c:pt>
                <c:pt idx="904">
                  <c:v>-13.758543705477011</c:v>
                </c:pt>
                <c:pt idx="905">
                  <c:v>-13.768999286766844</c:v>
                </c:pt>
                <c:pt idx="906">
                  <c:v>-13.779454874083255</c:v>
                </c:pt>
                <c:pt idx="907">
                  <c:v>-13.789910467426047</c:v>
                </c:pt>
                <c:pt idx="908">
                  <c:v>-13.800366066795021</c:v>
                </c:pt>
                <c:pt idx="909">
                  <c:v>-13.810821672189981</c:v>
                </c:pt>
                <c:pt idx="910">
                  <c:v>-13.821277283610726</c:v>
                </c:pt>
                <c:pt idx="911">
                  <c:v>-13.831732901057061</c:v>
                </c:pt>
                <c:pt idx="912">
                  <c:v>-13.842188524528785</c:v>
                </c:pt>
                <c:pt idx="913">
                  <c:v>-13.8526441540257</c:v>
                </c:pt>
                <c:pt idx="914">
                  <c:v>-13.86309978954761</c:v>
                </c:pt>
                <c:pt idx="915">
                  <c:v>-13.873555431094315</c:v>
                </c:pt>
                <c:pt idx="916">
                  <c:v>-13.884011078665619</c:v>
                </c:pt>
                <c:pt idx="917">
                  <c:v>-13.894466732261321</c:v>
                </c:pt>
                <c:pt idx="918">
                  <c:v>-13.904922391881225</c:v>
                </c:pt>
                <c:pt idx="919">
                  <c:v>-13.915378057525134</c:v>
                </c:pt>
                <c:pt idx="920">
                  <c:v>-13.925833729192846</c:v>
                </c:pt>
                <c:pt idx="921">
                  <c:v>-13.936289406884166</c:v>
                </c:pt>
                <c:pt idx="922">
                  <c:v>-13.946745090598894</c:v>
                </c:pt>
                <c:pt idx="923">
                  <c:v>-13.957200780336834</c:v>
                </c:pt>
                <c:pt idx="924">
                  <c:v>-13.967656476097787</c:v>
                </c:pt>
                <c:pt idx="925">
                  <c:v>-13.978112177881554</c:v>
                </c:pt>
                <c:pt idx="926">
                  <c:v>-13.988567885687939</c:v>
                </c:pt>
                <c:pt idx="927">
                  <c:v>-13.999023599516741</c:v>
                </c:pt>
                <c:pt idx="928">
                  <c:v>-14.009479319367763</c:v>
                </c:pt>
                <c:pt idx="929">
                  <c:v>-14.019935045240809</c:v>
                </c:pt>
                <c:pt idx="930">
                  <c:v>-14.030390777135677</c:v>
                </c:pt>
                <c:pt idx="931">
                  <c:v>-14.040846515052174</c:v>
                </c:pt>
                <c:pt idx="932">
                  <c:v>-14.051302258990097</c:v>
                </c:pt>
                <c:pt idx="933">
                  <c:v>-14.06175800894925</c:v>
                </c:pt>
                <c:pt idx="934">
                  <c:v>-14.072213764929435</c:v>
                </c:pt>
                <c:pt idx="935">
                  <c:v>-14.082669526930454</c:v>
                </c:pt>
                <c:pt idx="936">
                  <c:v>-14.09312529495211</c:v>
                </c:pt>
                <c:pt idx="937">
                  <c:v>-14.103581068994202</c:v>
                </c:pt>
                <c:pt idx="938">
                  <c:v>-14.114036849056536</c:v>
                </c:pt>
                <c:pt idx="939">
                  <c:v>-14.12449263513891</c:v>
                </c:pt>
                <c:pt idx="940">
                  <c:v>-14.134948427241129</c:v>
                </c:pt>
                <c:pt idx="941">
                  <c:v>-14.145404225362993</c:v>
                </c:pt>
                <c:pt idx="942">
                  <c:v>-14.155860029504305</c:v>
                </c:pt>
                <c:pt idx="943">
                  <c:v>-14.166315839664867</c:v>
                </c:pt>
                <c:pt idx="944">
                  <c:v>-14.17677165584448</c:v>
                </c:pt>
                <c:pt idx="945">
                  <c:v>-14.187227478042946</c:v>
                </c:pt>
                <c:pt idx="946">
                  <c:v>-14.197683306260068</c:v>
                </c:pt>
                <c:pt idx="947">
                  <c:v>-14.208139140495648</c:v>
                </c:pt>
                <c:pt idx="948">
                  <c:v>-14.218594980749486</c:v>
                </c:pt>
                <c:pt idx="949">
                  <c:v>-14.229050827021387</c:v>
                </c:pt>
                <c:pt idx="950">
                  <c:v>-14.239506679311152</c:v>
                </c:pt>
                <c:pt idx="951">
                  <c:v>-14.249962537618581</c:v>
                </c:pt>
                <c:pt idx="952">
                  <c:v>-14.260418401943477</c:v>
                </c:pt>
                <c:pt idx="953">
                  <c:v>-14.270874272285644</c:v>
                </c:pt>
                <c:pt idx="954">
                  <c:v>-14.281330148644882</c:v>
                </c:pt>
                <c:pt idx="955">
                  <c:v>-14.291786031020992</c:v>
                </c:pt>
                <c:pt idx="956">
                  <c:v>-14.302241919413779</c:v>
                </c:pt>
                <c:pt idx="957">
                  <c:v>-14.312697813823043</c:v>
                </c:pt>
                <c:pt idx="958">
                  <c:v>-14.323153714248585</c:v>
                </c:pt>
                <c:pt idx="959">
                  <c:v>-14.333609620690209</c:v>
                </c:pt>
                <c:pt idx="960">
                  <c:v>-14.344065533147717</c:v>
                </c:pt>
                <c:pt idx="961">
                  <c:v>-14.35452145162091</c:v>
                </c:pt>
                <c:pt idx="962">
                  <c:v>-14.364977376109591</c:v>
                </c:pt>
                <c:pt idx="963">
                  <c:v>-14.375433306613562</c:v>
                </c:pt>
                <c:pt idx="964">
                  <c:v>-14.385889243132624</c:v>
                </c:pt>
                <c:pt idx="965">
                  <c:v>-14.396345185666579</c:v>
                </c:pt>
                <c:pt idx="966">
                  <c:v>-14.406801134215231</c:v>
                </c:pt>
                <c:pt idx="967">
                  <c:v>-14.41725708877838</c:v>
                </c:pt>
                <c:pt idx="968">
                  <c:v>-14.427713049355829</c:v>
                </c:pt>
                <c:pt idx="969">
                  <c:v>-14.438169015947379</c:v>
                </c:pt>
                <c:pt idx="970">
                  <c:v>-14.448624988552833</c:v>
                </c:pt>
                <c:pt idx="971">
                  <c:v>-14.459080967171992</c:v>
                </c:pt>
                <c:pt idx="972">
                  <c:v>-14.46953695180466</c:v>
                </c:pt>
                <c:pt idx="973">
                  <c:v>-14.479992942450638</c:v>
                </c:pt>
                <c:pt idx="974">
                  <c:v>-14.490448939109728</c:v>
                </c:pt>
                <c:pt idx="975">
                  <c:v>-14.50090494178173</c:v>
                </c:pt>
                <c:pt idx="976">
                  <c:v>-14.51136095046645</c:v>
                </c:pt>
                <c:pt idx="977">
                  <c:v>-14.521816965163687</c:v>
                </c:pt>
                <c:pt idx="978">
                  <c:v>-14.532272985873245</c:v>
                </c:pt>
                <c:pt idx="979">
                  <c:v>-14.542729012594926</c:v>
                </c:pt>
                <c:pt idx="980">
                  <c:v>-14.553185045328529</c:v>
                </c:pt>
                <c:pt idx="981">
                  <c:v>-14.563641084073859</c:v>
                </c:pt>
                <c:pt idx="982">
                  <c:v>-14.574097128830719</c:v>
                </c:pt>
                <c:pt idx="983">
                  <c:v>-14.584553179598908</c:v>
                </c:pt>
                <c:pt idx="984">
                  <c:v>-14.59500923637823</c:v>
                </c:pt>
                <c:pt idx="985">
                  <c:v>-14.605465299168488</c:v>
                </c:pt>
                <c:pt idx="986">
                  <c:v>-14.615921367969483</c:v>
                </c:pt>
                <c:pt idx="987">
                  <c:v>-14.626377442781015</c:v>
                </c:pt>
                <c:pt idx="988">
                  <c:v>-14.63683352360289</c:v>
                </c:pt>
                <c:pt idx="989">
                  <c:v>-14.647289610434907</c:v>
                </c:pt>
                <c:pt idx="990">
                  <c:v>-14.65774570327687</c:v>
                </c:pt>
                <c:pt idx="991">
                  <c:v>-14.66820180212858</c:v>
                </c:pt>
                <c:pt idx="992">
                  <c:v>-14.678657906989839</c:v>
                </c:pt>
                <c:pt idx="993">
                  <c:v>-14.689114017860451</c:v>
                </c:pt>
                <c:pt idx="994">
                  <c:v>-14.699570134740215</c:v>
                </c:pt>
                <c:pt idx="995">
                  <c:v>-14.710026257628936</c:v>
                </c:pt>
                <c:pt idx="996">
                  <c:v>-14.720482386526415</c:v>
                </c:pt>
                <c:pt idx="997">
                  <c:v>-14.730938521432453</c:v>
                </c:pt>
                <c:pt idx="998">
                  <c:v>-14.741394662346854</c:v>
                </c:pt>
                <c:pt idx="999">
                  <c:v>-14.751850809269419</c:v>
                </c:pt>
                <c:pt idx="1000">
                  <c:v>-14.762306962199951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Pandora (Pro24-6G BS)</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0.02</c:v>
                </c:pt>
                <c:pt idx="2">
                  <c:v>0.04</c:v>
                </c:pt>
                <c:pt idx="3">
                  <c:v>0.62</c:v>
                </c:pt>
                <c:pt idx="4">
                  <c:v>0.66</c:v>
                </c:pt>
                <c:pt idx="5">
                  <c:v>0.68</c:v>
                </c:pt>
                <c:pt idx="6">
                  <c:v>0.8</c:v>
                </c:pt>
                <c:pt idx="7">
                  <c:v>0.84</c:v>
                </c:pt>
                <c:pt idx="8">
                  <c:v>0.88</c:v>
                </c:pt>
                <c:pt idx="9">
                  <c:v>0.92</c:v>
                </c:pt>
                <c:pt idx="10">
                  <c:v>0.96</c:v>
                </c:pt>
                <c:pt idx="11">
                  <c:v>1</c:v>
                </c:pt>
                <c:pt idx="12">
                  <c:v>1.08</c:v>
                </c:pt>
                <c:pt idx="13">
                  <c:v>2</c:v>
                </c:pt>
                <c:pt idx="14">
                  <c:v>2</c:v>
                </c:pt>
                <c:pt idx="15">
                  <c:v>2</c:v>
                </c:pt>
                <c:pt idx="16">
                  <c:v>2</c:v>
                </c:pt>
                <c:pt idx="17">
                  <c:v>2</c:v>
                </c:pt>
                <c:pt idx="18">
                  <c:v>2</c:v>
                </c:pt>
                <c:pt idx="19">
                  <c:v>2</c:v>
                </c:pt>
                <c:pt idx="20">
                  <c:v>2</c:v>
                </c:pt>
                <c:pt idx="21">
                  <c:v>2</c:v>
                </c:pt>
                <c:pt idx="22">
                  <c:v>2</c:v>
                </c:pt>
              </c:numCache>
            </c:numRef>
          </c:xVal>
          <c:yVal>
            <c:numRef>
              <c:f>Propu!$B$4:$X$4</c:f>
              <c:numCache>
                <c:formatCode>General</c:formatCode>
                <c:ptCount val="23"/>
                <c:pt idx="0">
                  <c:v>0</c:v>
                </c:pt>
                <c:pt idx="1">
                  <c:v>250</c:v>
                </c:pt>
                <c:pt idx="2">
                  <c:v>210</c:v>
                </c:pt>
                <c:pt idx="3">
                  <c:v>160</c:v>
                </c:pt>
                <c:pt idx="4">
                  <c:v>150</c:v>
                </c:pt>
                <c:pt idx="5">
                  <c:v>142</c:v>
                </c:pt>
                <c:pt idx="6">
                  <c:v>62</c:v>
                </c:pt>
                <c:pt idx="7">
                  <c:v>48</c:v>
                </c:pt>
                <c:pt idx="8">
                  <c:v>34</c:v>
                </c:pt>
                <c:pt idx="9">
                  <c:v>24</c:v>
                </c:pt>
                <c:pt idx="10">
                  <c:v>15</c:v>
                </c:pt>
                <c:pt idx="11">
                  <c:v>10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Abaco!$K$43:$K$51</c:f>
              <c:numCache>
                <c:formatCode>General" m/s"</c:formatCode>
                <c:ptCount val="9"/>
                <c:pt idx="0">
                  <c:v>369.32332981562001</c:v>
                </c:pt>
                <c:pt idx="1">
                  <c:v>140.48938293512452</c:v>
                </c:pt>
                <c:pt idx="2">
                  <c:v>70.054948639462992</c:v>
                </c:pt>
                <c:pt idx="3">
                  <c:v>42.224801783061984</c:v>
                </c:pt>
                <c:pt idx="4">
                  <c:v>27.505571782682907</c:v>
                </c:pt>
                <c:pt idx="5">
                  <c:v>18.42605942543565</c:v>
                </c:pt>
                <c:pt idx="6">
                  <c:v>12.272853864102277</c:v>
                </c:pt>
                <c:pt idx="7">
                  <c:v>7.8298023906125271</c:v>
                </c:pt>
                <c:pt idx="8">
                  <c:v>4.4718135547184463</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Abaco!$K$52:$K$60</c:f>
              <c:numCache>
                <c:formatCode>General" m/s"</c:formatCode>
                <c:ptCount val="9"/>
                <c:pt idx="0">
                  <c:v>185.42201346176171</c:v>
                </c:pt>
                <c:pt idx="1">
                  <c:v>121.14194817251041</c:v>
                </c:pt>
                <c:pt idx="2">
                  <c:v>67.053454726460672</c:v>
                </c:pt>
                <c:pt idx="3">
                  <c:v>41.452469414368096</c:v>
                </c:pt>
                <c:pt idx="4">
                  <c:v>27.253350621353079</c:v>
                </c:pt>
                <c:pt idx="5">
                  <c:v>18.334252654095604</c:v>
                </c:pt>
                <c:pt idx="6">
                  <c:v>12.238627074344944</c:v>
                </c:pt>
                <c:pt idx="7">
                  <c:v>7.8177947107465267</c:v>
                </c:pt>
                <c:pt idx="8">
                  <c:v>4.4683727850120132</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Abaco!$K$61:$K$69</c:f>
              <c:numCache>
                <c:formatCode>General" m/s"</c:formatCode>
                <c:ptCount val="9"/>
                <c:pt idx="0">
                  <c:v>123.6157213781817</c:v>
                </c:pt>
                <c:pt idx="1">
                  <c:v>100.03777503089147</c:v>
                </c:pt>
                <c:pt idx="2">
                  <c:v>62.682691412456151</c:v>
                </c:pt>
                <c:pt idx="3">
                  <c:v>40.237932319254028</c:v>
                </c:pt>
                <c:pt idx="4">
                  <c:v>26.845094927800176</c:v>
                </c:pt>
                <c:pt idx="5">
                  <c:v>18.183656881730904</c:v>
                </c:pt>
                <c:pt idx="6">
                  <c:v>12.182088680408246</c:v>
                </c:pt>
                <c:pt idx="7">
                  <c:v>7.7978798230123756</c:v>
                </c:pt>
                <c:pt idx="8">
                  <c:v>4.4626522668650477</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Abaco!$L$43:$L$51</c:f>
              <c:numCache>
                <c:formatCode>General" m"</c:formatCode>
                <c:ptCount val="9"/>
                <c:pt idx="0">
                  <c:v>943.72596711044525</c:v>
                </c:pt>
                <c:pt idx="1">
                  <c:v>794.26192802243168</c:v>
                </c:pt>
                <c:pt idx="2">
                  <c:v>301.98077245487542</c:v>
                </c:pt>
                <c:pt idx="3">
                  <c:v>131.41574181078286</c:v>
                </c:pt>
                <c:pt idx="4">
                  <c:v>65.856758964896528</c:v>
                </c:pt>
                <c:pt idx="5">
                  <c:v>35.705203848174058</c:v>
                </c:pt>
                <c:pt idx="6">
                  <c:v>19.948821422541236</c:v>
                </c:pt>
                <c:pt idx="7">
                  <c:v>10.955502214865072</c:v>
                </c:pt>
                <c:pt idx="8">
                  <c:v>5.4915186595692944</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Abaco!$L$52:$L$60</c:f>
              <c:numCache>
                <c:formatCode>General" m"</c:formatCode>
                <c:ptCount val="9"/>
                <c:pt idx="0">
                  <c:v>421.40012018928473</c:v>
                </c:pt>
                <c:pt idx="1">
                  <c:v>443.76570017621498</c:v>
                </c:pt>
                <c:pt idx="2">
                  <c:v>247.99090976713791</c:v>
                </c:pt>
                <c:pt idx="3">
                  <c:v>123.27316388386774</c:v>
                </c:pt>
                <c:pt idx="4">
                  <c:v>64.330709628606471</c:v>
                </c:pt>
                <c:pt idx="5">
                  <c:v>35.368743751491778</c:v>
                </c:pt>
                <c:pt idx="6">
                  <c:v>19.868998544218961</c:v>
                </c:pt>
                <c:pt idx="7">
                  <c:v>10.937049758837574</c:v>
                </c:pt>
                <c:pt idx="8">
                  <c:v>5.4879606973191937</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Abaco!$L$61:$L$69</c:f>
              <c:numCache>
                <c:formatCode>General" m"</c:formatCode>
                <c:ptCount val="9"/>
                <c:pt idx="0">
                  <c:v>269.6994657695717</c:v>
                </c:pt>
                <c:pt idx="1">
                  <c:v>289.25805498598902</c:v>
                </c:pt>
                <c:pt idx="2">
                  <c:v>198.3338345304322</c:v>
                </c:pt>
                <c:pt idx="3">
                  <c:v>112.50497695616369</c:v>
                </c:pt>
                <c:pt idx="4">
                  <c:v>62.013813727607108</c:v>
                </c:pt>
                <c:pt idx="5">
                  <c:v>34.829964553820496</c:v>
                </c:pt>
                <c:pt idx="6">
                  <c:v>19.738296750713538</c:v>
                </c:pt>
                <c:pt idx="7">
                  <c:v>10.906531829103487</c:v>
                </c:pt>
                <c:pt idx="8">
                  <c:v>5.4820486425134689</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Abaco!$M$43:$M$51</c:f>
              <c:numCache>
                <c:formatCode>General" s"</c:formatCode>
                <c:ptCount val="9"/>
                <c:pt idx="0">
                  <c:v>8.0066772056142064</c:v>
                </c:pt>
                <c:pt idx="1">
                  <c:v>12.742249634307495</c:v>
                </c:pt>
                <c:pt idx="2">
                  <c:v>8.7806895651265435</c:v>
                </c:pt>
                <c:pt idx="3">
                  <c:v>6.2468066617056053</c:v>
                </c:pt>
                <c:pt idx="4">
                  <c:v>4.7916086128567281</c:v>
                </c:pt>
                <c:pt idx="5">
                  <c:v>3.8753226277746182</c:v>
                </c:pt>
                <c:pt idx="6">
                  <c:v>3.2503197859446455</c:v>
                </c:pt>
                <c:pt idx="7">
                  <c:v>2.7979806989267115</c:v>
                </c:pt>
                <c:pt idx="8">
                  <c:v>2.4558155170464664</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Abaco!$M$52:$M$60</c:f>
              <c:numCache>
                <c:formatCode>General" s"</c:formatCode>
                <c:ptCount val="9"/>
                <c:pt idx="0">
                  <c:v>5.004247001248757</c:v>
                </c:pt>
                <c:pt idx="1">
                  <c:v>8.9652035667155872</c:v>
                </c:pt>
                <c:pt idx="2">
                  <c:v>7.8036728355384275</c:v>
                </c:pt>
                <c:pt idx="3">
                  <c:v>6.0217789608564409</c:v>
                </c:pt>
                <c:pt idx="4">
                  <c:v>4.7316264864420692</c:v>
                </c:pt>
                <c:pt idx="5">
                  <c:v>3.8573257894267909</c:v>
                </c:pt>
                <c:pt idx="6">
                  <c:v>3.244657564773461</c:v>
                </c:pt>
                <c:pt idx="7">
                  <c:v>2.7962675314290095</c:v>
                </c:pt>
                <c:pt idx="8">
                  <c:v>2.4553845278215909</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0.88365000000000005</c:v>
                </c:pt>
                <c:pt idx="2">
                  <c:v>1.6073999999999999</c:v>
                </c:pt>
                <c:pt idx="3">
                  <c:v>2.3311500000000001</c:v>
                </c:pt>
                <c:pt idx="4">
                  <c:v>3.0548999999999999</c:v>
                </c:pt>
                <c:pt idx="5">
                  <c:v>3.7786499999999998</c:v>
                </c:pt>
                <c:pt idx="6">
                  <c:v>4.5024000000000006</c:v>
                </c:pt>
                <c:pt idx="7">
                  <c:v>5.2261500000000005</c:v>
                </c:pt>
                <c:pt idx="8">
                  <c:v>5.9499000000000004</c:v>
                </c:pt>
              </c:numCache>
            </c:numRef>
          </c:xVal>
          <c:yVal>
            <c:numRef>
              <c:f>Abaco!$M$61:$M$69</c:f>
              <c:numCache>
                <c:formatCode>General" s"</c:formatCode>
                <c:ptCount val="9"/>
                <c:pt idx="0">
                  <c:v>4.0028325784479488</c:v>
                </c:pt>
                <c:pt idx="1">
                  <c:v>6.9892374392497816</c:v>
                </c:pt>
                <c:pt idx="2">
                  <c:v>6.8481811158933992</c:v>
                </c:pt>
                <c:pt idx="3">
                  <c:v>5.7179538076680743</c:v>
                </c:pt>
                <c:pt idx="4">
                  <c:v>4.6399069772597787</c:v>
                </c:pt>
                <c:pt idx="5">
                  <c:v>3.8284401368383616</c:v>
                </c:pt>
                <c:pt idx="6">
                  <c:v>3.2353814248818766</c:v>
                </c:pt>
                <c:pt idx="7">
                  <c:v>2.7934345408998817</c:v>
                </c:pt>
                <c:pt idx="8">
                  <c:v>2.4546685827453394</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2895"/>
</file>

<file path=xl/ctrlProps/ctrlProp3.xml><?xml version="1.0" encoding="utf-8"?>
<formControlPr xmlns="http://schemas.microsoft.com/office/spreadsheetml/2009/9/main" objectType="Spin" dx="15" fmlaLink="$C$13" inc="50" max="30000" noThreeD="1" page="10" val="53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2895"/>
</file>

<file path=xl/ctrlProps/ctrlProp13.xml><?xml version="1.0" encoding="utf-8"?>
<formControlPr xmlns="http://schemas.microsoft.com/office/spreadsheetml/2009/9/main" objectType="Spin" dx="15" fmlaLink="$C$12" inc="100" max="30000" noThreeD="1" page="10" val="2895"/>
</file>

<file path=xl/ctrlProps/ctrlProp14.xml><?xml version="1.0" encoding="utf-8"?>
<formControlPr xmlns="http://schemas.microsoft.com/office/spreadsheetml/2009/9/main" objectType="Spin" dx="15" fmlaLink="Stabilito!C12" inc="100" max="30000" noThreeD="1" page="10" val="2895"/>
</file>

<file path=xl/ctrlProps/ctrlProp15.xml><?xml version="1.0" encoding="utf-8"?>
<formControlPr xmlns="http://schemas.microsoft.com/office/spreadsheetml/2009/9/main" objectType="Spin" dx="15" fmlaLink="$B$44" inc="50" max="30000" noThreeD="1" page="10" val="250"/>
</file>

<file path=xl/ctrlProps/ctrlProp16.xml><?xml version="1.0" encoding="utf-8"?>
<formControlPr xmlns="http://schemas.microsoft.com/office/spreadsheetml/2009/9/main" objectType="Spin" dx="15" fmlaLink="$B$46" inc="50" max="30000" noThreeD="1" page="10" val="2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2895"/>
</file>

<file path=xl/ctrlProps/ctrlProp20.xml><?xml version="1.0" encoding="utf-8"?>
<formControlPr xmlns="http://schemas.microsoft.com/office/spreadsheetml/2009/9/main" objectType="Spin" dx="15" fmlaLink="Stabilito!C12" inc="100" max="30000" noThreeD="1" page="10" val="2895"/>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Users/alexi/Documents/scolaire/IPSA/AeroIpsa/SP-02/STABTRAJ/pro24_4_4_new/Alpha_Beta/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definedNames>
      <definedName name="l_j" refersTo="='Stabilito'!$M$6"/>
      <definedName name="X_j" refersTo="='Stabilito'!$M$9"/>
    </definedNames>
    <sheetDataSet>
      <sheetData sheetId="0">
        <row r="6">
          <cell r="M6">
            <v>60</v>
          </cell>
        </row>
        <row r="9">
          <cell r="M9">
            <v>932</v>
          </cell>
        </row>
      </sheetData>
      <sheetData sheetId="1"/>
      <sheetData sheetId="2"/>
      <sheetData sheetId="3"/>
      <sheetData sheetId="4">
        <row r="6">
          <cell r="M6">
            <v>1.3962634015954636</v>
          </cell>
        </row>
        <row r="9">
          <cell r="M9">
            <v>1.3962634015954636</v>
          </cell>
        </row>
      </sheetData>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D36" sqref="D36"/>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0</v>
      </c>
      <c r="N6" s="555"/>
      <c r="O6" s="575">
        <v>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0</v>
      </c>
      <c r="N7" s="555"/>
      <c r="O7" s="575">
        <v>0</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0</v>
      </c>
      <c r="N8" s="555"/>
      <c r="O8" s="575">
        <v>0</v>
      </c>
      <c r="P8" s="575"/>
      <c r="Q8" s="29"/>
    </row>
    <row r="9" spans="1:20" ht="12.75" customHeight="1" x14ac:dyDescent="0.2">
      <c r="A9" s="25"/>
      <c r="B9" s="138" t="s">
        <v>4</v>
      </c>
      <c r="C9" s="557" t="s">
        <v>568</v>
      </c>
      <c r="D9" s="557"/>
      <c r="E9" s="90"/>
      <c r="K9" s="33"/>
      <c r="L9" s="139" t="str">
        <f>IF(Lang="Français","Implantation 'x'",IF(Lang="English","Basement 'x'",""))</f>
        <v>Implantation 'x'</v>
      </c>
      <c r="M9" s="554">
        <v>0</v>
      </c>
      <c r="N9" s="555"/>
      <c r="O9" s="575">
        <v>0</v>
      </c>
      <c r="P9" s="575"/>
      <c r="Q9" s="29"/>
    </row>
    <row r="10" spans="1:20" ht="12.75" customHeight="1" x14ac:dyDescent="0.2">
      <c r="A10" s="25"/>
      <c r="B10" s="138" t="s">
        <v>563</v>
      </c>
      <c r="C10" s="537" t="str">
        <f>IF((LEFT(Type_fusee,4)="Mini"),"MF",(IF((RIGHT(Type_fusee,1)="."),"FX","")))</f>
        <v/>
      </c>
      <c r="D10" s="538">
        <v>0</v>
      </c>
      <c r="E10" s="539" t="str">
        <f>IF(C10="","",C10&amp;D10)</f>
        <v/>
      </c>
      <c r="K10" s="33"/>
      <c r="Q10" s="29"/>
    </row>
    <row r="11" spans="1:20" ht="12.75" customHeight="1" x14ac:dyDescent="0.2">
      <c r="A11" s="25"/>
      <c r="B11" s="139" t="s">
        <v>54</v>
      </c>
      <c r="C11" s="563" t="s">
        <v>398</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2895</v>
      </c>
      <c r="D12" s="34" t="s">
        <v>423</v>
      </c>
      <c r="L12" s="108" t="str">
        <f>IF(Lang="Français","Masse propu",IF(Lang="English","Motor Mass",""))</f>
        <v>Masse propu</v>
      </c>
      <c r="M12" s="109">
        <f ca="1">MpropuPlein</f>
        <v>0.15989999999999999</v>
      </c>
      <c r="N12" s="587">
        <f ca="1">MpropuVide</f>
        <v>8.43E-2</v>
      </c>
      <c r="O12" s="588"/>
      <c r="P12" s="110" t="s">
        <v>14</v>
      </c>
      <c r="Q12" s="29"/>
      <c r="S12" s="386" t="str">
        <f>IF(Lang="Français","Haut",IF(Lang="English","Top",""))</f>
        <v>Haut</v>
      </c>
      <c r="T12" s="387">
        <f ca="1">XpropuRef-Long_propu</f>
        <v>714</v>
      </c>
    </row>
    <row r="13" spans="1:20" ht="12.75" customHeight="1" x14ac:dyDescent="0.2">
      <c r="A13" s="25"/>
      <c r="B13" s="139" t="str">
        <f>IF(Lang="Français","Centre de Masse",IF(Lang="English","Center of Mass",""))</f>
        <v>Centre de Masse</v>
      </c>
      <c r="C13" s="35">
        <v>530</v>
      </c>
      <c r="D13" s="34" t="s">
        <v>423</v>
      </c>
      <c r="L13" s="108" t="str">
        <f>IF(Lang="Français","CdM propu",IF(Lang="English","Motor CoM",""))</f>
        <v>CdM propu</v>
      </c>
      <c r="M13" s="111">
        <f ca="1">XpropuPlein</f>
        <v>114</v>
      </c>
      <c r="N13" s="585">
        <f ca="1">XpropuVide</f>
        <v>114</v>
      </c>
      <c r="O13" s="586"/>
      <c r="P13" s="110" t="s">
        <v>14</v>
      </c>
      <c r="Q13" s="29"/>
      <c r="S13" s="386" t="str">
        <f>IF(Lang="Français","Longueur",IF(Lang="English","Length",""))</f>
        <v>Longueur</v>
      </c>
      <c r="T13" s="387">
        <f ca="1">Long_propu</f>
        <v>228</v>
      </c>
    </row>
    <row r="14" spans="1:20" ht="12.6" customHeight="1" x14ac:dyDescent="0.2">
      <c r="A14" s="25"/>
      <c r="B14" s="139" t="str">
        <f>IF(Lang="Français","Longueur totale",IF(Lang="English","Total length",""))</f>
        <v>Longueur totale</v>
      </c>
      <c r="C14" s="554" cm="1">
        <f t="array" ref="C14">[1]!X_j+[1]!l_j</f>
        <v>992</v>
      </c>
      <c r="D14" s="555"/>
      <c r="L14" s="108" t="str">
        <f>IF(Lang="Français","Masse fusée",IF(Lang="English","Rocket Mass",""))</f>
        <v>Masse fusée</v>
      </c>
      <c r="M14" s="112">
        <f ca="1">MasseSans+MpropuPlein</f>
        <v>3.0548999999999999</v>
      </c>
      <c r="N14" s="567">
        <f ca="1">MasseSans+MpropuVide</f>
        <v>2.9792999999999998</v>
      </c>
      <c r="O14" s="568"/>
      <c r="P14" s="109">
        <f>IF(OR(D12="sans propu",D12="without motor"),C12/1000,IF(OR(D12="avec propu vide",D12="with empty motor"),C12/1000-MpropuVide,IF(OR(D12="avec propu plein",D12="with loaded motor"),C12/1000-MpropuPlein,"Erreur")))</f>
        <v>2.895</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54">
        <v>84</v>
      </c>
      <c r="D15" s="555"/>
      <c r="L15" s="175" t="str">
        <f>IF(Lang="Français","CdM fusée",IF(Lang="English","Rocket CoM",""))</f>
        <v>CdM fusée</v>
      </c>
      <c r="M15" s="176">
        <f ca="1">(XcgSans*MasseSans+(XpropuRef-Long_propu+XpropuPlein)*MpropuPlein)/MassePlein</f>
        <v>545.59795737994693</v>
      </c>
      <c r="N15" s="569">
        <f ca="1">(XcgSans*MasseSans+(XpropuRef-Long_propu+XpropuVide)*MpropuVide)/MasseVide</f>
        <v>538.43198066659954</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530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762</v>
      </c>
    </row>
    <row r="18" spans="1:22" ht="12.75" customHeight="1" thickTop="1" x14ac:dyDescent="0.2">
      <c r="A18" s="25"/>
      <c r="B18" s="139" t="s">
        <v>54</v>
      </c>
      <c r="C18" s="544" t="s">
        <v>548</v>
      </c>
      <c r="D18" s="545"/>
      <c r="K18" s="37"/>
      <c r="L18" s="108" t="str">
        <f>IF(Lang="Français","Coiffe",IF(Lang="English","Nose Cone",""))</f>
        <v>Coiffe</v>
      </c>
      <c r="M18" s="547">
        <f>IF(LEFT(Forme_ogive,5)="Parab",1/2*Long_ogive,IF(LEFT(Forme_ogive,4)="Ogiv",7/15*Long_ogive,IF(LEFT(Forme_ogive,3)="Con",2/3*Long_ogive)))</f>
        <v>168</v>
      </c>
      <c r="N18" s="548"/>
      <c r="O18" s="546">
        <f>2*POWER(D_og/D_ref, 2)</f>
        <v>2</v>
      </c>
      <c r="P18" s="546"/>
      <c r="Q18" s="29"/>
      <c r="S18" s="386" t="str">
        <f>IF(Lang="Français","Emplanture","Root edge")</f>
        <v>Emplanture</v>
      </c>
      <c r="T18" s="387">
        <f>m_ail</f>
        <v>170</v>
      </c>
    </row>
    <row r="19" spans="1:22" ht="12.75" customHeight="1" x14ac:dyDescent="0.2">
      <c r="A19" s="25"/>
      <c r="B19" s="139" t="str">
        <f>IF(Lang="Français","Position du bas",IF(Lang="English","Basement",""))</f>
        <v>Position du bas</v>
      </c>
      <c r="C19" s="575">
        <v>942</v>
      </c>
      <c r="D19" s="575"/>
      <c r="L19" s="108" t="str">
        <f>IF(Lang="Français","Ailerons",IF(Lang="English","Fins",""))</f>
        <v>Ailerons</v>
      </c>
      <c r="M19" s="547">
        <f>(XCpa*Cnail-0.5*XCpi*Cni)/Cnai</f>
        <v>847.4</v>
      </c>
      <c r="N19" s="548"/>
      <c r="O19" s="549">
        <f>Cnail-Cni/2</f>
        <v>13.188330654492475</v>
      </c>
      <c r="P19" s="550"/>
      <c r="Q19" s="29"/>
      <c r="S19" s="386" t="str">
        <f>IF(Lang="Français","Bas","Base")</f>
        <v>Bas</v>
      </c>
      <c r="T19" s="387">
        <f>X_ail</f>
        <v>932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847.4</v>
      </c>
      <c r="N20" s="548"/>
      <c r="O20" s="546">
        <f>4*Q_ail*POWER((E_ail/D_ref),2)*(1+D_ail/(2*E_ail+D_ail))/(1+SQRT(1+POWER(2*f_ail/(m_ail+n_ail),2)))</f>
        <v>13.188330654492475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0</v>
      </c>
      <c r="N23" s="548"/>
      <c r="O23" s="546">
        <f>IF(OR(RIGHT(Nb_diam,1)=",",D2j=0),0,2*(POWER(D2j/D_ref,2)-POWER(D1j/D_ref,2)))</f>
        <v>0</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Fusée trop lègère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46008</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424</v>
      </c>
      <c r="D27" s="574"/>
      <c r="E27" s="146">
        <f>m_ail</f>
        <v>170</v>
      </c>
      <c r="F27" s="105" t="s">
        <v>64</v>
      </c>
      <c r="G27" s="104">
        <f>IF(RIGHT(Type_fusee,1)=".",10, IF(OR(LEFT(Type_fusee,1)="R",LEFT(Type_fusee,1)=",",LEFT(Type_fusee,4)="Mini"),10, IF(LEFT(Type_fusee,5)="Micro",10, IF(RIGHT(Type_fusee,1)=" ",1))))</f>
        <v>10</v>
      </c>
      <c r="H27" s="589">
        <f>Long_tot/D_ref</f>
        <v>11.80952380952381</v>
      </c>
      <c r="I27" s="590"/>
      <c r="J27" s="104">
        <f>IF(RIGHT(Type_fusee,1)=".",35, IF(OR(LEFT(Type_fusee,1)="R",LEFT(Type_fusee,1)=",",LEFT(Type_fusee,4)="Mini"),20, IF(LEFT(Type_fusee,5)="Micro",30, IF(RIGHT(Type_fusee,1)=" ",100))))</f>
        <v>20</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30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1.5</v>
      </c>
      <c r="H29" s="97">
        <f ca="1">(XCp-XcgPlein)/D_ref</f>
        <v>2.5278407489582984</v>
      </c>
      <c r="I29" s="98">
        <f ca="1">(XCp0-XcgVide)/D_ref</f>
        <v>2.6131499955457671</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572</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30</v>
      </c>
      <c r="H30" s="99">
        <f ca="1">MS_min*Cn</f>
        <v>38.393681137078538</v>
      </c>
      <c r="I30" s="96">
        <f ca="1">MS_max*Cn0</f>
        <v>39.689386182134648</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573</v>
      </c>
      <c r="V30" s="24" t="s">
        <v>574</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757.93658029244398</v>
      </c>
      <c r="I31" s="509">
        <f>(Cnail*XCpa+Cnc*XCpc+Cnj*XCpj+Cnr*XCpr+Cno*XCpo)/(Cnail+Cnc+Cnr+Cnj+Cno)</f>
        <v>757.93658029244398</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21.405103116179138</v>
      </c>
      <c r="I32" s="101">
        <f ca="1">(XCp-XcgVide)/Long_tot*100</f>
        <v>22.127479800992383</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v>4</v>
      </c>
      <c r="D33" s="36">
        <v>4</v>
      </c>
      <c r="E33" s="146">
        <f>X_ail</f>
        <v>932</v>
      </c>
      <c r="G33" s="24"/>
      <c r="H33" s="579" t="str">
        <f ca="1">IF(AND(CritCnmin&lt;Cn,Cn0&lt;CritCnmax,CritMsmin&lt;MS_min,MS_max&lt;CritMsmax,CritMsCnmin&lt;MS_Cn_min,MS_Cn_max&lt;CritMsCnmax),"STABLE",IF(OR(Cn&lt;CritCnmin,MS_min&lt;CritMsmin,MS_Cn_min&lt;CritMsCnmin),"INSTABLE",IF(Lang="Français","SURSTABLE","OVERSTABLE")))</f>
        <v>STABLE</v>
      </c>
      <c r="I33" s="580"/>
      <c r="J33" s="31"/>
      <c r="K33" s="32"/>
      <c r="Q33" s="29"/>
      <c r="R33" s="38"/>
    </row>
    <row r="34" spans="1:23" ht="12.75" customHeight="1" x14ac:dyDescent="0.2">
      <c r="A34" s="25"/>
      <c r="B34" s="524" t="str">
        <f>IF(Lang="Français"," Position du bas",IF(Lang="English"," Basement",""))</f>
        <v xml:space="preserve"> Position du bas</v>
      </c>
      <c r="C34" s="35" cm="1">
        <f t="array" ref="C34">Long_tot-[1]!l_j</f>
        <v>932</v>
      </c>
      <c r="D34" s="35">
        <v>1250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-762</v>
      </c>
      <c r="D132" s="197">
        <f>D_ail/2</f>
        <v>42</v>
      </c>
      <c r="E132" s="198">
        <f t="shared" si="0"/>
        <v>-42</v>
      </c>
      <c r="K132" s="46"/>
    </row>
    <row r="133" spans="2:11" x14ac:dyDescent="0.2">
      <c r="B133" s="185" t="s">
        <v>79</v>
      </c>
      <c r="C133" s="46">
        <f>-X_ail+m_ail-p_ail</f>
        <v>-882</v>
      </c>
      <c r="D133" s="46">
        <f>D_ail/2+E_ail</f>
        <v>147</v>
      </c>
      <c r="E133" s="199">
        <f t="shared" si="0"/>
        <v>-147</v>
      </c>
      <c r="K133" s="46"/>
    </row>
    <row r="134" spans="2:11" x14ac:dyDescent="0.2">
      <c r="B134" s="185" t="s">
        <v>80</v>
      </c>
      <c r="C134" s="46">
        <f>-X_ail+m_ail-p_ail-n_ail</f>
        <v>-962</v>
      </c>
      <c r="D134" s="46">
        <f>D_ail/2+E_ail</f>
        <v>147</v>
      </c>
      <c r="E134" s="199">
        <f t="shared" si="0"/>
        <v>-147</v>
      </c>
      <c r="K134" s="46"/>
    </row>
    <row r="135" spans="2:11" x14ac:dyDescent="0.2">
      <c r="B135" s="185" t="s">
        <v>81</v>
      </c>
      <c r="C135" s="46">
        <f>-X_ail</f>
        <v>-932</v>
      </c>
      <c r="D135" s="46">
        <f>D_ail/2</f>
        <v>42</v>
      </c>
      <c r="E135" s="199">
        <f t="shared" si="0"/>
        <v>-42</v>
      </c>
      <c r="K135" s="46"/>
    </row>
    <row r="136" spans="2:11" x14ac:dyDescent="0.2">
      <c r="B136" s="187" t="s">
        <v>78</v>
      </c>
      <c r="C136" s="200">
        <f>-X_ail+m_ail</f>
        <v>-762</v>
      </c>
      <c r="D136" s="200">
        <f>D_ail/2</f>
        <v>42</v>
      </c>
      <c r="E136" s="201">
        <f t="shared" si="0"/>
        <v>-42</v>
      </c>
      <c r="K136" s="46"/>
    </row>
    <row r="137" spans="2:11" x14ac:dyDescent="0.2">
      <c r="B137" s="192" t="str">
        <f>IF(E_ail&gt;0,IF(Lang="Français","Envergure","Span"),"")</f>
        <v>Envergure</v>
      </c>
      <c r="C137" s="197">
        <f>MIN(-X_ail,-X_ail+m_ail-p_ail-n_ail)-Long_tot/30</f>
        <v>-995.06666666666672</v>
      </c>
      <c r="D137" s="207">
        <f>-D_ail/2-E_ail</f>
        <v>-147</v>
      </c>
      <c r="E137" s="93"/>
      <c r="K137" s="46"/>
    </row>
    <row r="138" spans="2:11" x14ac:dyDescent="0.2">
      <c r="B138" s="195" t="s">
        <v>166</v>
      </c>
      <c r="C138" s="46">
        <f>MIN(-X_ail,-X_ail+m_ail-p_ail-n_ail)-Long_tot/30</f>
        <v>-995.06666666666672</v>
      </c>
      <c r="D138" s="208">
        <f>-D_ail/2-E_ail/2</f>
        <v>-94.5</v>
      </c>
      <c r="E138" s="93"/>
      <c r="K138" s="46"/>
    </row>
    <row r="139" spans="2:11" x14ac:dyDescent="0.2">
      <c r="B139" s="212" t="s">
        <v>162</v>
      </c>
      <c r="C139" s="200">
        <f>MIN(-X_ail,-X_ail+m_ail-p_ail-n_ail)-Long_tot/30</f>
        <v>-995.06666666666672</v>
      </c>
      <c r="D139" s="209">
        <f>-D_ail/2</f>
        <v>-42</v>
      </c>
      <c r="E139" s="93"/>
      <c r="K139" s="46"/>
    </row>
    <row r="140" spans="2:11" x14ac:dyDescent="0.2">
      <c r="B140" s="192" t="str">
        <f>IF(Lang="Français","Emplanture","Root edge")</f>
        <v>Emplanture</v>
      </c>
      <c r="C140" s="197">
        <f>-X_ail+m_ail</f>
        <v>-762</v>
      </c>
      <c r="D140" s="207">
        <f>D_ail/2+E_ail+Long_tot/20</f>
        <v>196.6</v>
      </c>
      <c r="E140" s="93"/>
      <c r="K140" s="46"/>
    </row>
    <row r="141" spans="2:11" x14ac:dyDescent="0.2">
      <c r="B141" s="195" t="s">
        <v>168</v>
      </c>
      <c r="C141" s="46">
        <f>-X_ail+m_ail/2</f>
        <v>-847</v>
      </c>
      <c r="D141" s="208">
        <f>D_ail/2+E_ail+Long_tot/20</f>
        <v>196.6</v>
      </c>
      <c r="E141" s="93"/>
      <c r="K141" s="46"/>
    </row>
    <row r="142" spans="2:11" x14ac:dyDescent="0.2">
      <c r="B142" s="212" t="s">
        <v>169</v>
      </c>
      <c r="C142" s="200">
        <f>-X_ail</f>
        <v>-932</v>
      </c>
      <c r="D142" s="209">
        <f>D_ail/2+E_ail+Long_tot/20</f>
        <v>196.6</v>
      </c>
      <c r="E142" s="93"/>
      <c r="K142" s="46"/>
    </row>
    <row r="143" spans="2:11" x14ac:dyDescent="0.2">
      <c r="B143" s="192" t="str">
        <f>IF(p_ail&lt;&gt;0,IF(Lang="Français","Flèche","Offset"),"")</f>
        <v>Flèche</v>
      </c>
      <c r="C143" s="197">
        <f>-X_ail+m_ail</f>
        <v>-762</v>
      </c>
      <c r="D143" s="207">
        <f>-D_ail/2-E_ail-Long_tot/30</f>
        <v>-180.06666666666666</v>
      </c>
      <c r="E143" s="93"/>
      <c r="K143" s="46"/>
    </row>
    <row r="144" spans="2:11" x14ac:dyDescent="0.2">
      <c r="B144" s="195" t="s">
        <v>165</v>
      </c>
      <c r="C144" s="46">
        <f>-X_ail+m_ail-p_ail/2</f>
        <v>-822</v>
      </c>
      <c r="D144" s="208">
        <f>-D_ail/2-E_ail-Long_tot/30</f>
        <v>-180.06666666666666</v>
      </c>
      <c r="E144" s="93"/>
      <c r="K144" s="46"/>
    </row>
    <row r="145" spans="2:11" x14ac:dyDescent="0.2">
      <c r="B145" s="212" t="s">
        <v>163</v>
      </c>
      <c r="C145" s="200">
        <f>-X_ail+m_ail-p_ail</f>
        <v>-882</v>
      </c>
      <c r="D145" s="209">
        <f>-D_ail/2-E_ail-Long_tot/30</f>
        <v>-180.06666666666666</v>
      </c>
      <c r="E145" s="93"/>
      <c r="K145" s="46"/>
    </row>
    <row r="146" spans="2:11" x14ac:dyDescent="0.2">
      <c r="B146" s="192" t="str">
        <f>IF(n_ail&gt;0,IF(Lang="Français","Saumon","Tip edge"),"")</f>
        <v>Saumon</v>
      </c>
      <c r="C146" s="197">
        <f>-X_ail+m_ail-p_ail</f>
        <v>-882</v>
      </c>
      <c r="D146" s="207">
        <f>-D_ail/2-E_ail-Long_tot/20</f>
        <v>-196.6</v>
      </c>
      <c r="E146" s="93"/>
      <c r="K146" s="46"/>
    </row>
    <row r="147" spans="2:11" x14ac:dyDescent="0.2">
      <c r="B147" s="195" t="s">
        <v>167</v>
      </c>
      <c r="C147" s="46">
        <f>-X_ail+m_ail-p_ail-n_ail/2</f>
        <v>-922</v>
      </c>
      <c r="D147" s="208">
        <f>-D_ail/2-E_ail-Long_tot/20</f>
        <v>-196.6</v>
      </c>
      <c r="E147" s="93"/>
      <c r="K147" s="46"/>
    </row>
    <row r="148" spans="2:11" x14ac:dyDescent="0.2">
      <c r="B148" s="212" t="s">
        <v>164</v>
      </c>
      <c r="C148" s="200">
        <f>-X_ail+m_ail-p_ail-n_ail</f>
        <v>-962</v>
      </c>
      <c r="D148" s="209">
        <f>-D_ail/2-E_ail-Long_tot/20</f>
        <v>-196.6</v>
      </c>
      <c r="E148" s="93"/>
      <c r="K148" s="46"/>
    </row>
    <row r="149" spans="2:11" x14ac:dyDescent="0.2">
      <c r="B149" s="183" t="s">
        <v>82</v>
      </c>
      <c r="C149" s="197">
        <f ca="1">-XcgPlein</f>
        <v>-545.59795737994693</v>
      </c>
      <c r="D149" s="207">
        <v>0</v>
      </c>
      <c r="E149" s="93"/>
      <c r="K149" s="46"/>
    </row>
    <row r="150" spans="2:11" x14ac:dyDescent="0.2">
      <c r="B150" s="187" t="s">
        <v>83</v>
      </c>
      <c r="C150" s="200">
        <f ca="1">-XcgVide</f>
        <v>-538.43198066659954</v>
      </c>
      <c r="D150" s="209">
        <v>0</v>
      </c>
      <c r="E150" s="93"/>
      <c r="K150" s="46"/>
    </row>
    <row r="151" spans="2:11" x14ac:dyDescent="0.2">
      <c r="B151" s="183" t="s">
        <v>84</v>
      </c>
      <c r="C151" s="197">
        <f>-XCp</f>
        <v>-757.93658029244398</v>
      </c>
      <c r="D151" s="207">
        <v>0</v>
      </c>
      <c r="E151" s="93"/>
      <c r="K151" s="46"/>
    </row>
    <row r="152" spans="2:11" x14ac:dyDescent="0.2">
      <c r="B152" s="187" t="s">
        <v>84</v>
      </c>
      <c r="C152" s="200">
        <f>-XCp</f>
        <v>-757.93658029244398</v>
      </c>
      <c r="D152" s="209">
        <f>Cn*D_ref/CritCnmin</f>
        <v>85.054651665157863</v>
      </c>
      <c r="E152" s="93"/>
      <c r="K152" s="46"/>
    </row>
    <row r="153" spans="2:11" x14ac:dyDescent="0.2">
      <c r="B153" s="185" t="s">
        <v>422</v>
      </c>
      <c r="C153" s="46">
        <f>-XCp0</f>
        <v>-757.93658029244398</v>
      </c>
      <c r="D153" s="208">
        <f>Cn0*D_ref/CritCnmin</f>
        <v>85.054651665157863</v>
      </c>
      <c r="E153" s="93"/>
      <c r="K153" s="46"/>
    </row>
    <row r="154" spans="2:11" x14ac:dyDescent="0.2">
      <c r="B154" s="185" t="s">
        <v>422</v>
      </c>
      <c r="C154" s="46">
        <f>-XCp0</f>
        <v>-757.93658029244398</v>
      </c>
      <c r="D154" s="208">
        <v>0</v>
      </c>
      <c r="E154" s="93"/>
      <c r="K154" s="46"/>
    </row>
    <row r="155" spans="2:11" x14ac:dyDescent="0.2">
      <c r="B155" s="192" t="str">
        <f>IF(n_ail&gt;0,IF(Lang="Français","Marge Statique","Static Margin"),"")</f>
        <v>Marge Statique</v>
      </c>
      <c r="C155" s="197">
        <f ca="1">(-XcgPlein-XcgVide)/2</f>
        <v>-542.01496902327324</v>
      </c>
      <c r="D155" s="207">
        <f>-D_ail/2-E_ail-Long_tot/20</f>
        <v>-196.6</v>
      </c>
      <c r="E155" s="93"/>
      <c r="K155" s="46"/>
    </row>
    <row r="156" spans="2:11" x14ac:dyDescent="0.2">
      <c r="B156" s="195" t="s">
        <v>170</v>
      </c>
      <c r="C156" s="46">
        <f ca="1">(C155+C157)/2</f>
        <v>-649.97577465785866</v>
      </c>
      <c r="D156" s="208">
        <f>-D_ail/2-E_ail-Long_tot/20</f>
        <v>-196.6</v>
      </c>
      <c r="E156" s="93"/>
      <c r="K156" s="46"/>
    </row>
    <row r="157" spans="2:11" x14ac:dyDescent="0.2">
      <c r="B157" s="212" t="s">
        <v>171</v>
      </c>
      <c r="C157" s="200">
        <f>-XCp</f>
        <v>-757.93658029244398</v>
      </c>
      <c r="D157" s="209">
        <f>-D_ail/2-E_ail-Long_tot/20</f>
        <v>-196.6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-714</v>
      </c>
      <c r="D170" s="207">
        <f ca="1">-Diam_propu/2</f>
        <v>-12</v>
      </c>
      <c r="E170" s="93"/>
      <c r="K170" s="46"/>
    </row>
    <row r="171" spans="2:11" x14ac:dyDescent="0.2">
      <c r="B171" s="185" t="s">
        <v>95</v>
      </c>
      <c r="C171" s="46">
        <f ca="1">-XpropuRef+Long_propu</f>
        <v>-714</v>
      </c>
      <c r="D171" s="208">
        <f ca="1">Diam_propu/2</f>
        <v>12</v>
      </c>
      <c r="E171" s="93"/>
      <c r="K171" s="46"/>
    </row>
    <row r="172" spans="2:11" x14ac:dyDescent="0.2">
      <c r="B172" s="185" t="s">
        <v>96</v>
      </c>
      <c r="C172" s="46">
        <f>-XpropuRef</f>
        <v>-942</v>
      </c>
      <c r="D172" s="208">
        <f ca="1">Diam_propu/2</f>
        <v>12</v>
      </c>
      <c r="E172" s="93"/>
      <c r="K172" s="46"/>
    </row>
    <row r="173" spans="2:11" x14ac:dyDescent="0.2">
      <c r="B173" s="185" t="s">
        <v>97</v>
      </c>
      <c r="C173" s="46">
        <f>-XpropuRef</f>
        <v>-942</v>
      </c>
      <c r="D173" s="208">
        <f ca="1">-Diam_propu/2</f>
        <v>-12</v>
      </c>
      <c r="E173" s="93"/>
      <c r="K173" s="46"/>
    </row>
    <row r="174" spans="2:11" x14ac:dyDescent="0.2">
      <c r="B174" s="187" t="s">
        <v>98</v>
      </c>
      <c r="C174" s="200">
        <f ca="1">-XpropuRef+Long_propu</f>
        <v>-714</v>
      </c>
      <c r="D174" s="209">
        <f ca="1">-Diam_propu/2</f>
        <v>-12</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60</v>
      </c>
      <c r="K182" s="45"/>
    </row>
    <row r="183" spans="2:11" x14ac:dyDescent="0.2">
      <c r="B183" s="187">
        <v>7</v>
      </c>
      <c r="C183" s="196">
        <f>CritCnmin</f>
        <v>15</v>
      </c>
      <c r="D183" s="185">
        <v>1</v>
      </c>
      <c r="E183" s="205">
        <f t="shared" si="3"/>
        <v>30</v>
      </c>
      <c r="K183" s="45"/>
    </row>
    <row r="184" spans="2:11" x14ac:dyDescent="0.2">
      <c r="B184" s="183">
        <v>0</v>
      </c>
      <c r="C184" s="202">
        <f>CritCnmax</f>
        <v>30</v>
      </c>
      <c r="D184" s="185">
        <v>2</v>
      </c>
      <c r="E184" s="205">
        <f t="shared" si="3"/>
        <v>15</v>
      </c>
      <c r="K184" s="45"/>
    </row>
    <row r="185" spans="2:11" x14ac:dyDescent="0.2">
      <c r="B185" s="187">
        <v>7</v>
      </c>
      <c r="C185" s="196">
        <f>CritCnmax</f>
        <v>30</v>
      </c>
      <c r="D185" s="185">
        <v>3</v>
      </c>
      <c r="E185" s="205">
        <f t="shared" si="3"/>
        <v>10</v>
      </c>
      <c r="K185" s="45"/>
    </row>
    <row r="186" spans="2:11" x14ac:dyDescent="0.2">
      <c r="B186" s="183">
        <f>CritMsmin</f>
        <v>1.5</v>
      </c>
      <c r="C186" s="202">
        <v>0</v>
      </c>
      <c r="D186" s="185">
        <v>5</v>
      </c>
      <c r="E186" s="205">
        <f t="shared" si="3"/>
        <v>6</v>
      </c>
      <c r="K186" s="45"/>
    </row>
    <row r="187" spans="2:11" x14ac:dyDescent="0.2">
      <c r="B187" s="187">
        <f>CritMsmin</f>
        <v>1.5</v>
      </c>
      <c r="C187" s="196">
        <v>55</v>
      </c>
      <c r="D187" s="185">
        <v>7</v>
      </c>
      <c r="E187" s="205">
        <f t="shared" si="3"/>
        <v>4.2857142857142856</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2.5278407489582984</v>
      </c>
      <c r="C190" s="203">
        <f>Cn</f>
        <v>15.188330654492475</v>
      </c>
      <c r="D190" s="185">
        <v>3</v>
      </c>
      <c r="E190" s="205">
        <f t="shared" si="4"/>
        <v>33.333333333333336</v>
      </c>
      <c r="K190" s="45"/>
    </row>
    <row r="191" spans="2:11" x14ac:dyDescent="0.2">
      <c r="B191" s="512">
        <f ca="1">(XCp0-XcgPlein)/D_ref</f>
        <v>2.5278407489582984</v>
      </c>
      <c r="C191" s="513">
        <f>Cn0</f>
        <v>15.188330654492475</v>
      </c>
      <c r="D191" s="185">
        <v>4</v>
      </c>
      <c r="E191" s="205">
        <f t="shared" si="4"/>
        <v>25</v>
      </c>
      <c r="K191" s="45"/>
    </row>
    <row r="192" spans="2:11" x14ac:dyDescent="0.2">
      <c r="B192" s="512">
        <f ca="1">(XCp0-XcgVide)/D_ref</f>
        <v>2.6131499955457671</v>
      </c>
      <c r="C192" s="513">
        <f>Cn0</f>
        <v>15.188330654492475</v>
      </c>
      <c r="D192" s="185">
        <v>6</v>
      </c>
      <c r="E192" s="205">
        <f t="shared" si="4"/>
        <v>16.666666666666668</v>
      </c>
      <c r="K192" s="45"/>
    </row>
    <row r="193" spans="2:11" x14ac:dyDescent="0.2">
      <c r="B193" s="512">
        <f ca="1">(XCp-XcgVide)/D_ref</f>
        <v>2.6131499955457671</v>
      </c>
      <c r="C193" s="513">
        <f>Cn</f>
        <v>15.188330654492475</v>
      </c>
      <c r="D193" s="187">
        <v>7</v>
      </c>
      <c r="E193" s="206">
        <f t="shared" si="4"/>
        <v>14.285714285714286</v>
      </c>
      <c r="K193" s="45"/>
    </row>
    <row r="194" spans="2:11" x14ac:dyDescent="0.2">
      <c r="B194" s="512">
        <f ca="1">MS_min</f>
        <v>2.5278407489582984</v>
      </c>
      <c r="C194" s="514">
        <f>Cn</f>
        <v>15.188330654492475</v>
      </c>
      <c r="D194" s="45"/>
      <c r="E194" s="92"/>
      <c r="K194" s="45"/>
    </row>
    <row r="195" spans="2:11" x14ac:dyDescent="0.2">
      <c r="B195" s="183">
        <v>0</v>
      </c>
      <c r="C195" s="202">
        <f>(CritCnmin+CritCnmax)/2</f>
        <v>22.5</v>
      </c>
      <c r="D195" s="26"/>
      <c r="E195" s="90"/>
      <c r="K195" s="26"/>
    </row>
    <row r="196" spans="2:11" x14ac:dyDescent="0.2">
      <c r="B196" s="185">
        <f>MAX(CritMsmin,CritMsCnmin/C196)</f>
        <v>1.5</v>
      </c>
      <c r="C196" s="45">
        <f>(CritCnmin+CritCnmax)/2</f>
        <v>22.5</v>
      </c>
      <c r="D196" s="26"/>
      <c r="E196" s="90"/>
      <c r="K196" s="26"/>
    </row>
    <row r="197" spans="2:11" x14ac:dyDescent="0.2">
      <c r="B197" s="185">
        <f>MIN(CritMsmax,CritMsCnmax/C197)</f>
        <v>4.4444444444444446</v>
      </c>
      <c r="C197" s="189">
        <f>(CritCnmin+CritCnmax)/2</f>
        <v>22.5</v>
      </c>
    </row>
    <row r="198" spans="2:11" x14ac:dyDescent="0.2">
      <c r="B198" s="187">
        <v>7</v>
      </c>
      <c r="C198" s="190">
        <f>(CritCnmin+CritCnmax)/2</f>
        <v>22.5</v>
      </c>
    </row>
    <row r="199" spans="2:11" x14ac:dyDescent="0.2">
      <c r="B199" s="183">
        <f>(CritMsmin+CritMsmax)/2</f>
        <v>3.75</v>
      </c>
      <c r="C199" s="184">
        <v>0</v>
      </c>
    </row>
    <row r="200" spans="2:11" x14ac:dyDescent="0.2">
      <c r="B200" s="185">
        <f>(CritMsmin+CritMsmax)/2</f>
        <v>3.75</v>
      </c>
      <c r="C200" s="186">
        <f>MAX(CritCnmin,CritMsCnmin/B200)</f>
        <v>15</v>
      </c>
    </row>
    <row r="201" spans="2:11" x14ac:dyDescent="0.2">
      <c r="B201" s="185">
        <f>(CritMsmin+CritMsmax)/2</f>
        <v>3.75</v>
      </c>
      <c r="C201" s="186">
        <f>MIN(CritCnmax,CritMsCnmax/B201)</f>
        <v>26.666666666666668</v>
      </c>
    </row>
    <row r="202" spans="2:11" x14ac:dyDescent="0.2">
      <c r="B202" s="187">
        <f>(CritMsmin+CritMsmax)/2</f>
        <v>3.75</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1</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opLeftCell="A7" zoomScaleNormal="100" workbookViewId="0">
      <selection activeCell="S39" sqref="S39"/>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SP02-Alpha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
      </c>
      <c r="D10" s="630"/>
      <c r="F10" s="5"/>
      <c r="N10" s="58"/>
    </row>
    <row r="11" spans="1:14" ht="12.75" customHeight="1" x14ac:dyDescent="0.2">
      <c r="A11" s="59"/>
      <c r="B11" s="140" t="str">
        <f>IF(Lang="Français","Masse totale",IF(Lang="English","Total Mass",""))</f>
        <v>Masse totale</v>
      </c>
      <c r="C11" s="607">
        <f ca="1">MassePlein</f>
        <v>3.0548999999999999</v>
      </c>
      <c r="D11" s="607"/>
      <c r="F11" s="5"/>
      <c r="N11" s="58"/>
    </row>
    <row r="12" spans="1:14" ht="12.75" customHeight="1" x14ac:dyDescent="0.2">
      <c r="A12" s="59"/>
      <c r="B12" s="227" t="str">
        <f>IF(Lang="Français","Propulseur",IF(Lang="English","Motor",""))</f>
        <v>Propulseur</v>
      </c>
      <c r="C12" s="610" t="str">
        <f>Propu</f>
        <v>Pandora (Pro24-6G BS)</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6.8017694409323948E-3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2.5</v>
      </c>
      <c r="D19" s="609"/>
      <c r="N19" s="58"/>
    </row>
    <row r="20" spans="1:18" ht="12.75" customHeight="1" x14ac:dyDescent="0.2">
      <c r="A20" s="59"/>
      <c r="B20" s="140" t="str">
        <f>IF(Lang="Français","Élévation",IF(Lang="English","Angle /horizon",""))</f>
        <v>Élévation</v>
      </c>
      <c r="C20" s="608">
        <v>75.426997324279156</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46008</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2.9792999999999998</v>
      </c>
      <c r="D25" s="480">
        <f>IF(RIGHT(Type_fusee,1)=".",1,0.15)</f>
        <v>0.15</v>
      </c>
      <c r="F25" s="619" t="str">
        <f>IF(Lang="Français","Vit max &amp; Acc max",IF(Lang="English","Max Velocity &amp; Acc",""))</f>
        <v>Vit max &amp; Acc max</v>
      </c>
      <c r="G25" s="599"/>
      <c r="H25" s="115"/>
      <c r="I25" s="115"/>
      <c r="J25" s="115"/>
      <c r="K25" s="158">
        <f ca="1">MAX(vit_xz)</f>
        <v>173.74052080925392</v>
      </c>
      <c r="L25" s="494">
        <f ca="1">MAX(acc_xz)</f>
        <v>50.98995456236792</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579.93644908081171</v>
      </c>
      <c r="J26" s="154">
        <f ca="1">IF(T_satellite&lt;&gt;0,INDEX(pos_x,MATCH("Satellite",Event_sat,0)),"")</f>
        <v>135.060690899371</v>
      </c>
      <c r="K26" s="159">
        <f ca="1">IF(T_satellite&lt;&gt;0,INDEX(vit_xz,MATCH("Satellite",Event_sat,0)),"")</f>
        <v>156.7404182551482</v>
      </c>
      <c r="L26" s="495"/>
      <c r="M26" s="485">
        <f ca="1">1/2*Rho_moyen*1*V_ouv_sat^2*S_satellite</f>
        <v>300.95259425628524</v>
      </c>
      <c r="N26" s="58"/>
    </row>
    <row r="27" spans="1:18" x14ac:dyDescent="0.2">
      <c r="A27" s="59"/>
      <c r="B27" s="468" t="str">
        <f>IF(Lang="Français","Ouverture para",IF(Lang="English","Opening time",""))</f>
        <v>Ouverture para</v>
      </c>
      <c r="C27" s="507">
        <v>16.399999999999999</v>
      </c>
      <c r="D27" s="507">
        <v>4.7</v>
      </c>
      <c r="F27" s="619" t="s">
        <v>15</v>
      </c>
      <c r="G27" s="599"/>
      <c r="H27" s="153">
        <f ca="1">INDEX(t,MATCH("Apogée",Event,0))</f>
        <v>16.399999999999928</v>
      </c>
      <c r="I27" s="157">
        <f ca="1">INDEX(pos_z,MATCH("Apogée",Event,0))</f>
        <v>1440.6824655980993</v>
      </c>
      <c r="J27" s="155">
        <f ca="1">INDEX(pos_x,MATCH("Apogée",Event,0))</f>
        <v>503.96128081978554</v>
      </c>
      <c r="K27" s="160">
        <f ca="1">INDEX(vit_xz,MATCH("Apogée",Event,0))</f>
        <v>24.395830070699979</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16.399999999999999</v>
      </c>
      <c r="I28" s="156">
        <f ca="1">INDEX(pos_z,MATCH("Para",Event_para,0))</f>
        <v>1440.6824655980993</v>
      </c>
      <c r="J28" s="486">
        <f ca="1">INDEX(pos_x,MATCH("Para",Event_para,0))</f>
        <v>503.96128081978554</v>
      </c>
      <c r="K28" s="159">
        <f ca="1">INDEX(vit_xz,MATCH("Para",Event_para,0))</f>
        <v>24.395830070699979</v>
      </c>
      <c r="L28" s="495"/>
      <c r="M28" s="485">
        <f ca="1">1/2*Rho_moyen*1*V_ouverture^2*S_para</f>
        <v>113.9166785823633</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0.3125</v>
      </c>
      <c r="D29" s="17">
        <f>IF(RIGHT(Type_fusee,1)=".",0.1,0.02)</f>
        <v>0.02</v>
      </c>
      <c r="F29" s="623" t="str">
        <f>IF(Lang="Français","Impact balistique",IF(Lang="English","Balistic Impact",""))</f>
        <v>Impact balistique</v>
      </c>
      <c r="G29" s="624"/>
      <c r="H29" s="497">
        <f ca="1">INDEX(t,MATCH("Impact balistique",Event,0))</f>
        <v>37.100000000000222</v>
      </c>
      <c r="I29" s="517" t="s">
        <v>428</v>
      </c>
      <c r="J29" s="487">
        <f ca="1">INDEX(pos_x,MATCH("Impact balistique",Event,0))</f>
        <v>841.88593005355631</v>
      </c>
      <c r="K29" s="501">
        <f ca="1">K47</f>
        <v>104.79262635179174</v>
      </c>
      <c r="L29" s="498"/>
      <c r="M29" s="502">
        <f ca="1">0.5*m_vide*K29^2</f>
        <v>16358.583338094093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Fusée trop lègère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12.357014737568688</v>
      </c>
      <c r="D32" s="424">
        <f>SQRT(2*m_satellite*g/Rho_moyen/S_satellite/Cx_satellite)</f>
        <v>10.960038730752361</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116.58822913094312</v>
      </c>
      <c r="D33" s="132">
        <f ca="1">IF(V_satellite&lt;&gt;0,Alt_sat/V_satellite,0)</f>
        <v>52.913722599682956</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132.98822913094313</v>
      </c>
      <c r="D34" s="132">
        <f ca="1">T_satellite+Dt_satellite</f>
        <v>57.613722599682959</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582.94114565471557</v>
      </c>
      <c r="D35" s="151">
        <f ca="1">IF(V_satellite&lt;&gt;0,Alt_sat*V_vent_sat/V_satellite,0)</f>
        <v>264.56861299841478</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4.5999999999999996</v>
      </c>
      <c r="I42" s="150">
        <v>564.96320263534824</v>
      </c>
      <c r="J42" s="150">
        <v>131.1551130355156</v>
      </c>
      <c r="K42" s="150">
        <v>153.12922149896602</v>
      </c>
      <c r="L42" s="148" t="s">
        <v>14</v>
      </c>
      <c r="M42" s="149">
        <f>Beta_rampe</f>
        <v>75.426997324279156</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250</v>
      </c>
      <c r="D44" s="162"/>
      <c r="F44" s="599" t="str">
        <f>IF(Lang="Français","Vit max &amp; Acc max",IF(Lang="English","Max Velocity &amp; Acc",""))</f>
        <v>Vit max &amp; Acc max</v>
      </c>
      <c r="G44" s="599"/>
      <c r="H44" s="115" t="s">
        <v>14</v>
      </c>
      <c r="I44" s="115" t="s">
        <v>14</v>
      </c>
      <c r="J44" s="115" t="s">
        <v>14</v>
      </c>
      <c r="K44" s="117">
        <f ca="1">MAX(vit_xz)</f>
        <v>173.74052080925392</v>
      </c>
      <c r="L44" s="118">
        <f ca="1">MAX(acc_xz)</f>
        <v>50.98995456236792</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5.6899999999999764</v>
      </c>
      <c r="I45" s="119">
        <f ca="1">INDEX(pos_z,MATCH("Fin de propulsion",Event,0))</f>
        <v>740.6996997682877</v>
      </c>
      <c r="J45" s="119">
        <f ca="1">INDEX(pos_x,MATCH("Fin de propulsion",Event,0))</f>
        <v>178.44238188298513</v>
      </c>
      <c r="K45" s="119">
        <f ca="1">INDEX(vit_xz,MATCH("Fin de propulsion",Event,0))</f>
        <v>166.32632139127406</v>
      </c>
      <c r="L45" s="116">
        <f ca="1">INDEX(acc_xz,MATCH("Fin de propulsion",Event,0))</f>
        <v>31.19994982527875</v>
      </c>
      <c r="M45" s="116">
        <f ca="1">INDEX(BetaD,MATCH("Fin de propulsion",Event,0))</f>
        <v>74.473922069597876</v>
      </c>
    </row>
    <row r="46" spans="1:16" x14ac:dyDescent="0.2">
      <c r="A46" s="161"/>
      <c r="B46" s="168">
        <v>250</v>
      </c>
      <c r="D46" s="162"/>
      <c r="F46" s="599" t="s">
        <v>15</v>
      </c>
      <c r="G46" s="599"/>
      <c r="H46" s="118">
        <f ca="1">INDEX(t,MATCH("Apogée",Event,0))</f>
        <v>16.399999999999928</v>
      </c>
      <c r="I46" s="117">
        <f ca="1">INDEX(pos_z,MATCH("Apogée",Event,0))</f>
        <v>1440.6824655980993</v>
      </c>
      <c r="J46" s="120">
        <f ca="1">INDEX(pos_x,MATCH("Apogée",Event,0))</f>
        <v>503.96128081978554</v>
      </c>
      <c r="K46" s="120">
        <f ca="1">INDEX(vit_xz,MATCH("Apogée",Event,0))</f>
        <v>24.395830070699979</v>
      </c>
      <c r="L46" s="116">
        <f ca="1">INDEX(acc_xz,MATCH("Apogée",Event,0))</f>
        <v>9.8519629442538523</v>
      </c>
      <c r="M46" s="121">
        <f ca="1">INDEX(BetaD,MATCH("Apogée",Event,0))</f>
        <v>1.9637277799166704</v>
      </c>
    </row>
    <row r="47" spans="1:16" x14ac:dyDescent="0.2">
      <c r="A47" s="161"/>
      <c r="B47" s="169" t="s">
        <v>9</v>
      </c>
      <c r="D47" s="162"/>
      <c r="F47" s="602" t="str">
        <f>IF(Lang="Français","Impact balistique",IF(Lang="English","Balistic Impact",""))</f>
        <v>Impact balistique</v>
      </c>
      <c r="G47" s="602"/>
      <c r="H47" s="116">
        <f ca="1">INDEX(t,MATCH("Impact balistique",Event,0))</f>
        <v>37.100000000000222</v>
      </c>
      <c r="I47" s="148" t="s">
        <v>16</v>
      </c>
      <c r="J47" s="117">
        <f ca="1">INDEX(pos_x,MATCH("Impact balistique",Event,0))</f>
        <v>841.88593005355631</v>
      </c>
      <c r="K47" s="119">
        <f ca="1">INDEX(vit_xz,MATCH("Impact balistique",Event,0))</f>
        <v>104.79262635179174</v>
      </c>
      <c r="L47" s="116">
        <f ca="1">INDEX(acc_xz,MATCH("Impact balistique",Event,0))</f>
        <v>0.90959461586145374</v>
      </c>
      <c r="M47" s="116">
        <f ca="1">INDEX(BetaD,MATCH("Impact balistique",Event,0))</f>
        <v>-85.954957942605958</v>
      </c>
    </row>
    <row r="48" spans="1:16" x14ac:dyDescent="0.2">
      <c r="A48" s="161"/>
      <c r="B48" s="174">
        <f>(4*B44*B46+B44^2)/10^6</f>
        <v>0.3125</v>
      </c>
      <c r="D48" s="162"/>
      <c r="F48" s="604" t="str">
        <f>IF(Lang="Français","Ouverture parachute fusée",IF(Lang="English","Rocket parachute opening",""))</f>
        <v>Ouverture parachute fusée</v>
      </c>
      <c r="G48" s="604"/>
      <c r="H48" s="122">
        <f>T_para</f>
        <v>16.399999999999999</v>
      </c>
      <c r="I48" s="123">
        <f ca="1">INDEX(pos_z,MATCH("Para",Event_para,0))</f>
        <v>1440.6824655980993</v>
      </c>
      <c r="J48" s="123">
        <f ca="1">INDEX(pos_x,MATCH("Para",Event_para,0))</f>
        <v>503.96128081978554</v>
      </c>
      <c r="K48" s="123">
        <f ca="1">INDEX(vit_xz,MATCH("Para",Event_para,0))</f>
        <v>24.395830070699979</v>
      </c>
      <c r="L48" s="122">
        <f ca="1">INDEX(acc_xz,MATCH("Para",Event_para,0))</f>
        <v>9.8519629442538523</v>
      </c>
      <c r="M48" s="124">
        <f ca="1">INDEX(BetaD,MATCH("Para",Event_para,0))</f>
        <v>1.9637277799166704</v>
      </c>
    </row>
    <row r="49" spans="1:13" x14ac:dyDescent="0.2">
      <c r="A49" s="161"/>
      <c r="D49" s="162"/>
      <c r="F49" s="603" t="str">
        <f>IF(Lang="Français","Impact fusée sous para.",IF(Lang="English","Impact of rocket with para. ",""))</f>
        <v>Impact fusée sous para.</v>
      </c>
      <c r="G49" s="603"/>
      <c r="H49" s="125">
        <f ca="1">T_para+Dt_para</f>
        <v>132.98822913094313</v>
      </c>
      <c r="I49" s="127" t="s">
        <v>16</v>
      </c>
      <c r="J49" s="126" t="str">
        <f ca="1">CONCATENATE(TEXT(X_para-Dx_para,"0")," | ",TEXT(X_para+Dx_para,"0"))</f>
        <v>-79 | 1087</v>
      </c>
      <c r="K49" s="126">
        <f ca="1">V_para</f>
        <v>12.357014737568688</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579.93644908081171</v>
      </c>
      <c r="J50" s="129">
        <f ca="1">IF(T_satellite&lt;&gt;0,INDEX(pos_x,MATCH("Satellite",Event_sat,0)),"")</f>
        <v>135.060690899371</v>
      </c>
      <c r="K50" s="123">
        <f ca="1">IF(T_satellite&lt;&gt;0,INDEX(vit_xz,MATCH("Satellite",Event_sat,0)),"")</f>
        <v>156.7404182551482</v>
      </c>
      <c r="L50" s="122">
        <f ca="1">IF(T_satellite&lt;&gt;0,INDEX(acc_xz,MATCH("Satellite",Event_sat,0)),"")</f>
        <v>39.064777713116612</v>
      </c>
      <c r="M50" s="124">
        <f ca="1">IF(T_satellite&lt;&gt;0,INDEX(BetaD,MATCH("Satellite",Event_sat,0)),"")</f>
        <v>75.335452601612488</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57.613722599682959</v>
      </c>
      <c r="I51" s="130" t="str">
        <f>IF(T_satellite&lt;&gt;0,"~0","")</f>
        <v>~0</v>
      </c>
      <c r="J51" s="130" t="str">
        <f ca="1">IF(T_satellite&lt;&gt;0,CONCATENATE(TEXT(X_satellite-Dx_sat,"0")," | ",TEXT(X_satellite+Dx_sat,"0")),"")</f>
        <v>-130 | 400</v>
      </c>
      <c r="K51" s="130">
        <f>IF(T_satellite&lt;&gt;0,V_satellite,"")</f>
        <v>10.960038730752361</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4.9700000000000006</v>
      </c>
      <c r="G105" s="478" t="s">
        <v>409</v>
      </c>
      <c r="I105" s="1" t="s">
        <v>560</v>
      </c>
    </row>
    <row r="106" spans="2:9" x14ac:dyDescent="0.2">
      <c r="B106" s="1" t="s">
        <v>121</v>
      </c>
      <c r="F106" s="477">
        <f ca="1">Combustion+Depotage-7</f>
        <v>6.9700000000000006</v>
      </c>
      <c r="G106" s="478" t="s">
        <v>410</v>
      </c>
      <c r="I106" s="1" t="s">
        <v>561</v>
      </c>
    </row>
    <row r="107" spans="2:9" x14ac:dyDescent="0.2">
      <c r="B107" s="1" t="str">
        <f>IF(T_para&gt;0,IF(Lang="Français","Phase ascendante","Climbing phase"),"")</f>
        <v>Phase ascendante</v>
      </c>
      <c r="F107" s="477">
        <f ca="1">Combustion+Depotage-5</f>
        <v>8.9700000000000006</v>
      </c>
      <c r="G107" s="478" t="s">
        <v>411</v>
      </c>
    </row>
    <row r="108" spans="2:9" x14ac:dyDescent="0.2">
      <c r="B108" s="1" t="str">
        <f>IF(Lang="Français","Descente balistique","Balistic fall")</f>
        <v>Descente balistique</v>
      </c>
      <c r="F108" s="477">
        <f ca="1">Combustion+Depotage-3</f>
        <v>10.97</v>
      </c>
      <c r="G108" s="478" t="s">
        <v>412</v>
      </c>
    </row>
    <row r="109" spans="2:9" x14ac:dyDescent="0.2">
      <c r="B109" s="1" t="str">
        <f>IF(T_para&gt;0,IF(Lang="Français","Fusée sous parachute","Rocket under parachute"),"")</f>
        <v>Fusée sous parachute</v>
      </c>
      <c r="F109" s="477">
        <f ca="1">Combustion+Depotage</f>
        <v>13.97</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16.399999999999999</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1440.6824655980993</v>
      </c>
      <c r="C121" s="216">
        <f ca="1">MAX(Altitude_culmi,Portee_balistique)</f>
        <v>1440.6824655980993</v>
      </c>
    </row>
    <row r="123" spans="2:3" x14ac:dyDescent="0.2">
      <c r="B123" s="210" t="s">
        <v>49</v>
      </c>
      <c r="C123" s="211" t="s">
        <v>45</v>
      </c>
    </row>
    <row r="124" spans="2:3" x14ac:dyDescent="0.2">
      <c r="B124" s="217">
        <f ca="1">X_para</f>
        <v>503.96128081978554</v>
      </c>
      <c r="C124" s="214">
        <f ca="1">Alt_para</f>
        <v>1440.6824655980993</v>
      </c>
    </row>
    <row r="125" spans="2:3" x14ac:dyDescent="0.2">
      <c r="B125" s="217">
        <f ca="1">X_para</f>
        <v>503.96128081978554</v>
      </c>
      <c r="C125" s="214">
        <f ca="1">Alt_para/2</f>
        <v>720.34123279904964</v>
      </c>
    </row>
    <row r="126" spans="2:3" x14ac:dyDescent="0.2">
      <c r="B126" s="217">
        <f ca="1">X_para</f>
        <v>503.96128081978554</v>
      </c>
      <c r="C126" s="214">
        <v>0</v>
      </c>
    </row>
    <row r="127" spans="2:3" x14ac:dyDescent="0.2">
      <c r="B127" s="217">
        <f ca="1">X_para+Alt_para/40</f>
        <v>539.97834245973797</v>
      </c>
      <c r="C127" s="214">
        <f ca="1">Alt_para/20</f>
        <v>72.034123279904961</v>
      </c>
    </row>
    <row r="128" spans="2:3" x14ac:dyDescent="0.2">
      <c r="B128" s="217">
        <f ca="1">X_para</f>
        <v>503.96128081978554</v>
      </c>
      <c r="C128" s="214">
        <v>0</v>
      </c>
    </row>
    <row r="129" spans="2:6" x14ac:dyDescent="0.2">
      <c r="B129" s="217">
        <f ca="1">X_para-Alt_para/40</f>
        <v>467.94421917983306</v>
      </c>
      <c r="C129" s="214">
        <f ca="1">Alt_para/20</f>
        <v>72.034123279904961</v>
      </c>
    </row>
    <row r="130" spans="2:6" x14ac:dyDescent="0.2">
      <c r="B130" s="218">
        <f ca="1">X_para</f>
        <v>503.96128081978554</v>
      </c>
      <c r="C130" s="219">
        <v>0</v>
      </c>
    </row>
    <row r="131" spans="2:6" x14ac:dyDescent="0.2">
      <c r="B131" s="210" t="s">
        <v>48</v>
      </c>
      <c r="C131" s="211" t="s">
        <v>45</v>
      </c>
    </row>
    <row r="132" spans="2:6" x14ac:dyDescent="0.2">
      <c r="B132" s="213">
        <f>T_para</f>
        <v>16.399999999999999</v>
      </c>
      <c r="C132" s="214">
        <f ca="1">Alt_para</f>
        <v>1440.6824655980993</v>
      </c>
    </row>
    <row r="133" spans="2:6" x14ac:dyDescent="0.2">
      <c r="B133" s="213">
        <f ca="1">(B132+B134)/2</f>
        <v>74.694114565471565</v>
      </c>
      <c r="C133" s="214">
        <f ca="1">(C132+C134)/2</f>
        <v>720.34123279904964</v>
      </c>
      <c r="E133" s="232">
        <v>1</v>
      </c>
      <c r="F133" s="233" t="s">
        <v>175</v>
      </c>
    </row>
    <row r="134" spans="2:6" x14ac:dyDescent="0.2">
      <c r="B134" s="213">
        <f ca="1">H49</f>
        <v>132.98822913094313</v>
      </c>
      <c r="C134" s="214">
        <f>0</f>
        <v>0</v>
      </c>
      <c r="E134" s="161">
        <v>1</v>
      </c>
      <c r="F134" s="234" t="s">
        <v>176</v>
      </c>
    </row>
    <row r="135" spans="2:6" x14ac:dyDescent="0.2">
      <c r="B135" s="213">
        <f ca="1">H49+E133*sS/2*zZ_fus-E134*sS*tT_fus</f>
        <v>131.59074330642773</v>
      </c>
      <c r="C135" s="214">
        <f ca="1">Alt_para-V_para*(H49-T_para)+E133*sS*Altitude_culmi/H49*zZ_fus+E134*sS/2*Altitude_culmi/H49*tT_fus</f>
        <v>57.808361282051855</v>
      </c>
      <c r="E135" s="161"/>
      <c r="F135" s="241" t="s">
        <v>177</v>
      </c>
    </row>
    <row r="136" spans="2:6" x14ac:dyDescent="0.2">
      <c r="B136" s="213">
        <f ca="1">H49</f>
        <v>132.98822913094313</v>
      </c>
      <c r="C136" s="214">
        <f ca="1">Alt_para-V_para*(H49-T_para)</f>
        <v>0</v>
      </c>
      <c r="E136" s="235" t="s">
        <v>172</v>
      </c>
      <c r="F136" s="236">
        <f ca="1">T_balistique/10</f>
        <v>3.7100000000000222</v>
      </c>
    </row>
    <row r="137" spans="2:6" x14ac:dyDescent="0.2">
      <c r="B137" s="213">
        <f ca="1">H49-E133*sS/2*zZ_fus-E134*sS*tT_fus</f>
        <v>127.88074330642769</v>
      </c>
      <c r="C137" s="214">
        <f ca="1">Alt_para-V_para*(H49-T_para)+E133*sS*Altitude_culmi/H49*zZ_fus-E134*sS/2*Altitude_culmi/H49*tT_fus</f>
        <v>22.573669252488806</v>
      </c>
      <c r="E137" s="235" t="s">
        <v>173</v>
      </c>
      <c r="F137" s="236">
        <f ca="1">(H49-T_para)/H49</f>
        <v>0.87668081523326247</v>
      </c>
    </row>
    <row r="138" spans="2:6" x14ac:dyDescent="0.2">
      <c r="B138" s="215">
        <f ca="1">H49</f>
        <v>132.98822913094313</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0.8733153638814023</v>
      </c>
    </row>
    <row r="155" spans="2:6" x14ac:dyDescent="0.2">
      <c r="B155" s="215" t="b">
        <f>IF(Nb_sat="1 satellite",H51)</f>
        <v>0</v>
      </c>
      <c r="C155" s="216" t="b">
        <f>IF(Nb_sat="1 satellite",0)</f>
        <v>0</v>
      </c>
      <c r="E155" s="237" t="s">
        <v>174</v>
      </c>
      <c r="F155" s="238">
        <f ca="1">V_satellite*(T_balistique-T_satellite)/Alt_sat</f>
        <v>0.6123175314109226</v>
      </c>
    </row>
    <row r="157" spans="2:6" x14ac:dyDescent="0.2">
      <c r="B157" s="210" t="s">
        <v>2</v>
      </c>
      <c r="C157" s="228" t="s">
        <v>29</v>
      </c>
      <c r="D157" s="211" t="s">
        <v>3</v>
      </c>
    </row>
    <row r="158" spans="2:6" x14ac:dyDescent="0.2">
      <c r="B158" s="231">
        <f>T_para/4</f>
        <v>4.0999999999999996</v>
      </c>
      <c r="C158" s="82">
        <f ca="1">Alt_para/2</f>
        <v>720.34123279904964</v>
      </c>
      <c r="D158" s="214">
        <f ca="1">X_para/4</f>
        <v>125.99032020494639</v>
      </c>
    </row>
    <row r="159" spans="2:6" x14ac:dyDescent="0.2">
      <c r="B159" s="229">
        <f ca="1">Temps_culmi + (T_balistique-Temps_culmi)/2</f>
        <v>26.750000000000075</v>
      </c>
      <c r="C159" s="230">
        <f ca="1">Altitude_culmi/2</f>
        <v>720.34123279904964</v>
      </c>
      <c r="D159" s="216">
        <f ca="1">X_culmi+(Portee_balistique-X_culmi)*2/3</f>
        <v>729.24438030896602</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503.96128081978554</v>
      </c>
      <c r="E162" s="422"/>
      <c r="F162" s="423" t="s">
        <v>305</v>
      </c>
    </row>
    <row r="163" spans="2:6" x14ac:dyDescent="0.2">
      <c r="B163" s="231" t="e">
        <f ca="1">IF(AND(Altitude_culmi&gt;80, Altitude_culmi&lt;=350), 49, NA())</f>
        <v>#N/A</v>
      </c>
      <c r="C163" s="5">
        <v>23</v>
      </c>
      <c r="D163" s="82">
        <f t="shared" ca="1" si="0"/>
        <v>526.96128081978554</v>
      </c>
      <c r="E163" s="82"/>
      <c r="F163" s="214">
        <f t="shared" ref="F163:F178" ca="1" si="1">X_culmi-C162</f>
        <v>503.96128081978554</v>
      </c>
    </row>
    <row r="164" spans="2:6" x14ac:dyDescent="0.2">
      <c r="B164" s="231" t="e">
        <f ca="1">IF(AND(Altitude_culmi&gt;80, Altitude_culmi&lt;=350), 43, NA())</f>
        <v>#N/A</v>
      </c>
      <c r="C164" s="5">
        <v>23</v>
      </c>
      <c r="D164" s="82">
        <f t="shared" ca="1" si="0"/>
        <v>526.96128081978554</v>
      </c>
      <c r="E164" s="82"/>
      <c r="F164" s="214">
        <f t="shared" ca="1" si="1"/>
        <v>480.96128081978554</v>
      </c>
    </row>
    <row r="165" spans="2:6" x14ac:dyDescent="0.2">
      <c r="B165" s="231" t="e">
        <f ca="1">IF(AND(Altitude_culmi&gt;80, Altitude_culmi&lt;=350), 43, NA())</f>
        <v>#N/A</v>
      </c>
      <c r="C165" s="5">
        <v>0</v>
      </c>
      <c r="D165" s="82">
        <f t="shared" ca="1" si="0"/>
        <v>503.96128081978554</v>
      </c>
      <c r="E165" s="82"/>
      <c r="F165" s="214">
        <f t="shared" ca="1" si="1"/>
        <v>480.96128081978554</v>
      </c>
    </row>
    <row r="166" spans="2:6" x14ac:dyDescent="0.2">
      <c r="B166" s="231" t="e">
        <f ca="1">IF(AND(Altitude_culmi&gt;80, Altitude_culmi&lt;=350), 43, NA())</f>
        <v>#N/A</v>
      </c>
      <c r="C166" s="5">
        <v>23</v>
      </c>
      <c r="D166" s="82">
        <f t="shared" ca="1" si="0"/>
        <v>526.96128081978554</v>
      </c>
      <c r="E166" s="82"/>
      <c r="F166" s="214">
        <f t="shared" ca="1" si="1"/>
        <v>503.96128081978554</v>
      </c>
    </row>
    <row r="167" spans="2:6" x14ac:dyDescent="0.2">
      <c r="B167" s="231" t="e">
        <f ca="1">IF(AND(Altitude_culmi&gt;80, Altitude_culmi&lt;=350), 0.5, NA())</f>
        <v>#N/A</v>
      </c>
      <c r="C167" s="5">
        <v>23</v>
      </c>
      <c r="D167" s="82">
        <f t="shared" ca="1" si="0"/>
        <v>526.96128081978554</v>
      </c>
      <c r="E167" s="82"/>
      <c r="F167" s="214">
        <f t="shared" ca="1" si="1"/>
        <v>480.96128081978554</v>
      </c>
    </row>
    <row r="168" spans="2:6" x14ac:dyDescent="0.2">
      <c r="B168" s="231" t="e">
        <f ca="1">IF(AND(Altitude_culmi&gt;80, Altitude_culmi&lt;=350), 0.5, NA())</f>
        <v>#N/A</v>
      </c>
      <c r="C168" s="5">
        <v>8</v>
      </c>
      <c r="D168" s="82">
        <f t="shared" ca="1" si="0"/>
        <v>511.96128081978554</v>
      </c>
      <c r="E168" s="82"/>
      <c r="F168" s="214">
        <f t="shared" ca="1" si="1"/>
        <v>480.96128081978554</v>
      </c>
    </row>
    <row r="169" spans="2:6" x14ac:dyDescent="0.2">
      <c r="B169" s="231" t="e">
        <f ca="1">IF(AND(Altitude_culmi&gt;80, Altitude_culmi&lt;=350), 27, NA())</f>
        <v>#N/A</v>
      </c>
      <c r="C169" s="5">
        <v>8</v>
      </c>
      <c r="D169" s="82">
        <f t="shared" ca="1" si="0"/>
        <v>511.96128081978554</v>
      </c>
      <c r="E169" s="82"/>
      <c r="F169" s="214">
        <f t="shared" ca="1" si="1"/>
        <v>495.96128081978554</v>
      </c>
    </row>
    <row r="170" spans="2:6" x14ac:dyDescent="0.2">
      <c r="B170" s="231" t="e">
        <f ca="1">IF(AND(Altitude_culmi&gt;80, Altitude_culmi&lt;=350), 27, NA())</f>
        <v>#N/A</v>
      </c>
      <c r="C170" s="5">
        <v>23</v>
      </c>
      <c r="D170" s="82">
        <f t="shared" ca="1" si="0"/>
        <v>526.96128081978554</v>
      </c>
      <c r="E170" s="82"/>
      <c r="F170" s="214">
        <f t="shared" ca="1" si="1"/>
        <v>495.96128081978554</v>
      </c>
    </row>
    <row r="171" spans="2:6" x14ac:dyDescent="0.2">
      <c r="B171" s="231" t="e">
        <f ca="1">IF(AND(Altitude_culmi&gt;80, Altitude_culmi&lt;=350), 27, NA())</f>
        <v>#N/A</v>
      </c>
      <c r="C171" s="5">
        <v>8</v>
      </c>
      <c r="D171" s="82">
        <f t="shared" ca="1" si="0"/>
        <v>511.96128081978554</v>
      </c>
      <c r="E171" s="82"/>
      <c r="F171" s="214">
        <f t="shared" ca="1" si="1"/>
        <v>480.96128081978554</v>
      </c>
    </row>
    <row r="172" spans="2:6" x14ac:dyDescent="0.2">
      <c r="B172" s="231" t="e">
        <f ca="1">IF(AND(Altitude_culmi&gt;80, Altitude_culmi&lt;=350), 29, NA())</f>
        <v>#N/A</v>
      </c>
      <c r="C172" s="5">
        <v>7.6</v>
      </c>
      <c r="D172" s="82">
        <f t="shared" ca="1" si="0"/>
        <v>511.56128081978557</v>
      </c>
      <c r="E172" s="82"/>
      <c r="F172" s="214">
        <f t="shared" ca="1" si="1"/>
        <v>495.96128081978554</v>
      </c>
    </row>
    <row r="173" spans="2:6" x14ac:dyDescent="0.2">
      <c r="B173" s="231" t="e">
        <f ca="1">IF(AND(Altitude_culmi&gt;80, Altitude_culmi&lt;=350), 31, NA())</f>
        <v>#N/A</v>
      </c>
      <c r="C173" s="5">
        <v>6.8</v>
      </c>
      <c r="D173" s="82">
        <f t="shared" ca="1" si="0"/>
        <v>510.76128081978555</v>
      </c>
      <c r="E173" s="82"/>
      <c r="F173" s="214">
        <f t="shared" ca="1" si="1"/>
        <v>496.36128081978552</v>
      </c>
    </row>
    <row r="174" spans="2:6" x14ac:dyDescent="0.2">
      <c r="B174" s="231" t="e">
        <f ca="1">IF(AND(Altitude_culmi&gt;80, Altitude_culmi&lt;=350), 32, NA())</f>
        <v>#N/A</v>
      </c>
      <c r="C174" s="5">
        <v>6</v>
      </c>
      <c r="D174" s="82">
        <f t="shared" ca="1" si="0"/>
        <v>509.96128081978554</v>
      </c>
      <c r="E174" s="82"/>
      <c r="F174" s="214">
        <f t="shared" ca="1" si="1"/>
        <v>497.16128081978553</v>
      </c>
    </row>
    <row r="175" spans="2:6" x14ac:dyDescent="0.2">
      <c r="B175" s="231" t="e">
        <f ca="1">IF(AND(Altitude_culmi&gt;80, Altitude_culmi&lt;=350), 33, NA())</f>
        <v>#N/A</v>
      </c>
      <c r="C175" s="5">
        <v>5</v>
      </c>
      <c r="D175" s="82">
        <f t="shared" ca="1" si="0"/>
        <v>508.96128081978554</v>
      </c>
      <c r="E175" s="82"/>
      <c r="F175" s="214">
        <f t="shared" ca="1" si="1"/>
        <v>497.96128081978554</v>
      </c>
    </row>
    <row r="176" spans="2:6" x14ac:dyDescent="0.2">
      <c r="B176" s="231" t="e">
        <f ca="1">IF(AND(Altitude_culmi&gt;80, Altitude_culmi&lt;=350), 34, NA())</f>
        <v>#N/A</v>
      </c>
      <c r="C176" s="5">
        <v>3.8</v>
      </c>
      <c r="D176" s="82">
        <f t="shared" ca="1" si="0"/>
        <v>507.76128081978555</v>
      </c>
      <c r="E176" s="82"/>
      <c r="F176" s="214">
        <f t="shared" ca="1" si="1"/>
        <v>498.96128081978554</v>
      </c>
    </row>
    <row r="177" spans="2:6" x14ac:dyDescent="0.2">
      <c r="B177" s="229" t="e">
        <f ca="1">IF(AND(Altitude_culmi&gt;80, Altitude_culmi&lt;=350), 35, NA())</f>
        <v>#N/A</v>
      </c>
      <c r="C177" s="421">
        <v>0</v>
      </c>
      <c r="D177" s="230">
        <f t="shared" ca="1" si="0"/>
        <v>503.96128081978554</v>
      </c>
      <c r="E177" s="82"/>
      <c r="F177" s="214">
        <f t="shared" ca="1" si="1"/>
        <v>500.16128081978553</v>
      </c>
    </row>
    <row r="178" spans="2:6" x14ac:dyDescent="0.2">
      <c r="E178" s="230"/>
      <c r="F178" s="216">
        <f t="shared" ca="1" si="1"/>
        <v>503.96128081978554</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503.96128081978554</v>
      </c>
      <c r="E180" s="228"/>
      <c r="F180" s="211" t="s">
        <v>308</v>
      </c>
    </row>
    <row r="181" spans="2:6" x14ac:dyDescent="0.2">
      <c r="B181" s="231">
        <f ca="1">IF(Altitude_culmi&gt;350, 300, NA())</f>
        <v>300</v>
      </c>
      <c r="C181" s="5">
        <v>0</v>
      </c>
      <c r="D181" s="82">
        <f t="shared" ca="1" si="2"/>
        <v>503.96128081978554</v>
      </c>
      <c r="E181" s="82"/>
      <c r="F181" s="214">
        <f t="shared" ref="F181:F201" ca="1" si="3">X_culmi-C180</f>
        <v>503.96128081978554</v>
      </c>
    </row>
    <row r="182" spans="2:6" x14ac:dyDescent="0.2">
      <c r="B182" s="231">
        <f ca="1">IF(Altitude_culmi&gt;350, 280, NA())</f>
        <v>280</v>
      </c>
      <c r="C182" s="5">
        <v>10</v>
      </c>
      <c r="D182" s="82">
        <f t="shared" ca="1" si="2"/>
        <v>513.96128081978554</v>
      </c>
      <c r="E182" s="82"/>
      <c r="F182" s="214">
        <f t="shared" ca="1" si="3"/>
        <v>503.96128081978554</v>
      </c>
    </row>
    <row r="183" spans="2:6" x14ac:dyDescent="0.2">
      <c r="B183" s="231">
        <f ca="1">IF(Altitude_culmi&gt;350, 280, NA())</f>
        <v>280</v>
      </c>
      <c r="C183" s="5">
        <v>0</v>
      </c>
      <c r="D183" s="82">
        <f t="shared" ca="1" si="2"/>
        <v>503.96128081978554</v>
      </c>
      <c r="E183" s="82"/>
      <c r="F183" s="214">
        <f t="shared" ca="1" si="3"/>
        <v>493.96128081978554</v>
      </c>
    </row>
    <row r="184" spans="2:6" x14ac:dyDescent="0.2">
      <c r="B184" s="231">
        <f ca="1">IF(Altitude_culmi&gt;350, 280, NA())</f>
        <v>280</v>
      </c>
      <c r="C184" s="5">
        <v>10</v>
      </c>
      <c r="D184" s="82">
        <f t="shared" ca="1" si="2"/>
        <v>513.96128081978554</v>
      </c>
      <c r="E184" s="82"/>
      <c r="F184" s="214">
        <f t="shared" ca="1" si="3"/>
        <v>503.96128081978554</v>
      </c>
    </row>
    <row r="185" spans="2:6" x14ac:dyDescent="0.2">
      <c r="B185" s="231">
        <f ca="1">IF(Altitude_culmi&gt;350, 200, NA())</f>
        <v>200</v>
      </c>
      <c r="C185" s="5">
        <v>13</v>
      </c>
      <c r="D185" s="82">
        <f t="shared" ca="1" si="2"/>
        <v>516.96128081978554</v>
      </c>
      <c r="E185" s="82"/>
      <c r="F185" s="214">
        <f t="shared" ca="1" si="3"/>
        <v>493.96128081978554</v>
      </c>
    </row>
    <row r="186" spans="2:6" x14ac:dyDescent="0.2">
      <c r="B186" s="231">
        <f ca="1">IF(Altitude_culmi&gt;350, 160, NA())</f>
        <v>160</v>
      </c>
      <c r="C186" s="5">
        <v>17</v>
      </c>
      <c r="D186" s="82">
        <f t="shared" ca="1" si="2"/>
        <v>520.96128081978554</v>
      </c>
      <c r="E186" s="82"/>
      <c r="F186" s="214">
        <f t="shared" ca="1" si="3"/>
        <v>490.96128081978554</v>
      </c>
    </row>
    <row r="187" spans="2:6" x14ac:dyDescent="0.2">
      <c r="B187" s="231">
        <f ca="1">IF(Altitude_culmi&gt;350, 115, NA())</f>
        <v>115</v>
      </c>
      <c r="C187" s="5">
        <v>20</v>
      </c>
      <c r="D187" s="82">
        <f t="shared" ca="1" si="2"/>
        <v>523.96128081978554</v>
      </c>
      <c r="E187" s="82"/>
      <c r="F187" s="214">
        <f t="shared" ca="1" si="3"/>
        <v>486.96128081978554</v>
      </c>
    </row>
    <row r="188" spans="2:6" x14ac:dyDescent="0.2">
      <c r="B188" s="231">
        <f ca="1">IF(Altitude_culmi&gt;350, 90, NA())</f>
        <v>90</v>
      </c>
      <c r="C188" s="5">
        <v>25</v>
      </c>
      <c r="D188" s="82">
        <f t="shared" ca="1" si="2"/>
        <v>528.96128081978554</v>
      </c>
      <c r="E188" s="82"/>
      <c r="F188" s="214">
        <f t="shared" ca="1" si="3"/>
        <v>483.96128081978554</v>
      </c>
    </row>
    <row r="189" spans="2:6" x14ac:dyDescent="0.2">
      <c r="B189" s="231">
        <f ca="1">IF(Altitude_culmi&gt;350, 57, NA())</f>
        <v>57</v>
      </c>
      <c r="C189" s="5">
        <v>30</v>
      </c>
      <c r="D189" s="82">
        <f t="shared" ca="1" si="2"/>
        <v>533.96128081978554</v>
      </c>
      <c r="E189" s="82"/>
      <c r="F189" s="214">
        <f t="shared" ca="1" si="3"/>
        <v>478.96128081978554</v>
      </c>
    </row>
    <row r="190" spans="2:6" x14ac:dyDescent="0.2">
      <c r="B190" s="231">
        <f ca="1">IF(Altitude_culmi&gt;350, 40, NA())</f>
        <v>40</v>
      </c>
      <c r="C190" s="5">
        <v>36</v>
      </c>
      <c r="D190" s="82">
        <f t="shared" ca="1" si="2"/>
        <v>539.96128081978554</v>
      </c>
      <c r="E190" s="82"/>
      <c r="F190" s="214">
        <f t="shared" ca="1" si="3"/>
        <v>473.96128081978554</v>
      </c>
    </row>
    <row r="191" spans="2:6" x14ac:dyDescent="0.2">
      <c r="B191" s="231">
        <f ca="1">IF(Altitude_culmi&gt;350, 20, NA())</f>
        <v>20</v>
      </c>
      <c r="C191" s="5">
        <v>48</v>
      </c>
      <c r="D191" s="82">
        <f t="shared" ca="1" si="2"/>
        <v>551.96128081978554</v>
      </c>
      <c r="E191" s="82"/>
      <c r="F191" s="214">
        <f t="shared" ca="1" si="3"/>
        <v>467.96128081978554</v>
      </c>
    </row>
    <row r="192" spans="2:6" x14ac:dyDescent="0.2">
      <c r="B192" s="231">
        <f ca="1">IF(Altitude_culmi&gt;350, 0.5, NA())</f>
        <v>0.5</v>
      </c>
      <c r="C192" s="5">
        <v>62</v>
      </c>
      <c r="D192" s="82">
        <f t="shared" ca="1" si="2"/>
        <v>565.96128081978554</v>
      </c>
      <c r="E192" s="82"/>
      <c r="F192" s="214">
        <f t="shared" ca="1" si="3"/>
        <v>455.96128081978554</v>
      </c>
    </row>
    <row r="193" spans="2:6" x14ac:dyDescent="0.2">
      <c r="B193" s="231">
        <f ca="1">IF(Altitude_culmi&gt;350, 0.5, NA())</f>
        <v>0.5</v>
      </c>
      <c r="C193" s="5">
        <v>37</v>
      </c>
      <c r="D193" s="82">
        <f t="shared" ca="1" si="2"/>
        <v>540.96128081978554</v>
      </c>
      <c r="E193" s="82"/>
      <c r="F193" s="214">
        <f t="shared" ca="1" si="3"/>
        <v>441.96128081978554</v>
      </c>
    </row>
    <row r="194" spans="2:6" x14ac:dyDescent="0.2">
      <c r="B194" s="231">
        <f ca="1">IF(Altitude_culmi&gt;350, 15, NA())</f>
        <v>15</v>
      </c>
      <c r="C194" s="5">
        <v>30</v>
      </c>
      <c r="D194" s="82">
        <f t="shared" ca="1" si="2"/>
        <v>533.96128081978554</v>
      </c>
      <c r="E194" s="82"/>
      <c r="F194" s="214">
        <f t="shared" ca="1" si="3"/>
        <v>466.96128081978554</v>
      </c>
    </row>
    <row r="195" spans="2:6" x14ac:dyDescent="0.2">
      <c r="B195" s="231">
        <f ca="1">IF(Altitude_culmi&gt;350, 30, NA())</f>
        <v>30</v>
      </c>
      <c r="C195" s="5">
        <v>15</v>
      </c>
      <c r="D195" s="82">
        <f t="shared" ca="1" si="2"/>
        <v>518.96128081978554</v>
      </c>
      <c r="E195" s="82"/>
      <c r="F195" s="214">
        <f t="shared" ca="1" si="3"/>
        <v>473.96128081978554</v>
      </c>
    </row>
    <row r="196" spans="2:6" x14ac:dyDescent="0.2">
      <c r="B196" s="231">
        <f ca="1">IF(Altitude_culmi&gt;350, 37, NA())</f>
        <v>37</v>
      </c>
      <c r="C196" s="5">
        <v>0</v>
      </c>
      <c r="D196" s="82">
        <f t="shared" ca="1" si="2"/>
        <v>503.96128081978554</v>
      </c>
      <c r="E196" s="82"/>
      <c r="F196" s="214">
        <f t="shared" ca="1" si="3"/>
        <v>488.96128081978554</v>
      </c>
    </row>
    <row r="197" spans="2:6" x14ac:dyDescent="0.2">
      <c r="B197" s="231">
        <f ca="1">IF(Altitude_culmi&gt;350, 67, NA())</f>
        <v>67</v>
      </c>
      <c r="C197" s="5">
        <v>0</v>
      </c>
      <c r="D197" s="82">
        <f t="shared" ca="1" si="2"/>
        <v>503.96128081978554</v>
      </c>
      <c r="E197" s="82"/>
      <c r="F197" s="214">
        <f t="shared" ca="1" si="3"/>
        <v>503.96128081978554</v>
      </c>
    </row>
    <row r="198" spans="2:6" x14ac:dyDescent="0.2">
      <c r="B198" s="231">
        <f ca="1">IF(Altitude_culmi&gt;350, 67, NA())</f>
        <v>67</v>
      </c>
      <c r="C198" s="5">
        <v>17</v>
      </c>
      <c r="D198" s="82">
        <f t="shared" ca="1" si="2"/>
        <v>520.96128081978554</v>
      </c>
      <c r="E198" s="82"/>
      <c r="F198" s="214">
        <f t="shared" ca="1" si="3"/>
        <v>503.96128081978554</v>
      </c>
    </row>
    <row r="199" spans="2:6" x14ac:dyDescent="0.2">
      <c r="B199" s="231">
        <f ca="1">IF(Altitude_culmi&gt;350, 100, NA())</f>
        <v>100</v>
      </c>
      <c r="C199" s="5">
        <v>11</v>
      </c>
      <c r="D199" s="82">
        <f t="shared" ca="1" si="2"/>
        <v>514.96128081978554</v>
      </c>
      <c r="E199" s="82"/>
      <c r="F199" s="214">
        <f t="shared" ca="1" si="3"/>
        <v>486.96128081978554</v>
      </c>
    </row>
    <row r="200" spans="2:6" x14ac:dyDescent="0.2">
      <c r="B200" s="229">
        <f ca="1">IF(Altitude_culmi&gt;350, 100, NA())</f>
        <v>100</v>
      </c>
      <c r="C200" s="421">
        <v>0</v>
      </c>
      <c r="D200" s="230">
        <f t="shared" ca="1" si="2"/>
        <v>503.96128081978554</v>
      </c>
      <c r="E200" s="82"/>
      <c r="F200" s="214">
        <f t="shared" ca="1" si="3"/>
        <v>492.96128081978554</v>
      </c>
    </row>
    <row r="201" spans="2:6" x14ac:dyDescent="0.2">
      <c r="E201" s="230"/>
      <c r="F201" s="216">
        <f t="shared" ca="1" si="3"/>
        <v>503.96128081978554</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R15" sqref="R15"/>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Pandora (Pro24-6G BS)</v>
      </c>
      <c r="B2" s="352">
        <f>VLOOKUP(A2,A26:B314,2,FALSE)</f>
        <v>198</v>
      </c>
      <c r="C2" s="363" t="s">
        <v>115</v>
      </c>
      <c r="D2" s="353">
        <f ca="1">INDIRECT(ADDRESS(B2,4))</f>
        <v>142.44</v>
      </c>
      <c r="E2" s="363" t="s">
        <v>114</v>
      </c>
      <c r="F2" s="354">
        <f ca="1">INDIRECT(ADDRESS(B2,6))</f>
        <v>192.06187401906058</v>
      </c>
      <c r="G2" s="363" t="s">
        <v>56</v>
      </c>
      <c r="H2" s="355">
        <f ca="1">INDIRECT(ADDRESS(B2,8))</f>
        <v>0.15989999999999999</v>
      </c>
      <c r="I2" s="363" t="s">
        <v>273</v>
      </c>
      <c r="J2" s="356">
        <f ca="1">INDIRECT(ADDRESS(B2,10))</f>
        <v>7.5599999999999987E-2</v>
      </c>
      <c r="K2" s="363" t="s">
        <v>58</v>
      </c>
      <c r="L2" s="355">
        <f ca="1">INDIRECT(ADDRESS(B2,12))</f>
        <v>8.43E-2</v>
      </c>
      <c r="M2" s="363" t="s">
        <v>57</v>
      </c>
      <c r="N2" s="357">
        <f ca="1">INDIRECT(ADDRESS(B2,14))</f>
        <v>114</v>
      </c>
      <c r="O2" s="363" t="s">
        <v>59</v>
      </c>
      <c r="P2" s="357">
        <f ca="1">INDIRECT(ADDRESS(B2,16))</f>
        <v>114</v>
      </c>
      <c r="Q2" s="363" t="s">
        <v>60</v>
      </c>
      <c r="R2" s="357">
        <f ca="1">INDIRECT(ADDRESS(B2,18))</f>
        <v>228</v>
      </c>
      <c r="S2" s="363" t="s">
        <v>61</v>
      </c>
      <c r="T2" s="357">
        <f ca="1">INDIRECT(ADDRESS(B2,20))</f>
        <v>24</v>
      </c>
      <c r="U2" s="363" t="s">
        <v>54</v>
      </c>
      <c r="V2" s="358" t="str">
        <f ca="1">INDIRECT(ADDRESS(B2,22))</f>
        <v>MiniN</v>
      </c>
      <c r="W2" s="463" t="s">
        <v>394</v>
      </c>
      <c r="X2" s="464">
        <f ca="1">INDIRECT(ADDRESS(B2,24))</f>
        <v>0.97</v>
      </c>
      <c r="Y2" s="463" t="s">
        <v>393</v>
      </c>
      <c r="Z2" s="358">
        <f ca="1">INDIRECT(ADDRESS(B2,26))</f>
        <v>13</v>
      </c>
    </row>
    <row r="3" spans="1:26" x14ac:dyDescent="0.2">
      <c r="A3" s="362" t="str">
        <f>IF(Lang="Français","Temps (en s)","Time (s)")</f>
        <v>Temps (en s)</v>
      </c>
      <c r="B3" s="364">
        <f t="shared" ref="B3:Y3" ca="1" si="0">INDIRECT(ADDRESS($B2+1,COLUMN(B3)))</f>
        <v>0</v>
      </c>
      <c r="C3" s="365">
        <f t="shared" ca="1" si="0"/>
        <v>0.02</v>
      </c>
      <c r="D3" s="365">
        <f t="shared" ca="1" si="0"/>
        <v>0.04</v>
      </c>
      <c r="E3" s="365">
        <f t="shared" ca="1" si="0"/>
        <v>0.62</v>
      </c>
      <c r="F3" s="365">
        <f t="shared" ca="1" si="0"/>
        <v>0.66</v>
      </c>
      <c r="G3" s="365">
        <f t="shared" ca="1" si="0"/>
        <v>0.68</v>
      </c>
      <c r="H3" s="365">
        <f t="shared" ca="1" si="0"/>
        <v>0.8</v>
      </c>
      <c r="I3" s="365">
        <f t="shared" ca="1" si="0"/>
        <v>0.84</v>
      </c>
      <c r="J3" s="365">
        <f t="shared" ca="1" si="0"/>
        <v>0.88</v>
      </c>
      <c r="K3" s="365">
        <f t="shared" ca="1" si="0"/>
        <v>0.92</v>
      </c>
      <c r="L3" s="365">
        <f t="shared" ca="1" si="0"/>
        <v>0.96</v>
      </c>
      <c r="M3" s="365">
        <f t="shared" ca="1" si="0"/>
        <v>1</v>
      </c>
      <c r="N3" s="365">
        <f t="shared" ca="1" si="0"/>
        <v>1.08</v>
      </c>
      <c r="O3" s="365">
        <f t="shared" ca="1" si="0"/>
        <v>2</v>
      </c>
      <c r="P3" s="365">
        <f t="shared" ca="1" si="0"/>
        <v>2</v>
      </c>
      <c r="Q3" s="365">
        <f t="shared" ca="1" si="0"/>
        <v>2</v>
      </c>
      <c r="R3" s="365">
        <f t="shared" ca="1" si="0"/>
        <v>2</v>
      </c>
      <c r="S3" s="365">
        <f t="shared" ca="1" si="0"/>
        <v>2</v>
      </c>
      <c r="T3" s="365">
        <f t="shared" ca="1" si="0"/>
        <v>2</v>
      </c>
      <c r="U3" s="365">
        <f t="shared" ca="1" si="0"/>
        <v>2</v>
      </c>
      <c r="V3" s="365">
        <f t="shared" ca="1" si="0"/>
        <v>2</v>
      </c>
      <c r="W3" s="365">
        <f t="shared" ca="1" si="0"/>
        <v>2</v>
      </c>
      <c r="X3" s="365">
        <f ca="1">INDIRECT(ADDRESS($B2+1,COLUMN(X3)))</f>
        <v>2</v>
      </c>
      <c r="Y3" s="366">
        <f t="shared" ca="1" si="0"/>
        <v>1000</v>
      </c>
    </row>
    <row r="4" spans="1:26" ht="13.5" thickBot="1" x14ac:dyDescent="0.25">
      <c r="A4" s="379" t="str">
        <f>IF(Lang="Français","Poussée (en N)","Thrust (N)")</f>
        <v>Poussée (en N)</v>
      </c>
      <c r="B4" s="367">
        <f t="shared" ref="B4:Y4" ca="1" si="1">INDIRECT(ADDRESS($B2+2,COLUMN(B3)))</f>
        <v>0</v>
      </c>
      <c r="C4" s="368">
        <f t="shared" ca="1" si="1"/>
        <v>250</v>
      </c>
      <c r="D4" s="368">
        <f t="shared" ca="1" si="1"/>
        <v>210</v>
      </c>
      <c r="E4" s="368">
        <f t="shared" ca="1" si="1"/>
        <v>160</v>
      </c>
      <c r="F4" s="368">
        <f t="shared" ca="1" si="1"/>
        <v>150</v>
      </c>
      <c r="G4" s="368">
        <f t="shared" ca="1" si="1"/>
        <v>142</v>
      </c>
      <c r="H4" s="368">
        <f t="shared" ca="1" si="1"/>
        <v>62</v>
      </c>
      <c r="I4" s="368">
        <f t="shared" ca="1" si="1"/>
        <v>48</v>
      </c>
      <c r="J4" s="368">
        <f t="shared" ca="1" si="1"/>
        <v>34</v>
      </c>
      <c r="K4" s="368">
        <f t="shared" ca="1" si="1"/>
        <v>24</v>
      </c>
      <c r="L4" s="368">
        <f t="shared" ca="1" si="1"/>
        <v>15</v>
      </c>
      <c r="M4" s="368">
        <f t="shared" ca="1" si="1"/>
        <v>10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p24-1G 24E22</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p24-1G 25E75 (Rufina)</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p24-1G 26E31</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p24-2G 50E51</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p24-1G 53E70</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p29-1G 41F36</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p29-1G 51F36</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p29-1G 55F29</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p29-1G 56F120</v>
      </c>
      <c r="C325" s="643" t="s">
        <v>183</v>
      </c>
      <c r="D325" s="644"/>
      <c r="F325" s="643" t="s">
        <v>183</v>
      </c>
      <c r="G325" s="644"/>
      <c r="H325" s="472"/>
      <c r="I325" s="641" t="s">
        <v>183</v>
      </c>
      <c r="J325" s="642"/>
      <c r="K325" s="472"/>
      <c r="L325" s="643" t="s">
        <v>183</v>
      </c>
      <c r="M325" s="644"/>
      <c r="O325" s="643" t="str">
        <f>A153</f>
        <v>p29-1G 56F120</v>
      </c>
      <c r="P325" s="644"/>
      <c r="R325" s="643" t="s">
        <v>183</v>
      </c>
      <c r="S325" s="644"/>
    </row>
    <row r="326" spans="1:19" x14ac:dyDescent="0.2">
      <c r="A326" s="398" t="str">
        <v>p29-1G 57F59</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p24-3G 60F50</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p24-3G 68F79</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p24-3G 68F240</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p24-3G 73F30</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p24-3G 74F85</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p24-3G 75F51</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p29-2G 84G88</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p29-2G 93G80</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p29-2G 110G250</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p29-2G 116G126</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p29-3G 125G131</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p38-1G 128G185</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p38-1G 137G58</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p38-1G 141G78</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p24-6G 140G145 PK</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Pandora (Pro24-6G BS)</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p24-6G 142G117 WT</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p24-6G 139G107 DT</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Cariacou</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Wapiti</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28" activePane="bottomRight" state="frozen"/>
      <selection pane="topRight" activeCell="D1" sqref="D1"/>
      <selection pane="bottomLeft" activeCell="A8" sqref="A8"/>
      <selection pane="bottomRight" activeCell="B144" sqref="B14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38.529356904449145</v>
      </c>
      <c r="H4" s="293">
        <f>vit_xz*SIN(Beta)</f>
        <v>148.2027230971448</v>
      </c>
      <c r="I4" s="349">
        <f>V_ini</f>
        <v>153.12922149896602</v>
      </c>
      <c r="J4" s="350">
        <f>X_ini</f>
        <v>131.1551130355156</v>
      </c>
      <c r="K4" s="351">
        <f>Z_ini</f>
        <v>564.96320263534824</v>
      </c>
      <c r="L4" s="327">
        <f t="shared" ref="L4:L67" si="0">SQRT(pos_x^2+pos_z^2)</f>
        <v>579.98714124310413</v>
      </c>
      <c r="M4" s="292">
        <f>RADIANS(N4)</f>
        <v>1.3164494482016245</v>
      </c>
      <c r="N4" s="349">
        <f>Beta_rampe</f>
        <v>75.426997324279156</v>
      </c>
      <c r="P4" s="292" t="s">
        <v>14</v>
      </c>
      <c r="Q4" s="294" t="s">
        <v>14</v>
      </c>
      <c r="R4" s="292" t="s">
        <v>14</v>
      </c>
      <c r="S4" s="351">
        <f ca="1">m_tot</f>
        <v>3.0548999999999999</v>
      </c>
      <c r="T4" s="327">
        <f t="shared" ref="T4:T67" ca="1" si="1">m*g</f>
        <v>29.968569000000002</v>
      </c>
      <c r="U4" s="328">
        <f t="shared" ref="U4:U67" si="2">IF(pos_xz&lt;L_rampe,Poids*COS(Beta),0)</f>
        <v>0</v>
      </c>
      <c r="V4" s="329">
        <f t="shared" ref="V4:V67" si="3">Rho_moyen*(20000-Alt_rampe-pos_z)/(20000+Alt_rampe+pos_z)</f>
        <v>1.1576932981684489</v>
      </c>
      <c r="W4" s="327">
        <f t="shared" ref="W4:W67" si="4">1/2*Rho*Sref*Cx*vit_xz^2</f>
        <v>55.392737660738632</v>
      </c>
      <c r="Y4" s="295" t="s">
        <v>14</v>
      </c>
      <c r="Z4" s="296" t="s">
        <v>14</v>
      </c>
      <c r="AA4" s="297" t="s">
        <v>14</v>
      </c>
      <c r="AC4" s="320">
        <f>IF(ABS(t-ROUND(t,0))&lt;0.001,t,-1)</f>
        <v>-1</v>
      </c>
      <c r="AD4" s="321">
        <f>IF(ABS(t-ROUND(t,0))&lt;0.001,pos_x,-1)</f>
        <v>-1</v>
      </c>
      <c r="AE4" s="322">
        <f t="shared" ref="AE4:AE67" si="5">IF(t&lt;T_para, pos_z, NA())</f>
        <v>564.96320263534824</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0.58544512513477631</v>
      </c>
      <c r="E5" s="307">
        <f t="shared" ref="E5:E68" ca="1" si="9">IF(AND(L4&lt;L_rampe,Poussee&lt;Poids*SIN(M4)),0,(-W4+Poussee)/m*SIN(M4)+U4/m*COS(M4)-Poids/m)</f>
        <v>-7.5580921370140111</v>
      </c>
      <c r="F5" s="304">
        <f t="shared" ref="F5:F68" ca="1" si="10">SQRT(acc_x^2+acc_z^2)</f>
        <v>7.5807323357402012</v>
      </c>
      <c r="G5" s="306">
        <f t="shared" ref="G5:G68" ca="1" si="11">G4+acc_x*pas</f>
        <v>38.53521135570049</v>
      </c>
      <c r="H5" s="307">
        <f t="shared" ref="H5:H68" ca="1" si="12">H4+acc_z*pas</f>
        <v>148.12714217577465</v>
      </c>
      <c r="I5" s="304">
        <f t="shared" ref="I5:I68" ca="1" si="13">SQRT(vit_x^2+vit_z^2)</f>
        <v>153.05754722780142</v>
      </c>
      <c r="J5" s="306">
        <f t="shared" ref="J5:J68" ca="1" si="14">J4+0.5*(vit_x+G4)*pas*(K4&gt;=0)</f>
        <v>131.54043587681633</v>
      </c>
      <c r="K5" s="307">
        <f t="shared" ref="K5:K68" ca="1" si="15">K4+0.5*(vit_z+H4)*pas</f>
        <v>566.44485196171286</v>
      </c>
      <c r="L5" s="304">
        <f t="shared" ca="1" si="0"/>
        <v>581.5175462396553</v>
      </c>
      <c r="M5" s="306">
        <f t="shared" ref="M5:M68" ca="1" si="16">IF(AND(L4&gt;L_rampe,G5&gt;0),ATAN2(G5,H5),$M$4)</f>
        <v>1.3162881802961242</v>
      </c>
      <c r="N5" s="304">
        <f t="shared" ref="N5:N68" ca="1" si="17">DEGREES(Beta)</f>
        <v>75.417757353923079</v>
      </c>
      <c r="P5" s="310">
        <f t="shared" ref="P5:P68" ca="1" si="18">MATCH(t-pas/2-T_ini,CdP_t)</f>
        <v>1</v>
      </c>
      <c r="Q5" s="304">
        <f t="shared" ref="Q5:Q68" ca="1" si="19">(INDEX(CdP,2,i_P+1)-INDEX(CdP,2,i_P+0))/(INDEX(CdP,1,i_P+1)-INDEX(CdP,1,i_P+0))*(t-pas/2-T_ini-INDEX(CdP,1,i_P+0))+INDEX(CdP,2,i_P+0)</f>
        <v>62.499999999998664</v>
      </c>
      <c r="R5" s="306">
        <f t="shared" ref="R5:R68" ca="1" si="20">Poussee/(g*ISP)</f>
        <v>3.3171861836562053E-2</v>
      </c>
      <c r="S5" s="307">
        <f t="shared" ref="S5:S68" ca="1" si="21">S4-Débit*pas</f>
        <v>3.0545682813816342</v>
      </c>
      <c r="T5" s="304">
        <f t="shared" ca="1" si="1"/>
        <v>29.965314840353834</v>
      </c>
      <c r="U5" s="311">
        <f t="shared" ca="1" si="2"/>
        <v>0</v>
      </c>
      <c r="V5" s="306">
        <f t="shared" ca="1" si="3"/>
        <v>1.1575216440033471</v>
      </c>
      <c r="W5" s="304">
        <f t="shared" ca="1" si="4"/>
        <v>55.332689570163218</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566.44485196171286</v>
      </c>
      <c r="AG5" s="306">
        <f t="shared" ref="AG5:AG68" ca="1" si="27">IF(AND(L4&lt;L_rampe,Poussee&lt;Poids*SIN(M4)),0,(-W4+Poussee)/m-Poids*SIN(M4)/m)</f>
        <v>-7.167626147421629</v>
      </c>
      <c r="AH5" s="304">
        <f t="shared" ref="AH5:AH68" ca="1" si="28">IF(AND(L4&lt;L_rampe,Poussee&lt;Poids*SIN(M4)), g*SIN(M4), (-W4+Poussee)/m)</f>
        <v>2.3267649253678804</v>
      </c>
    </row>
    <row r="6" spans="1:248" x14ac:dyDescent="0.2">
      <c r="A6" s="347">
        <f t="shared" ca="1" si="6"/>
        <v>0.01</v>
      </c>
      <c r="B6" s="304">
        <f t="shared" ca="1" si="7"/>
        <v>4.6199999999999992</v>
      </c>
      <c r="D6" s="306">
        <f t="shared" ca="1" si="8"/>
        <v>10.897295393220118</v>
      </c>
      <c r="E6" s="307">
        <f t="shared" ca="1" si="9"/>
        <v>32.078578452136732</v>
      </c>
      <c r="F6" s="304">
        <f t="shared" ca="1" si="10"/>
        <v>33.878994117254834</v>
      </c>
      <c r="G6" s="306">
        <f t="shared" ca="1" si="11"/>
        <v>38.644184309632692</v>
      </c>
      <c r="H6" s="307">
        <f t="shared" ca="1" si="12"/>
        <v>148.44792796029603</v>
      </c>
      <c r="I6" s="304">
        <f t="shared" ca="1" si="13"/>
        <v>153.39543766573405</v>
      </c>
      <c r="J6" s="306">
        <f t="shared" ca="1" si="14"/>
        <v>131.92633285514299</v>
      </c>
      <c r="K6" s="307">
        <f t="shared" ca="1" si="15"/>
        <v>567.92772731239324</v>
      </c>
      <c r="L6" s="304">
        <f t="shared" ca="1" si="0"/>
        <v>583.04927814964844</v>
      </c>
      <c r="M6" s="306">
        <f t="shared" ca="1" si="16"/>
        <v>1.3161271678076005</v>
      </c>
      <c r="N6" s="304">
        <f t="shared" ca="1" si="17"/>
        <v>75.408532017881782</v>
      </c>
      <c r="P6" s="310">
        <f t="shared" ca="1" si="18"/>
        <v>1</v>
      </c>
      <c r="Q6" s="304">
        <f t="shared" ca="1" si="19"/>
        <v>187.49999999999599</v>
      </c>
      <c r="R6" s="306">
        <f t="shared" ca="1" si="20"/>
        <v>9.9515585509686158E-2</v>
      </c>
      <c r="S6" s="307">
        <f t="shared" ca="1" si="21"/>
        <v>3.0535731255265373</v>
      </c>
      <c r="T6" s="304">
        <f t="shared" ca="1" si="1"/>
        <v>29.955552361415332</v>
      </c>
      <c r="U6" s="311">
        <f t="shared" ca="1" si="2"/>
        <v>0</v>
      </c>
      <c r="V6" s="306">
        <f t="shared" ca="1" si="3"/>
        <v>1.1573498725606826</v>
      </c>
      <c r="W6" s="304">
        <f t="shared" ca="1" si="4"/>
        <v>55.56901712019053</v>
      </c>
      <c r="Y6" s="314" t="str">
        <f t="shared" ca="1" si="22"/>
        <v/>
      </c>
      <c r="Z6" s="315" t="str">
        <f t="shared" ca="1" si="23"/>
        <v/>
      </c>
      <c r="AA6" s="316" t="str">
        <f t="shared" ca="1" si="24"/>
        <v/>
      </c>
      <c r="AC6" s="310" t="e">
        <f t="shared" ca="1" si="25"/>
        <v>#N/A</v>
      </c>
      <c r="AD6" s="323" t="e">
        <f t="shared" ca="1" si="26"/>
        <v>#N/A</v>
      </c>
      <c r="AE6" s="324">
        <f t="shared" ca="1" si="5"/>
        <v>567.92772731239324</v>
      </c>
      <c r="AG6" s="306">
        <f t="shared" ca="1" si="27"/>
        <v>33.788844954260831</v>
      </c>
      <c r="AH6" s="304">
        <f t="shared" ca="1" si="28"/>
        <v>43.28283784166549</v>
      </c>
    </row>
    <row r="7" spans="1:248" x14ac:dyDescent="0.2">
      <c r="A7" s="347">
        <f t="shared" ca="1" si="6"/>
        <v>0.01</v>
      </c>
      <c r="B7" s="304">
        <f t="shared" ca="1" si="7"/>
        <v>4.629999999999999</v>
      </c>
      <c r="D7" s="306">
        <f t="shared" ca="1" si="8"/>
        <v>15.222236386332062</v>
      </c>
      <c r="E7" s="307">
        <f t="shared" ca="1" si="9"/>
        <v>48.664761231007532</v>
      </c>
      <c r="F7" s="304">
        <f t="shared" ca="1" si="10"/>
        <v>50.98995456236792</v>
      </c>
      <c r="G7" s="306">
        <f t="shared" ca="1" si="11"/>
        <v>38.796406673496016</v>
      </c>
      <c r="H7" s="307">
        <f t="shared" ca="1" si="12"/>
        <v>148.93457557260609</v>
      </c>
      <c r="I7" s="304">
        <f t="shared" ca="1" si="13"/>
        <v>153.90473992625309</v>
      </c>
      <c r="J7" s="306">
        <f t="shared" ca="1" si="14"/>
        <v>132.31353581005862</v>
      </c>
      <c r="K7" s="307">
        <f t="shared" ca="1" si="15"/>
        <v>569.41463983005781</v>
      </c>
      <c r="L7" s="304">
        <f t="shared" ca="1" si="0"/>
        <v>584.58524084290229</v>
      </c>
      <c r="M7" s="306">
        <f t="shared" ca="1" si="16"/>
        <v>1.3159665888198964</v>
      </c>
      <c r="N7" s="304">
        <f t="shared" ca="1" si="17"/>
        <v>75.399331519607841</v>
      </c>
      <c r="P7" s="310">
        <f t="shared" ca="1" si="18"/>
        <v>2</v>
      </c>
      <c r="Q7" s="304">
        <f t="shared" ca="1" si="19"/>
        <v>240.00000000000108</v>
      </c>
      <c r="R7" s="306">
        <f t="shared" ca="1" si="20"/>
        <v>0.12737994945240158</v>
      </c>
      <c r="S7" s="307">
        <f t="shared" ca="1" si="21"/>
        <v>3.052299326032013</v>
      </c>
      <c r="T7" s="304">
        <f t="shared" ca="1" si="1"/>
        <v>29.94305638837405</v>
      </c>
      <c r="U7" s="311">
        <f t="shared" ca="1" si="2"/>
        <v>0</v>
      </c>
      <c r="V7" s="306">
        <f t="shared" ca="1" si="3"/>
        <v>1.1571776583334428</v>
      </c>
      <c r="W7" s="304">
        <f t="shared" ca="1" si="4"/>
        <v>55.930305579433146</v>
      </c>
      <c r="Y7" s="314" t="str">
        <f t="shared" ca="1" si="22"/>
        <v/>
      </c>
      <c r="Z7" s="315" t="str">
        <f t="shared" ca="1" si="23"/>
        <v/>
      </c>
      <c r="AA7" s="316" t="str">
        <f t="shared" ca="1" si="24"/>
        <v/>
      </c>
      <c r="AC7" s="310" t="e">
        <f t="shared" ca="1" si="25"/>
        <v>#N/A</v>
      </c>
      <c r="AD7" s="323" t="e">
        <f t="shared" ca="1" si="26"/>
        <v>#N/A</v>
      </c>
      <c r="AE7" s="324">
        <f t="shared" ca="1" si="5"/>
        <v>569.41463983005781</v>
      </c>
      <c r="AG7" s="306">
        <f t="shared" ca="1" si="27"/>
        <v>50.93002762551518</v>
      </c>
      <c r="AH7" s="304">
        <f t="shared" ca="1" si="28"/>
        <v>60.423622711855948</v>
      </c>
    </row>
    <row r="8" spans="1:248" x14ac:dyDescent="0.2">
      <c r="A8" s="347">
        <f t="shared" ca="1" si="6"/>
        <v>0.01</v>
      </c>
      <c r="B8" s="304">
        <f t="shared" ca="1" si="7"/>
        <v>4.6399999999999988</v>
      </c>
      <c r="D8" s="306">
        <f t="shared" ca="1" si="8"/>
        <v>13.555231101529195</v>
      </c>
      <c r="E8" s="307">
        <f t="shared" ca="1" si="9"/>
        <v>42.226844749182007</v>
      </c>
      <c r="F8" s="304">
        <f t="shared" ca="1" si="10"/>
        <v>44.349190609157503</v>
      </c>
      <c r="G8" s="306">
        <f t="shared" ca="1" si="11"/>
        <v>38.931958984511304</v>
      </c>
      <c r="H8" s="307">
        <f t="shared" ca="1" si="12"/>
        <v>149.35684402009792</v>
      </c>
      <c r="I8" s="304">
        <f t="shared" ca="1" si="13"/>
        <v>154.34754382890429</v>
      </c>
      <c r="J8" s="306">
        <f t="shared" ca="1" si="14"/>
        <v>132.70217763834867</v>
      </c>
      <c r="K8" s="307">
        <f t="shared" ca="1" si="15"/>
        <v>570.90609692802138</v>
      </c>
      <c r="L8" s="304">
        <f t="shared" ca="1" si="0"/>
        <v>586.12595869791267</v>
      </c>
      <c r="M8" s="306">
        <f t="shared" ca="1" si="16"/>
        <v>1.3158063717466177</v>
      </c>
      <c r="N8" s="304">
        <f t="shared" ca="1" si="17"/>
        <v>75.390151757503048</v>
      </c>
      <c r="P8" s="310">
        <f t="shared" ca="1" si="18"/>
        <v>2</v>
      </c>
      <c r="Q8" s="304">
        <f t="shared" ca="1" si="19"/>
        <v>220.00000000000148</v>
      </c>
      <c r="R8" s="306">
        <f t="shared" ca="1" si="20"/>
        <v>0.1167649536647017</v>
      </c>
      <c r="S8" s="307">
        <f t="shared" ca="1" si="21"/>
        <v>3.0511316764953662</v>
      </c>
      <c r="T8" s="304">
        <f t="shared" ca="1" si="1"/>
        <v>29.931601746419545</v>
      </c>
      <c r="U8" s="311">
        <f t="shared" ca="1" si="2"/>
        <v>0</v>
      </c>
      <c r="V8" s="306">
        <f t="shared" ca="1" si="3"/>
        <v>1.1570049427631905</v>
      </c>
      <c r="W8" s="304">
        <f t="shared" ca="1" si="4"/>
        <v>56.244210021144362</v>
      </c>
      <c r="Y8" s="314" t="str">
        <f t="shared" ca="1" si="22"/>
        <v/>
      </c>
      <c r="Z8" s="315" t="str">
        <f t="shared" ca="1" si="23"/>
        <v/>
      </c>
      <c r="AA8" s="316" t="str">
        <f t="shared" ca="1" si="24"/>
        <v/>
      </c>
      <c r="AC8" s="310" t="e">
        <f t="shared" ca="1" si="25"/>
        <v>#N/A</v>
      </c>
      <c r="AD8" s="323" t="e">
        <f t="shared" ca="1" si="26"/>
        <v>#N/A</v>
      </c>
      <c r="AE8" s="324">
        <f t="shared" ca="1" si="5"/>
        <v>570.90609692802138</v>
      </c>
      <c r="AG8" s="306">
        <f t="shared" ca="1" si="27"/>
        <v>44.280192163824374</v>
      </c>
      <c r="AH8" s="304">
        <f t="shared" ca="1" si="28"/>
        <v>53.773390274989502</v>
      </c>
    </row>
    <row r="9" spans="1:248" x14ac:dyDescent="0.2">
      <c r="A9" s="347">
        <f t="shared" ca="1" si="6"/>
        <v>0.01</v>
      </c>
      <c r="B9" s="304">
        <f t="shared" ca="1" si="7"/>
        <v>4.6499999999999986</v>
      </c>
      <c r="D9" s="306">
        <f t="shared" ca="1" si="8"/>
        <v>12.679911280700017</v>
      </c>
      <c r="E9" s="307">
        <f t="shared" ca="1" si="9"/>
        <v>38.834650326833916</v>
      </c>
      <c r="F9" s="304">
        <f t="shared" ca="1" si="10"/>
        <v>40.852297561996252</v>
      </c>
      <c r="G9" s="306">
        <f t="shared" ca="1" si="11"/>
        <v>39.058758097318304</v>
      </c>
      <c r="H9" s="307">
        <f t="shared" ca="1" si="12"/>
        <v>149.74519052336626</v>
      </c>
      <c r="I9" s="304">
        <f t="shared" ca="1" si="13"/>
        <v>154.7553187098398</v>
      </c>
      <c r="J9" s="306">
        <f t="shared" ca="1" si="14"/>
        <v>133.09213122375783</v>
      </c>
      <c r="K9" s="307">
        <f t="shared" ca="1" si="15"/>
        <v>572.40160710073872</v>
      </c>
      <c r="L9" s="304">
        <f t="shared" ca="1" si="0"/>
        <v>587.67092424688701</v>
      </c>
      <c r="M9" s="306">
        <f t="shared" ca="1" si="16"/>
        <v>1.3156464785594069</v>
      </c>
      <c r="N9" s="304">
        <f t="shared" ca="1" si="17"/>
        <v>75.380990552702968</v>
      </c>
      <c r="P9" s="310">
        <f t="shared" ca="1" si="18"/>
        <v>3</v>
      </c>
      <c r="Q9" s="304">
        <f t="shared" ca="1" si="19"/>
        <v>209.56896551724145</v>
      </c>
      <c r="R9" s="306">
        <f t="shared" ca="1" si="20"/>
        <v>0.11122868430990909</v>
      </c>
      <c r="S9" s="307">
        <f t="shared" ca="1" si="21"/>
        <v>3.0500193896522672</v>
      </c>
      <c r="T9" s="304">
        <f t="shared" ca="1" si="1"/>
        <v>29.920690212488743</v>
      </c>
      <c r="U9" s="311">
        <f t="shared" ca="1" si="2"/>
        <v>0</v>
      </c>
      <c r="V9" s="306">
        <f t="shared" ca="1" si="3"/>
        <v>1.1568317829789612</v>
      </c>
      <c r="W9" s="304">
        <f t="shared" ca="1" si="4"/>
        <v>56.533326579107722</v>
      </c>
      <c r="Y9" s="314" t="str">
        <f t="shared" ca="1" si="22"/>
        <v/>
      </c>
      <c r="Z9" s="315" t="str">
        <f t="shared" ca="1" si="23"/>
        <v/>
      </c>
      <c r="AA9" s="316" t="str">
        <f t="shared" ca="1" si="24"/>
        <v/>
      </c>
      <c r="AC9" s="310" t="e">
        <f t="shared" ca="1" si="25"/>
        <v>#N/A</v>
      </c>
      <c r="AD9" s="323" t="e">
        <f t="shared" ca="1" si="26"/>
        <v>#N/A</v>
      </c>
      <c r="AE9" s="324">
        <f t="shared" ca="1" si="5"/>
        <v>572.40160710073872</v>
      </c>
      <c r="AG9" s="306">
        <f t="shared" ca="1" si="27"/>
        <v>40.777290271131577</v>
      </c>
      <c r="AH9" s="304">
        <f t="shared" ca="1" si="28"/>
        <v>50.270092057866442</v>
      </c>
    </row>
    <row r="10" spans="1:248" x14ac:dyDescent="0.2">
      <c r="A10" s="347">
        <f t="shared" ca="1" si="6"/>
        <v>0.01</v>
      </c>
      <c r="B10" s="304">
        <f t="shared" ca="1" si="7"/>
        <v>4.6599999999999984</v>
      </c>
      <c r="D10" s="306">
        <f t="shared" ca="1" si="8"/>
        <v>12.597002974265925</v>
      </c>
      <c r="E10" s="307">
        <f t="shared" ca="1" si="9"/>
        <v>38.4849459300493</v>
      </c>
      <c r="F10" s="304">
        <f t="shared" ca="1" si="10"/>
        <v>40.494142134048012</v>
      </c>
      <c r="G10" s="306">
        <f t="shared" ca="1" si="11"/>
        <v>39.184728127060964</v>
      </c>
      <c r="H10" s="307">
        <f t="shared" ca="1" si="12"/>
        <v>150.13003998266674</v>
      </c>
      <c r="I10" s="304">
        <f t="shared" ca="1" si="13"/>
        <v>155.15950445779595</v>
      </c>
      <c r="J10" s="306">
        <f t="shared" ca="1" si="14"/>
        <v>133.48334865487973</v>
      </c>
      <c r="K10" s="307">
        <f t="shared" ca="1" si="15"/>
        <v>573.90098325326892</v>
      </c>
      <c r="L10" s="304">
        <f t="shared" ca="1" si="0"/>
        <v>589.21994445808525</v>
      </c>
      <c r="M10" s="306">
        <f t="shared" ca="1" si="16"/>
        <v>1.3154869040669548</v>
      </c>
      <c r="N10" s="304">
        <f t="shared" ca="1" si="17"/>
        <v>75.371847607767521</v>
      </c>
      <c r="P10" s="310">
        <f t="shared" ca="1" si="18"/>
        <v>3</v>
      </c>
      <c r="Q10" s="304">
        <f t="shared" ca="1" si="19"/>
        <v>208.70689655172424</v>
      </c>
      <c r="R10" s="306">
        <f t="shared" ca="1" si="20"/>
        <v>0.11077114138802549</v>
      </c>
      <c r="S10" s="307">
        <f t="shared" ca="1" si="21"/>
        <v>3.0489116782383867</v>
      </c>
      <c r="T10" s="304">
        <f t="shared" ca="1" si="1"/>
        <v>29.909823563518575</v>
      </c>
      <c r="U10" s="311">
        <f t="shared" ca="1" si="2"/>
        <v>0</v>
      </c>
      <c r="V10" s="306">
        <f t="shared" ca="1" si="3"/>
        <v>1.1566582008382851</v>
      </c>
      <c r="W10" s="304">
        <f t="shared" ca="1" si="4"/>
        <v>56.820489463130514</v>
      </c>
      <c r="Y10" s="314" t="str">
        <f t="shared" ca="1" si="22"/>
        <v/>
      </c>
      <c r="Z10" s="315" t="str">
        <f t="shared" ca="1" si="23"/>
        <v/>
      </c>
      <c r="AA10" s="316" t="str">
        <f t="shared" ca="1" si="24"/>
        <v/>
      </c>
      <c r="AC10" s="310" t="e">
        <f t="shared" ca="1" si="25"/>
        <v>#N/A</v>
      </c>
      <c r="AD10" s="323" t="e">
        <f t="shared" ca="1" si="26"/>
        <v>#N/A</v>
      </c>
      <c r="AE10" s="324">
        <f t="shared" ca="1" si="5"/>
        <v>573.90098325326892</v>
      </c>
      <c r="AG10" s="306">
        <f t="shared" ca="1" si="27"/>
        <v>40.418377246390726</v>
      </c>
      <c r="AH10" s="304">
        <f t="shared" ca="1" si="28"/>
        <v>49.910783266945934</v>
      </c>
    </row>
    <row r="11" spans="1:248" x14ac:dyDescent="0.2">
      <c r="A11" s="347">
        <f t="shared" ca="1" si="6"/>
        <v>0.01</v>
      </c>
      <c r="B11" s="304">
        <f t="shared" ca="1" si="7"/>
        <v>4.6699999999999982</v>
      </c>
      <c r="D11" s="306">
        <f t="shared" ca="1" si="8"/>
        <v>12.51404502192614</v>
      </c>
      <c r="E11" s="307">
        <f t="shared" ca="1" si="9"/>
        <v>38.13556882963826</v>
      </c>
      <c r="F11" s="304">
        <f t="shared" ca="1" si="10"/>
        <v>40.136304423437785</v>
      </c>
      <c r="G11" s="306">
        <f t="shared" ca="1" si="11"/>
        <v>39.309868577280227</v>
      </c>
      <c r="H11" s="307">
        <f t="shared" ca="1" si="12"/>
        <v>150.51139567096314</v>
      </c>
      <c r="I11" s="304">
        <f t="shared" ca="1" si="13"/>
        <v>155.56010412179683</v>
      </c>
      <c r="J11" s="306">
        <f t="shared" ca="1" si="14"/>
        <v>133.87582163840145</v>
      </c>
      <c r="K11" s="307">
        <f t="shared" ca="1" si="15"/>
        <v>575.40419043153702</v>
      </c>
      <c r="L11" s="304">
        <f t="shared" ca="1" si="0"/>
        <v>590.77298345940767</v>
      </c>
      <c r="M11" s="306">
        <f t="shared" ca="1" si="16"/>
        <v>1.3153276431404086</v>
      </c>
      <c r="N11" s="304">
        <f t="shared" ca="1" si="17"/>
        <v>75.362722628835087</v>
      </c>
      <c r="P11" s="310">
        <f t="shared" ca="1" si="18"/>
        <v>3</v>
      </c>
      <c r="Q11" s="304">
        <f t="shared" ca="1" si="19"/>
        <v>207.844827586207</v>
      </c>
      <c r="R11" s="306">
        <f t="shared" ca="1" si="20"/>
        <v>0.11031359846614187</v>
      </c>
      <c r="S11" s="307">
        <f t="shared" ca="1" si="21"/>
        <v>3.0478085422537253</v>
      </c>
      <c r="T11" s="304">
        <f t="shared" ca="1" si="1"/>
        <v>29.899001799509048</v>
      </c>
      <c r="U11" s="311">
        <f t="shared" ca="1" si="2"/>
        <v>0</v>
      </c>
      <c r="V11" s="306">
        <f t="shared" ca="1" si="3"/>
        <v>1.1564842005770726</v>
      </c>
      <c r="W11" s="304">
        <f t="shared" ca="1" si="4"/>
        <v>57.105681087018823</v>
      </c>
      <c r="Y11" s="314" t="str">
        <f t="shared" ca="1" si="22"/>
        <v/>
      </c>
      <c r="Z11" s="315" t="str">
        <f t="shared" ca="1" si="23"/>
        <v/>
      </c>
      <c r="AA11" s="316" t="str">
        <f t="shared" ca="1" si="24"/>
        <v/>
      </c>
      <c r="AC11" s="310" t="e">
        <f t="shared" ca="1" si="25"/>
        <v>#N/A</v>
      </c>
      <c r="AD11" s="323" t="e">
        <f t="shared" ca="1" si="26"/>
        <v>#N/A</v>
      </c>
      <c r="AE11" s="324">
        <f t="shared" ca="1" si="5"/>
        <v>575.40419043153702</v>
      </c>
      <c r="AG11" s="306">
        <f t="shared" ca="1" si="27"/>
        <v>40.059769118429955</v>
      </c>
      <c r="AH11" s="304">
        <f t="shared" ca="1" si="28"/>
        <v>49.551779919679724</v>
      </c>
    </row>
    <row r="12" spans="1:248" x14ac:dyDescent="0.2">
      <c r="A12" s="347">
        <f t="shared" ca="1" si="6"/>
        <v>0.01</v>
      </c>
      <c r="B12" s="304">
        <f t="shared" ca="1" si="7"/>
        <v>4.6799999999999979</v>
      </c>
      <c r="D12" s="306">
        <f t="shared" ca="1" si="8"/>
        <v>12.431040101229851</v>
      </c>
      <c r="E12" s="307">
        <f t="shared" ca="1" si="9"/>
        <v>37.786526342985475</v>
      </c>
      <c r="F12" s="304">
        <f t="shared" ca="1" si="10"/>
        <v>39.778792478750781</v>
      </c>
      <c r="G12" s="306">
        <f t="shared" ca="1" si="11"/>
        <v>39.434178978292529</v>
      </c>
      <c r="H12" s="307">
        <f t="shared" ca="1" si="12"/>
        <v>150.88926093439301</v>
      </c>
      <c r="I12" s="304">
        <f t="shared" ca="1" si="13"/>
        <v>155.95712082819222</v>
      </c>
      <c r="J12" s="306">
        <f t="shared" ca="1" si="14"/>
        <v>134.26954187617932</v>
      </c>
      <c r="K12" s="307">
        <f t="shared" ca="1" si="15"/>
        <v>576.91119371456375</v>
      </c>
      <c r="L12" s="304">
        <f t="shared" ca="1" si="0"/>
        <v>592.33000540982391</v>
      </c>
      <c r="M12" s="306">
        <f t="shared" ca="1" si="16"/>
        <v>1.3151686907121121</v>
      </c>
      <c r="N12" s="304">
        <f t="shared" ca="1" si="17"/>
        <v>75.353615325550336</v>
      </c>
      <c r="P12" s="310">
        <f t="shared" ca="1" si="18"/>
        <v>3</v>
      </c>
      <c r="Q12" s="304">
        <f t="shared" ca="1" si="19"/>
        <v>206.98275862068979</v>
      </c>
      <c r="R12" s="306">
        <f t="shared" ca="1" si="20"/>
        <v>0.10985605554425826</v>
      </c>
      <c r="S12" s="307">
        <f t="shared" ca="1" si="21"/>
        <v>3.0467099816982826</v>
      </c>
      <c r="T12" s="304">
        <f t="shared" ca="1" si="1"/>
        <v>29.888224920460154</v>
      </c>
      <c r="U12" s="311">
        <f t="shared" ca="1" si="2"/>
        <v>0</v>
      </c>
      <c r="V12" s="306">
        <f t="shared" ca="1" si="3"/>
        <v>1.1563097864254559</v>
      </c>
      <c r="W12" s="304">
        <f t="shared" ca="1" si="4"/>
        <v>57.388884145774284</v>
      </c>
      <c r="Y12" s="314" t="str">
        <f t="shared" ca="1" si="22"/>
        <v/>
      </c>
      <c r="Z12" s="315" t="str">
        <f t="shared" ca="1" si="23"/>
        <v/>
      </c>
      <c r="AA12" s="316" t="str">
        <f t="shared" ca="1" si="24"/>
        <v/>
      </c>
      <c r="AC12" s="310" t="e">
        <f t="shared" ca="1" si="25"/>
        <v>#N/A</v>
      </c>
      <c r="AD12" s="323" t="e">
        <f t="shared" ca="1" si="26"/>
        <v>#N/A</v>
      </c>
      <c r="AE12" s="324">
        <f t="shared" ca="1" si="5"/>
        <v>576.91119371456375</v>
      </c>
      <c r="AG12" s="306">
        <f t="shared" ca="1" si="27"/>
        <v>39.701473619888375</v>
      </c>
      <c r="AH12" s="304">
        <f t="shared" ca="1" si="28"/>
        <v>49.193089737450883</v>
      </c>
    </row>
    <row r="13" spans="1:248" x14ac:dyDescent="0.2">
      <c r="A13" s="347">
        <f t="shared" ca="1" si="6"/>
        <v>0.01</v>
      </c>
      <c r="B13" s="304">
        <f t="shared" ca="1" si="7"/>
        <v>4.6899999999999977</v>
      </c>
      <c r="D13" s="306">
        <f t="shared" ca="1" si="8"/>
        <v>12.347990862566173</v>
      </c>
      <c r="E13" s="307">
        <f t="shared" ca="1" si="9"/>
        <v>37.437825707310381</v>
      </c>
      <c r="F13" s="304">
        <f t="shared" ca="1" si="10"/>
        <v>39.421614274823497</v>
      </c>
      <c r="G13" s="306">
        <f t="shared" ca="1" si="11"/>
        <v>39.55765888691819</v>
      </c>
      <c r="H13" s="307">
        <f t="shared" ca="1" si="12"/>
        <v>151.2636391914661</v>
      </c>
      <c r="I13" s="304">
        <f t="shared" ca="1" si="13"/>
        <v>156.35055777981674</v>
      </c>
      <c r="J13" s="306">
        <f t="shared" ca="1" si="14"/>
        <v>134.66450106550536</v>
      </c>
      <c r="K13" s="307">
        <f t="shared" ca="1" si="15"/>
        <v>578.42195821519306</v>
      </c>
      <c r="L13" s="304">
        <f t="shared" ca="1" si="0"/>
        <v>593.89097450013503</v>
      </c>
      <c r="M13" s="306">
        <f t="shared" ca="1" si="16"/>
        <v>1.3150100417743738</v>
      </c>
      <c r="N13" s="304">
        <f t="shared" ca="1" si="17"/>
        <v>75.344525410993697</v>
      </c>
      <c r="P13" s="310">
        <f t="shared" ca="1" si="18"/>
        <v>3</v>
      </c>
      <c r="Q13" s="304">
        <f t="shared" ca="1" si="19"/>
        <v>206.12068965517258</v>
      </c>
      <c r="R13" s="306">
        <f t="shared" ca="1" si="20"/>
        <v>0.10939851262237466</v>
      </c>
      <c r="S13" s="307">
        <f t="shared" ca="1" si="21"/>
        <v>3.0456159965720588</v>
      </c>
      <c r="T13" s="304">
        <f t="shared" ca="1" si="1"/>
        <v>29.8774929263719</v>
      </c>
      <c r="U13" s="311">
        <f t="shared" ca="1" si="2"/>
        <v>0</v>
      </c>
      <c r="V13" s="306">
        <f t="shared" ca="1" si="3"/>
        <v>1.15613496260769</v>
      </c>
      <c r="W13" s="304">
        <f t="shared" ca="1" si="4"/>
        <v>57.670081614962882</v>
      </c>
      <c r="Y13" s="314" t="str">
        <f t="shared" ca="1" si="22"/>
        <v/>
      </c>
      <c r="Z13" s="315" t="str">
        <f t="shared" ca="1" si="23"/>
        <v/>
      </c>
      <c r="AA13" s="316" t="str">
        <f t="shared" ca="1" si="24"/>
        <v/>
      </c>
      <c r="AC13" s="310" t="e">
        <f t="shared" ca="1" si="25"/>
        <v>#N/A</v>
      </c>
      <c r="AD13" s="323" t="e">
        <f t="shared" ca="1" si="26"/>
        <v>#N/A</v>
      </c>
      <c r="AE13" s="324">
        <f t="shared" ca="1" si="5"/>
        <v>578.42195821519306</v>
      </c>
      <c r="AG13" s="306">
        <f t="shared" ca="1" si="27"/>
        <v>39.343498399300131</v>
      </c>
      <c r="AH13" s="304">
        <f t="shared" ca="1" si="28"/>
        <v>48.83472035765535</v>
      </c>
    </row>
    <row r="14" spans="1:248" x14ac:dyDescent="0.2">
      <c r="A14" s="347">
        <f t="shared" ca="1" si="6"/>
        <v>0.01</v>
      </c>
      <c r="B14" s="304">
        <f t="shared" ca="1" si="7"/>
        <v>4.6999999999999975</v>
      </c>
      <c r="D14" s="306">
        <f t="shared" ca="1" si="8"/>
        <v>12.264899929242917</v>
      </c>
      <c r="E14" s="307">
        <f t="shared" ca="1" si="9"/>
        <v>37.089474079593927</v>
      </c>
      <c r="F14" s="304">
        <f t="shared" ca="1" si="10"/>
        <v>39.064777713116612</v>
      </c>
      <c r="G14" s="306">
        <f t="shared" ca="1" si="11"/>
        <v>39.68030788621062</v>
      </c>
      <c r="H14" s="307">
        <f t="shared" ca="1" si="12"/>
        <v>151.63453393226203</v>
      </c>
      <c r="I14" s="304">
        <f t="shared" ca="1" si="13"/>
        <v>156.7404182551482</v>
      </c>
      <c r="J14" s="306">
        <f t="shared" ca="1" si="14"/>
        <v>135.060690899371</v>
      </c>
      <c r="K14" s="307">
        <f t="shared" ca="1" si="15"/>
        <v>579.93644908081171</v>
      </c>
      <c r="L14" s="304">
        <f t="shared" ca="1" si="0"/>
        <v>595.45585495372904</v>
      </c>
      <c r="M14" s="306">
        <f t="shared" ca="1" si="16"/>
        <v>1.314851691378266</v>
      </c>
      <c r="N14" s="304">
        <f t="shared" ca="1" si="17"/>
        <v>75.335452601612488</v>
      </c>
      <c r="P14" s="310">
        <f t="shared" ca="1" si="18"/>
        <v>3</v>
      </c>
      <c r="Q14" s="304">
        <f t="shared" ca="1" si="19"/>
        <v>205.25862068965534</v>
      </c>
      <c r="R14" s="306">
        <f t="shared" ca="1" si="20"/>
        <v>0.10894096970049102</v>
      </c>
      <c r="S14" s="307">
        <f t="shared" ca="1" si="21"/>
        <v>3.0445265868750537</v>
      </c>
      <c r="T14" s="304">
        <f t="shared" ca="1" si="1"/>
        <v>29.866805817244277</v>
      </c>
      <c r="U14" s="311">
        <f t="shared" ca="1" si="2"/>
        <v>0</v>
      </c>
      <c r="V14" s="306">
        <f t="shared" ca="1" si="3"/>
        <v>1.1559597333420606</v>
      </c>
      <c r="W14" s="304">
        <f t="shared" ca="1" si="4"/>
        <v>57.949256750052598</v>
      </c>
      <c r="Y14" s="314" t="str">
        <f t="shared" ca="1" si="22"/>
        <v/>
      </c>
      <c r="Z14" s="315" t="str">
        <f t="shared" ca="1" si="23"/>
        <v/>
      </c>
      <c r="AA14" s="316" t="str">
        <f t="shared" ca="1" si="24"/>
        <v>Satellite</v>
      </c>
      <c r="AC14" s="310" t="e">
        <f t="shared" ca="1" si="25"/>
        <v>#N/A</v>
      </c>
      <c r="AD14" s="323" t="e">
        <f t="shared" ca="1" si="26"/>
        <v>#N/A</v>
      </c>
      <c r="AE14" s="324">
        <f t="shared" ca="1" si="5"/>
        <v>579.93644908081171</v>
      </c>
      <c r="AG14" s="306">
        <f t="shared" ca="1" si="27"/>
        <v>38.985851021037867</v>
      </c>
      <c r="AH14" s="304">
        <f t="shared" ca="1" si="28"/>
        <v>48.476679333642956</v>
      </c>
    </row>
    <row r="15" spans="1:248" x14ac:dyDescent="0.2">
      <c r="A15" s="347">
        <f t="shared" ca="1" si="6"/>
        <v>0.01</v>
      </c>
      <c r="B15" s="304">
        <f t="shared" ca="1" si="7"/>
        <v>4.7099999999999973</v>
      </c>
      <c r="D15" s="306">
        <f t="shared" ca="1" si="8"/>
        <v>12.18176989756514</v>
      </c>
      <c r="E15" s="307">
        <f t="shared" ca="1" si="9"/>
        <v>36.741478536517718</v>
      </c>
      <c r="F15" s="304">
        <f t="shared" ca="1" si="10"/>
        <v>38.70829062212146</v>
      </c>
      <c r="G15" s="306">
        <f t="shared" ca="1" si="11"/>
        <v>39.802125585186275</v>
      </c>
      <c r="H15" s="307">
        <f t="shared" ca="1" si="12"/>
        <v>152.00194871762722</v>
      </c>
      <c r="I15" s="304">
        <f t="shared" ca="1" si="13"/>
        <v>157.12670560746545</v>
      </c>
      <c r="J15" s="306">
        <f t="shared" ca="1" si="14"/>
        <v>135.45810306672797</v>
      </c>
      <c r="K15" s="307">
        <f t="shared" ca="1" si="15"/>
        <v>581.45463149406112</v>
      </c>
      <c r="L15" s="304">
        <f t="shared" ca="1" si="0"/>
        <v>597.02461102732661</v>
      </c>
      <c r="M15" s="306">
        <f t="shared" ca="1" si="16"/>
        <v>1.3146936346324478</v>
      </c>
      <c r="N15" s="304">
        <f t="shared" ca="1" si="17"/>
        <v>75.326396617153534</v>
      </c>
      <c r="P15" s="310">
        <f t="shared" ca="1" si="18"/>
        <v>3</v>
      </c>
      <c r="Q15" s="304">
        <f t="shared" ca="1" si="19"/>
        <v>204.39655172413813</v>
      </c>
      <c r="R15" s="306">
        <f t="shared" ca="1" si="20"/>
        <v>0.10848342677860742</v>
      </c>
      <c r="S15" s="307">
        <f t="shared" ca="1" si="21"/>
        <v>3.0434417526072677</v>
      </c>
      <c r="T15" s="304">
        <f t="shared" ca="1" si="1"/>
        <v>29.856163593077298</v>
      </c>
      <c r="U15" s="311">
        <f t="shared" ca="1" si="2"/>
        <v>0</v>
      </c>
      <c r="V15" s="306">
        <f t="shared" ca="1" si="3"/>
        <v>1.1557841028407898</v>
      </c>
      <c r="W15" s="304">
        <f t="shared" ca="1" si="4"/>
        <v>58.226393085720311</v>
      </c>
      <c r="Y15" s="314" t="str">
        <f t="shared" ca="1" si="22"/>
        <v/>
      </c>
      <c r="Z15" s="315" t="str">
        <f t="shared" ca="1" si="23"/>
        <v/>
      </c>
      <c r="AA15" s="316" t="str">
        <f t="shared" ca="1" si="24"/>
        <v/>
      </c>
      <c r="AC15" s="310" t="e">
        <f t="shared" ca="1" si="25"/>
        <v>#N/A</v>
      </c>
      <c r="AD15" s="323" t="e">
        <f t="shared" ca="1" si="26"/>
        <v>#N/A</v>
      </c>
      <c r="AE15" s="324">
        <f t="shared" ca="1" si="5"/>
        <v>581.45463149406112</v>
      </c>
      <c r="AG15" s="306">
        <f t="shared" ca="1" si="27"/>
        <v>38.62853896526822</v>
      </c>
      <c r="AH15" s="304">
        <f t="shared" ca="1" si="28"/>
        <v>48.118974134670559</v>
      </c>
    </row>
    <row r="16" spans="1:248" x14ac:dyDescent="0.2">
      <c r="A16" s="347">
        <f t="shared" ca="1" si="6"/>
        <v>0.01</v>
      </c>
      <c r="B16" s="304">
        <f t="shared" ca="1" si="7"/>
        <v>4.7199999999999971</v>
      </c>
      <c r="D16" s="306">
        <f t="shared" ca="1" si="8"/>
        <v>12.098603336913763</v>
      </c>
      <c r="E16" s="307">
        <f t="shared" ca="1" si="9"/>
        <v>36.393846074414945</v>
      </c>
      <c r="F16" s="304">
        <f t="shared" ca="1" si="10"/>
        <v>38.352160757800711</v>
      </c>
      <c r="G16" s="306">
        <f t="shared" ca="1" si="11"/>
        <v>39.92311161855541</v>
      </c>
      <c r="H16" s="307">
        <f t="shared" ca="1" si="12"/>
        <v>152.36588717837137</v>
      </c>
      <c r="I16" s="304">
        <f t="shared" ca="1" si="13"/>
        <v>157.5094232640061</v>
      </c>
      <c r="J16" s="306">
        <f t="shared" ca="1" si="14"/>
        <v>135.85672925274667</v>
      </c>
      <c r="K16" s="307">
        <f t="shared" ca="1" si="15"/>
        <v>582.97647067354114</v>
      </c>
      <c r="L16" s="304">
        <f t="shared" ca="1" si="0"/>
        <v>598.59720701172023</v>
      </c>
      <c r="M16" s="306">
        <f t="shared" ca="1" si="16"/>
        <v>1.3145358667020159</v>
      </c>
      <c r="N16" s="304">
        <f t="shared" ca="1" si="17"/>
        <v>75.317357180597284</v>
      </c>
      <c r="P16" s="310">
        <f t="shared" ca="1" si="18"/>
        <v>3</v>
      </c>
      <c r="Q16" s="304">
        <f t="shared" ca="1" si="19"/>
        <v>203.5344827586209</v>
      </c>
      <c r="R16" s="306">
        <f t="shared" ca="1" si="20"/>
        <v>0.10802588385672381</v>
      </c>
      <c r="S16" s="307">
        <f t="shared" ca="1" si="21"/>
        <v>3.0423614937687002</v>
      </c>
      <c r="T16" s="304">
        <f t="shared" ca="1" si="1"/>
        <v>29.845566253870953</v>
      </c>
      <c r="U16" s="311">
        <f t="shared" ca="1" si="2"/>
        <v>0</v>
      </c>
      <c r="V16" s="306">
        <f t="shared" ca="1" si="3"/>
        <v>1.155608075309944</v>
      </c>
      <c r="W16" s="304">
        <f t="shared" ca="1" si="4"/>
        <v>58.501474435128749</v>
      </c>
      <c r="Y16" s="314" t="str">
        <f t="shared" ca="1" si="22"/>
        <v/>
      </c>
      <c r="Z16" s="315" t="str">
        <f t="shared" ca="1" si="23"/>
        <v/>
      </c>
      <c r="AA16" s="316" t="str">
        <f t="shared" ca="1" si="24"/>
        <v/>
      </c>
      <c r="AC16" s="310" t="e">
        <f t="shared" ca="1" si="25"/>
        <v>#N/A</v>
      </c>
      <c r="AD16" s="323" t="e">
        <f t="shared" ca="1" si="26"/>
        <v>#N/A</v>
      </c>
      <c r="AE16" s="324">
        <f t="shared" ca="1" si="5"/>
        <v>582.97647067354114</v>
      </c>
      <c r="AG16" s="306">
        <f t="shared" ca="1" si="27"/>
        <v>38.271569627918936</v>
      </c>
      <c r="AH16" s="304">
        <f t="shared" ca="1" si="28"/>
        <v>47.761612145866792</v>
      </c>
    </row>
    <row r="17" spans="1:34" x14ac:dyDescent="0.2">
      <c r="A17" s="347">
        <f t="shared" ca="1" si="6"/>
        <v>0.01</v>
      </c>
      <c r="B17" s="304">
        <f t="shared" ca="1" si="7"/>
        <v>4.7299999999999969</v>
      </c>
      <c r="D17" s="306">
        <f t="shared" ca="1" si="8"/>
        <v>12.015402789824252</v>
      </c>
      <c r="E17" s="307">
        <f t="shared" ca="1" si="9"/>
        <v>36.046583609233558</v>
      </c>
      <c r="F17" s="304">
        <f t="shared" ca="1" si="10"/>
        <v>37.99639580406518</v>
      </c>
      <c r="G17" s="306">
        <f t="shared" ca="1" si="11"/>
        <v>40.043265646453655</v>
      </c>
      <c r="H17" s="307">
        <f t="shared" ca="1" si="12"/>
        <v>152.72635301446371</v>
      </c>
      <c r="I17" s="304">
        <f t="shared" ca="1" si="13"/>
        <v>157.88857472512393</v>
      </c>
      <c r="J17" s="306">
        <f t="shared" ca="1" si="14"/>
        <v>136.25656113907172</v>
      </c>
      <c r="K17" s="307">
        <f t="shared" ca="1" si="15"/>
        <v>584.50193187450532</v>
      </c>
      <c r="L17" s="304">
        <f t="shared" ca="1" si="0"/>
        <v>600.17360723250272</v>
      </c>
      <c r="M17" s="306">
        <f t="shared" ca="1" si="16"/>
        <v>1.3143783828073821</v>
      </c>
      <c r="N17" s="304">
        <f t="shared" ca="1" si="17"/>
        <v>75.308334018093475</v>
      </c>
      <c r="P17" s="310">
        <f t="shared" ca="1" si="18"/>
        <v>3</v>
      </c>
      <c r="Q17" s="304">
        <f t="shared" ca="1" si="19"/>
        <v>202.67241379310369</v>
      </c>
      <c r="R17" s="306">
        <f t="shared" ca="1" si="20"/>
        <v>0.10756834093484019</v>
      </c>
      <c r="S17" s="307">
        <f t="shared" ca="1" si="21"/>
        <v>3.0412858103593519</v>
      </c>
      <c r="T17" s="304">
        <f t="shared" ca="1" si="1"/>
        <v>29.835013799625244</v>
      </c>
      <c r="U17" s="311">
        <f t="shared" ca="1" si="2"/>
        <v>0</v>
      </c>
      <c r="V17" s="306">
        <f t="shared" ca="1" si="3"/>
        <v>1.1554316549493444</v>
      </c>
      <c r="W17" s="304">
        <f t="shared" ca="1" si="4"/>
        <v>58.774484889173834</v>
      </c>
      <c r="Y17" s="314" t="str">
        <f t="shared" ca="1" si="22"/>
        <v/>
      </c>
      <c r="Z17" s="315" t="str">
        <f t="shared" ca="1" si="23"/>
        <v/>
      </c>
      <c r="AA17" s="316" t="str">
        <f t="shared" ca="1" si="24"/>
        <v/>
      </c>
      <c r="AC17" s="310" t="e">
        <f t="shared" ca="1" si="25"/>
        <v>#N/A</v>
      </c>
      <c r="AD17" s="323" t="e">
        <f t="shared" ca="1" si="26"/>
        <v>#N/A</v>
      </c>
      <c r="AE17" s="324">
        <f t="shared" ca="1" si="5"/>
        <v>584.50193187450532</v>
      </c>
      <c r="AG17" s="306">
        <f t="shared" ca="1" si="27"/>
        <v>37.91495032065788</v>
      </c>
      <c r="AH17" s="304">
        <f t="shared" ca="1" si="28"/>
        <v>47.404600668208822</v>
      </c>
    </row>
    <row r="18" spans="1:34" x14ac:dyDescent="0.2">
      <c r="A18" s="347">
        <f t="shared" ca="1" si="6"/>
        <v>0.01</v>
      </c>
      <c r="B18" s="304">
        <f t="shared" ca="1" si="7"/>
        <v>4.7399999999999967</v>
      </c>
      <c r="D18" s="306">
        <f t="shared" ca="1" si="8"/>
        <v>11.932170772065254</v>
      </c>
      <c r="E18" s="307">
        <f t="shared" ca="1" si="9"/>
        <v>35.699697976510961</v>
      </c>
      <c r="F18" s="304">
        <f t="shared" ca="1" si="10"/>
        <v>37.64100337328734</v>
      </c>
      <c r="G18" s="306">
        <f t="shared" ca="1" si="11"/>
        <v>40.162587354174306</v>
      </c>
      <c r="H18" s="307">
        <f t="shared" ca="1" si="12"/>
        <v>153.08334999422883</v>
      </c>
      <c r="I18" s="304">
        <f t="shared" ca="1" si="13"/>
        <v>158.26416356344617</v>
      </c>
      <c r="J18" s="306">
        <f t="shared" ca="1" si="14"/>
        <v>136.65759040407485</v>
      </c>
      <c r="K18" s="307">
        <f t="shared" ca="1" si="15"/>
        <v>586.03098038954874</v>
      </c>
      <c r="L18" s="304">
        <f t="shared" ca="1" si="0"/>
        <v>601.75377605078938</v>
      </c>
      <c r="M18" s="306">
        <f t="shared" ca="1" si="16"/>
        <v>1.3142211782231734</v>
      </c>
      <c r="N18" s="304">
        <f t="shared" ca="1" si="17"/>
        <v>75.299326858898212</v>
      </c>
      <c r="P18" s="310">
        <f t="shared" ca="1" si="18"/>
        <v>3</v>
      </c>
      <c r="Q18" s="304">
        <f t="shared" ca="1" si="19"/>
        <v>201.81034482758645</v>
      </c>
      <c r="R18" s="306">
        <f t="shared" ca="1" si="20"/>
        <v>0.10711079801295657</v>
      </c>
      <c r="S18" s="307">
        <f t="shared" ca="1" si="21"/>
        <v>3.0402147023792221</v>
      </c>
      <c r="T18" s="304">
        <f t="shared" ca="1" si="1"/>
        <v>29.82450623034017</v>
      </c>
      <c r="U18" s="311">
        <f t="shared" ca="1" si="2"/>
        <v>0</v>
      </c>
      <c r="V18" s="306">
        <f t="shared" ca="1" si="3"/>
        <v>1.1552548459524752</v>
      </c>
      <c r="W18" s="304">
        <f t="shared" ca="1" si="4"/>
        <v>59.045408815702714</v>
      </c>
      <c r="Y18" s="314" t="str">
        <f t="shared" ca="1" si="22"/>
        <v/>
      </c>
      <c r="Z18" s="315" t="str">
        <f t="shared" ca="1" si="23"/>
        <v/>
      </c>
      <c r="AA18" s="316" t="str">
        <f t="shared" ca="1" si="24"/>
        <v/>
      </c>
      <c r="AC18" s="310" t="e">
        <f t="shared" ca="1" si="25"/>
        <v>#N/A</v>
      </c>
      <c r="AD18" s="323" t="e">
        <f t="shared" ca="1" si="26"/>
        <v>#N/A</v>
      </c>
      <c r="AE18" s="324">
        <f t="shared" ca="1" si="5"/>
        <v>586.03098038954874</v>
      </c>
      <c r="AG18" s="306">
        <f t="shared" ca="1" si="27"/>
        <v>37.558688270883394</v>
      </c>
      <c r="AH18" s="304">
        <f t="shared" ca="1" si="28"/>
        <v>47.047946918510426</v>
      </c>
    </row>
    <row r="19" spans="1:34" x14ac:dyDescent="0.2">
      <c r="A19" s="347">
        <f t="shared" ca="1" si="6"/>
        <v>0.01</v>
      </c>
      <c r="B19" s="304">
        <f t="shared" ca="1" si="7"/>
        <v>4.7499999999999964</v>
      </c>
      <c r="D19" s="306">
        <f t="shared" ca="1" si="8"/>
        <v>11.848909772717542</v>
      </c>
      <c r="E19" s="307">
        <f t="shared" ca="1" si="9"/>
        <v>35.353195931360567</v>
      </c>
      <c r="F19" s="304">
        <f t="shared" ca="1" si="10"/>
        <v>37.285991006853642</v>
      </c>
      <c r="G19" s="306">
        <f t="shared" ca="1" si="11"/>
        <v>40.281076451901484</v>
      </c>
      <c r="H19" s="307">
        <f t="shared" ca="1" si="12"/>
        <v>153.43688195354244</v>
      </c>
      <c r="I19" s="304">
        <f t="shared" ca="1" si="13"/>
        <v>158.63619342303082</v>
      </c>
      <c r="J19" s="306">
        <f t="shared" ca="1" si="14"/>
        <v>137.05980872310522</v>
      </c>
      <c r="K19" s="307">
        <f t="shared" ca="1" si="15"/>
        <v>587.56358154928762</v>
      </c>
      <c r="L19" s="304">
        <f t="shared" ca="1" si="0"/>
        <v>603.33767786393094</v>
      </c>
      <c r="M19" s="306">
        <f t="shared" ca="1" si="16"/>
        <v>1.3140642482771578</v>
      </c>
      <c r="N19" s="304">
        <f t="shared" ca="1" si="17"/>
        <v>75.290335435312301</v>
      </c>
      <c r="P19" s="310">
        <f t="shared" ca="1" si="18"/>
        <v>3</v>
      </c>
      <c r="Q19" s="304">
        <f t="shared" ca="1" si="19"/>
        <v>200.94827586206924</v>
      </c>
      <c r="R19" s="306">
        <f t="shared" ca="1" si="20"/>
        <v>0.10665325509107296</v>
      </c>
      <c r="S19" s="307">
        <f t="shared" ca="1" si="21"/>
        <v>3.0391481698283114</v>
      </c>
      <c r="T19" s="304">
        <f t="shared" ca="1" si="1"/>
        <v>29.814043546015736</v>
      </c>
      <c r="U19" s="311">
        <f t="shared" ca="1" si="2"/>
        <v>0</v>
      </c>
      <c r="V19" s="306">
        <f t="shared" ca="1" si="3"/>
        <v>1.1550776525063964</v>
      </c>
      <c r="W19" s="304">
        <f t="shared" ca="1" si="4"/>
        <v>59.314230858703205</v>
      </c>
      <c r="Y19" s="314" t="str">
        <f t="shared" ca="1" si="22"/>
        <v/>
      </c>
      <c r="Z19" s="315" t="str">
        <f t="shared" ca="1" si="23"/>
        <v/>
      </c>
      <c r="AA19" s="316" t="str">
        <f t="shared" ca="1" si="24"/>
        <v/>
      </c>
      <c r="AC19" s="310" t="e">
        <f t="shared" ca="1" si="25"/>
        <v>#N/A</v>
      </c>
      <c r="AD19" s="323" t="e">
        <f t="shared" ca="1" si="26"/>
        <v>#N/A</v>
      </c>
      <c r="AE19" s="324">
        <f t="shared" ca="1" si="5"/>
        <v>587.56358154928762</v>
      </c>
      <c r="AG19" s="306">
        <f t="shared" ca="1" si="27"/>
        <v>37.20279062172618</v>
      </c>
      <c r="AH19" s="304">
        <f t="shared" ca="1" si="28"/>
        <v>46.691658029421752</v>
      </c>
    </row>
    <row r="20" spans="1:34" x14ac:dyDescent="0.2">
      <c r="A20" s="347">
        <f t="shared" ca="1" si="6"/>
        <v>0.01</v>
      </c>
      <c r="B20" s="304">
        <f t="shared" ca="1" si="7"/>
        <v>4.7599999999999962</v>
      </c>
      <c r="D20" s="306">
        <f t="shared" ca="1" si="8"/>
        <v>11.765622254253133</v>
      </c>
      <c r="E20" s="307">
        <f t="shared" ca="1" si="9"/>
        <v>35.00708414846968</v>
      </c>
      <c r="F20" s="304">
        <f t="shared" ca="1" si="10"/>
        <v>36.93136617575653</v>
      </c>
      <c r="G20" s="306">
        <f t="shared" ca="1" si="11"/>
        <v>40.398732674444013</v>
      </c>
      <c r="H20" s="307">
        <f t="shared" ca="1" si="12"/>
        <v>153.78695279502713</v>
      </c>
      <c r="I20" s="304">
        <f t="shared" ca="1" si="13"/>
        <v>159.0046680185242</v>
      </c>
      <c r="J20" s="306">
        <f t="shared" ca="1" si="14"/>
        <v>137.46320776873694</v>
      </c>
      <c r="K20" s="307">
        <f t="shared" ca="1" si="15"/>
        <v>589.09970072303042</v>
      </c>
      <c r="L20" s="304">
        <f t="shared" ca="1" si="0"/>
        <v>604.92527710621823</v>
      </c>
      <c r="M20" s="306">
        <f t="shared" ca="1" si="16"/>
        <v>1.3139075883491949</v>
      </c>
      <c r="N20" s="304">
        <f t="shared" ca="1" si="17"/>
        <v>75.281359482621198</v>
      </c>
      <c r="P20" s="310">
        <f t="shared" ca="1" si="18"/>
        <v>3</v>
      </c>
      <c r="Q20" s="304">
        <f t="shared" ca="1" si="19"/>
        <v>200.086206896552</v>
      </c>
      <c r="R20" s="306">
        <f t="shared" ca="1" si="20"/>
        <v>0.10619571216918934</v>
      </c>
      <c r="S20" s="307">
        <f t="shared" ca="1" si="21"/>
        <v>3.0380862127066193</v>
      </c>
      <c r="T20" s="304">
        <f t="shared" ca="1" si="1"/>
        <v>29.803625746651935</v>
      </c>
      <c r="U20" s="311">
        <f t="shared" ca="1" si="2"/>
        <v>0</v>
      </c>
      <c r="V20" s="306">
        <f t="shared" ca="1" si="3"/>
        <v>1.1549000787916563</v>
      </c>
      <c r="W20" s="304">
        <f t="shared" ca="1" si="4"/>
        <v>59.580935937465497</v>
      </c>
      <c r="Y20" s="314" t="str">
        <f t="shared" ca="1" si="22"/>
        <v/>
      </c>
      <c r="Z20" s="315" t="str">
        <f t="shared" ca="1" si="23"/>
        <v/>
      </c>
      <c r="AA20" s="316" t="str">
        <f t="shared" ca="1" si="24"/>
        <v/>
      </c>
      <c r="AC20" s="310" t="e">
        <f t="shared" ca="1" si="25"/>
        <v>#N/A</v>
      </c>
      <c r="AD20" s="323" t="e">
        <f t="shared" ca="1" si="26"/>
        <v>#N/A</v>
      </c>
      <c r="AE20" s="324">
        <f t="shared" ca="1" si="5"/>
        <v>589.09970072303042</v>
      </c>
      <c r="AG20" s="306">
        <f t="shared" ca="1" si="27"/>
        <v>36.847264432062516</v>
      </c>
      <c r="AH20" s="304">
        <f t="shared" ca="1" si="28"/>
        <v>46.335741049440323</v>
      </c>
    </row>
    <row r="21" spans="1:34" x14ac:dyDescent="0.2">
      <c r="A21" s="347">
        <f t="shared" ca="1" si="6"/>
        <v>0.01</v>
      </c>
      <c r="B21" s="304">
        <f t="shared" ca="1" si="7"/>
        <v>4.769999999999996</v>
      </c>
      <c r="D21" s="306">
        <f t="shared" ca="1" si="8"/>
        <v>11.682310652614504</v>
      </c>
      <c r="E21" s="307">
        <f t="shared" ca="1" si="9"/>
        <v>34.66136922210876</v>
      </c>
      <c r="F21" s="304">
        <f t="shared" ca="1" si="10"/>
        <v>36.577136281228178</v>
      </c>
      <c r="G21" s="306">
        <f t="shared" ca="1" si="11"/>
        <v>40.515555780970161</v>
      </c>
      <c r="H21" s="307">
        <f t="shared" ca="1" si="12"/>
        <v>154.13356648724823</v>
      </c>
      <c r="I21" s="304">
        <f t="shared" ca="1" si="13"/>
        <v>159.3695911343186</v>
      </c>
      <c r="J21" s="306">
        <f t="shared" ca="1" si="14"/>
        <v>137.86777921101401</v>
      </c>
      <c r="K21" s="307">
        <f t="shared" ca="1" si="15"/>
        <v>590.63930331944175</v>
      </c>
      <c r="L21" s="304">
        <f t="shared" ca="1" si="0"/>
        <v>606.5165382495785</v>
      </c>
      <c r="M21" s="306">
        <f t="shared" ca="1" si="16"/>
        <v>1.3137511938702056</v>
      </c>
      <c r="N21" s="304">
        <f t="shared" ca="1" si="17"/>
        <v>75.272398739035964</v>
      </c>
      <c r="P21" s="310">
        <f t="shared" ca="1" si="18"/>
        <v>3</v>
      </c>
      <c r="Q21" s="304">
        <f t="shared" ca="1" si="19"/>
        <v>199.22413793103479</v>
      </c>
      <c r="R21" s="306">
        <f t="shared" ca="1" si="20"/>
        <v>0.10573816924730574</v>
      </c>
      <c r="S21" s="307">
        <f t="shared" ca="1" si="21"/>
        <v>3.0370288310141462</v>
      </c>
      <c r="T21" s="304">
        <f t="shared" ca="1" si="1"/>
        <v>29.793252832248776</v>
      </c>
      <c r="U21" s="311">
        <f t="shared" ca="1" si="2"/>
        <v>0</v>
      </c>
      <c r="V21" s="306">
        <f t="shared" ca="1" si="3"/>
        <v>1.1547221289822049</v>
      </c>
      <c r="W21" s="304">
        <f t="shared" ca="1" si="4"/>
        <v>59.845509245715583</v>
      </c>
      <c r="Y21" s="314" t="str">
        <f t="shared" ca="1" si="22"/>
        <v/>
      </c>
      <c r="Z21" s="315" t="str">
        <f t="shared" ca="1" si="23"/>
        <v/>
      </c>
      <c r="AA21" s="316" t="str">
        <f t="shared" ca="1" si="24"/>
        <v/>
      </c>
      <c r="AC21" s="310" t="e">
        <f t="shared" ca="1" si="25"/>
        <v>#N/A</v>
      </c>
      <c r="AD21" s="323" t="e">
        <f t="shared" ca="1" si="26"/>
        <v>#N/A</v>
      </c>
      <c r="AE21" s="324">
        <f t="shared" ca="1" si="5"/>
        <v>590.63930331944175</v>
      </c>
      <c r="AG21" s="306">
        <f t="shared" ca="1" si="27"/>
        <v>36.492116676538338</v>
      </c>
      <c r="AH21" s="304">
        <f t="shared" ca="1" si="28"/>
        <v>45.98020294293309</v>
      </c>
    </row>
    <row r="22" spans="1:34" x14ac:dyDescent="0.2">
      <c r="A22" s="347">
        <f t="shared" ca="1" si="6"/>
        <v>0.01</v>
      </c>
      <c r="B22" s="304">
        <f t="shared" ca="1" si="7"/>
        <v>4.7799999999999958</v>
      </c>
      <c r="D22" s="306">
        <f t="shared" ca="1" si="8"/>
        <v>11.598977377294338</v>
      </c>
      <c r="E22" s="307">
        <f t="shared" ca="1" si="9"/>
        <v>34.316057666151934</v>
      </c>
      <c r="F22" s="304">
        <f t="shared" ca="1" si="10"/>
        <v>36.22330865541759</v>
      </c>
      <c r="G22" s="306">
        <f t="shared" ca="1" si="11"/>
        <v>40.631545554743106</v>
      </c>
      <c r="H22" s="307">
        <f t="shared" ca="1" si="12"/>
        <v>154.47672706390975</v>
      </c>
      <c r="I22" s="304">
        <f t="shared" ca="1" si="13"/>
        <v>159.73096662371023</v>
      </c>
      <c r="J22" s="306">
        <f t="shared" ca="1" si="14"/>
        <v>138.27351471769256</v>
      </c>
      <c r="K22" s="307">
        <f t="shared" ca="1" si="15"/>
        <v>592.1823547871976</v>
      </c>
      <c r="L22" s="304">
        <f t="shared" ca="1" si="0"/>
        <v>608.11142580426349</v>
      </c>
      <c r="M22" s="306">
        <f t="shared" ca="1" si="16"/>
        <v>1.3135950603211684</v>
      </c>
      <c r="N22" s="304">
        <f t="shared" ca="1" si="17"/>
        <v>75.263452945635734</v>
      </c>
      <c r="P22" s="310">
        <f t="shared" ca="1" si="18"/>
        <v>3</v>
      </c>
      <c r="Q22" s="304">
        <f t="shared" ca="1" si="19"/>
        <v>198.36206896551755</v>
      </c>
      <c r="R22" s="306">
        <f t="shared" ca="1" si="20"/>
        <v>0.10528062632542211</v>
      </c>
      <c r="S22" s="307">
        <f t="shared" ca="1" si="21"/>
        <v>3.0359760247508918</v>
      </c>
      <c r="T22" s="304">
        <f t="shared" ca="1" si="1"/>
        <v>29.782924802806249</v>
      </c>
      <c r="U22" s="311">
        <f t="shared" ca="1" si="2"/>
        <v>0</v>
      </c>
      <c r="V22" s="306">
        <f t="shared" ca="1" si="3"/>
        <v>1.1545438072453091</v>
      </c>
      <c r="W22" s="304">
        <f t="shared" ca="1" si="4"/>
        <v>60.10793625072197</v>
      </c>
      <c r="Y22" s="314" t="str">
        <f t="shared" ca="1" si="22"/>
        <v/>
      </c>
      <c r="Z22" s="315" t="str">
        <f t="shared" ca="1" si="23"/>
        <v/>
      </c>
      <c r="AA22" s="316" t="str">
        <f t="shared" ca="1" si="24"/>
        <v/>
      </c>
      <c r="AC22" s="310" t="e">
        <f t="shared" ca="1" si="25"/>
        <v>#N/A</v>
      </c>
      <c r="AD22" s="323" t="e">
        <f t="shared" ca="1" si="26"/>
        <v>#N/A</v>
      </c>
      <c r="AE22" s="324">
        <f t="shared" ca="1" si="5"/>
        <v>592.1823547871976</v>
      </c>
      <c r="AG22" s="306">
        <f t="shared" ca="1" si="27"/>
        <v>36.137354245604698</v>
      </c>
      <c r="AH22" s="304">
        <f t="shared" ca="1" si="28"/>
        <v>45.625050590169778</v>
      </c>
    </row>
    <row r="23" spans="1:34" x14ac:dyDescent="0.2">
      <c r="A23" s="347">
        <f t="shared" ca="1" si="6"/>
        <v>0.01</v>
      </c>
      <c r="B23" s="304">
        <f t="shared" ca="1" si="7"/>
        <v>4.7899999999999956</v>
      </c>
      <c r="D23" s="306">
        <f t="shared" ca="1" si="8"/>
        <v>11.515624811415444</v>
      </c>
      <c r="E23" s="307">
        <f t="shared" ca="1" si="9"/>
        <v>33.971155914108529</v>
      </c>
      <c r="F23" s="304">
        <f t="shared" ca="1" si="10"/>
        <v>35.869890562112921</v>
      </c>
      <c r="G23" s="306">
        <f t="shared" ca="1" si="11"/>
        <v>40.74670180285726</v>
      </c>
      <c r="H23" s="307">
        <f t="shared" ca="1" si="12"/>
        <v>154.81643862305083</v>
      </c>
      <c r="I23" s="304">
        <f t="shared" ca="1" si="13"/>
        <v>160.08879840805801</v>
      </c>
      <c r="J23" s="306">
        <f t="shared" ca="1" si="14"/>
        <v>138.68040595448056</v>
      </c>
      <c r="K23" s="307">
        <f t="shared" ca="1" si="15"/>
        <v>593.72882061563234</v>
      </c>
      <c r="L23" s="304">
        <f t="shared" ca="1" si="0"/>
        <v>609.70990431952896</v>
      </c>
      <c r="M23" s="306">
        <f t="shared" ca="1" si="16"/>
        <v>1.3134391832321342</v>
      </c>
      <c r="N23" s="304">
        <f t="shared" ca="1" si="17"/>
        <v>75.254521846311292</v>
      </c>
      <c r="P23" s="310">
        <f t="shared" ca="1" si="18"/>
        <v>3</v>
      </c>
      <c r="Q23" s="304">
        <f t="shared" ca="1" si="19"/>
        <v>197.50000000000034</v>
      </c>
      <c r="R23" s="306">
        <f t="shared" ca="1" si="20"/>
        <v>0.10482308340353851</v>
      </c>
      <c r="S23" s="307">
        <f t="shared" ca="1" si="21"/>
        <v>3.0349277939168564</v>
      </c>
      <c r="T23" s="304">
        <f t="shared" ca="1" si="1"/>
        <v>29.772641658324364</v>
      </c>
      <c r="U23" s="311">
        <f t="shared" ca="1" si="2"/>
        <v>0</v>
      </c>
      <c r="V23" s="306">
        <f t="shared" ca="1" si="3"/>
        <v>1.1543651177414691</v>
      </c>
      <c r="W23" s="304">
        <f t="shared" ca="1" si="4"/>
        <v>60.368202692375853</v>
      </c>
      <c r="Y23" s="314" t="str">
        <f t="shared" ca="1" si="22"/>
        <v/>
      </c>
      <c r="Z23" s="315" t="str">
        <f t="shared" ca="1" si="23"/>
        <v/>
      </c>
      <c r="AA23" s="316" t="str">
        <f t="shared" ca="1" si="24"/>
        <v/>
      </c>
      <c r="AC23" s="310" t="e">
        <f t="shared" ca="1" si="25"/>
        <v>#N/A</v>
      </c>
      <c r="AD23" s="323" t="e">
        <f t="shared" ca="1" si="26"/>
        <v>#N/A</v>
      </c>
      <c r="AE23" s="324">
        <f t="shared" ca="1" si="5"/>
        <v>593.72882061563234</v>
      </c>
      <c r="AG23" s="306">
        <f t="shared" ca="1" si="27"/>
        <v>35.782983945563878</v>
      </c>
      <c r="AH23" s="304">
        <f t="shared" ca="1" si="28"/>
        <v>45.270290787367017</v>
      </c>
    </row>
    <row r="24" spans="1:34" x14ac:dyDescent="0.2">
      <c r="A24" s="347">
        <f t="shared" ca="1" si="6"/>
        <v>0.01</v>
      </c>
      <c r="B24" s="304">
        <f t="shared" ca="1" si="7"/>
        <v>4.7999999999999954</v>
      </c>
      <c r="D24" s="306">
        <f t="shared" ca="1" si="8"/>
        <v>11.432255311811121</v>
      </c>
      <c r="E24" s="307">
        <f t="shared" ca="1" si="9"/>
        <v>33.626670319165399</v>
      </c>
      <c r="F24" s="304">
        <f t="shared" ca="1" si="10"/>
        <v>35.516889197510991</v>
      </c>
      <c r="G24" s="306">
        <f t="shared" ca="1" si="11"/>
        <v>40.861024355975374</v>
      </c>
      <c r="H24" s="307">
        <f t="shared" ca="1" si="12"/>
        <v>155.15270532624248</v>
      </c>
      <c r="I24" s="304">
        <f t="shared" ca="1" si="13"/>
        <v>160.44309047594243</v>
      </c>
      <c r="J24" s="306">
        <f t="shared" ca="1" si="14"/>
        <v>139.08844458527471</v>
      </c>
      <c r="K24" s="307">
        <f t="shared" ca="1" si="15"/>
        <v>595.27866633537883</v>
      </c>
      <c r="L24" s="304">
        <f t="shared" ca="1" si="0"/>
        <v>611.3119383843067</v>
      </c>
      <c r="M24" s="306">
        <f t="shared" ca="1" si="16"/>
        <v>1.3132835581812641</v>
      </c>
      <c r="N24" s="304">
        <f t="shared" ca="1" si="17"/>
        <v>75.245605187709927</v>
      </c>
      <c r="P24" s="310">
        <f t="shared" ca="1" si="18"/>
        <v>3</v>
      </c>
      <c r="Q24" s="304">
        <f t="shared" ca="1" si="19"/>
        <v>196.63793103448313</v>
      </c>
      <c r="R24" s="306">
        <f t="shared" ca="1" si="20"/>
        <v>0.10436554048165489</v>
      </c>
      <c r="S24" s="307">
        <f t="shared" ca="1" si="21"/>
        <v>3.0338841385120396</v>
      </c>
      <c r="T24" s="304">
        <f t="shared" ca="1" si="1"/>
        <v>29.762403398803109</v>
      </c>
      <c r="U24" s="311">
        <f t="shared" ca="1" si="2"/>
        <v>0</v>
      </c>
      <c r="V24" s="306">
        <f t="shared" ca="1" si="3"/>
        <v>1.1541860646243352</v>
      </c>
      <c r="W24" s="304">
        <f t="shared" ca="1" si="4"/>
        <v>60.626294582244761</v>
      </c>
      <c r="Y24" s="314" t="str">
        <f t="shared" ca="1" si="22"/>
        <v/>
      </c>
      <c r="Z24" s="315" t="str">
        <f t="shared" ca="1" si="23"/>
        <v/>
      </c>
      <c r="AA24" s="316" t="str">
        <f t="shared" ca="1" si="24"/>
        <v/>
      </c>
      <c r="AC24" s="310" t="e">
        <f t="shared" ca="1" si="25"/>
        <v>#N/A</v>
      </c>
      <c r="AD24" s="323" t="e">
        <f t="shared" ca="1" si="26"/>
        <v>#N/A</v>
      </c>
      <c r="AE24" s="324">
        <f t="shared" ca="1" si="5"/>
        <v>595.27866633537883</v>
      </c>
      <c r="AG24" s="306">
        <f t="shared" ca="1" si="27"/>
        <v>35.429012498626179</v>
      </c>
      <c r="AH24" s="304">
        <f t="shared" ca="1" si="28"/>
        <v>44.915930246743173</v>
      </c>
    </row>
    <row r="25" spans="1:34" x14ac:dyDescent="0.2">
      <c r="A25" s="347">
        <f t="shared" ca="1" si="6"/>
        <v>0.01</v>
      </c>
      <c r="B25" s="304">
        <f t="shared" ca="1" si="7"/>
        <v>4.8099999999999952</v>
      </c>
      <c r="D25" s="306">
        <f t="shared" ca="1" si="8"/>
        <v>11.348871209105905</v>
      </c>
      <c r="E25" s="307">
        <f t="shared" ca="1" si="9"/>
        <v>33.282607154240161</v>
      </c>
      <c r="F25" s="304">
        <f t="shared" ca="1" si="10"/>
        <v>35.164311691036289</v>
      </c>
      <c r="G25" s="306">
        <f t="shared" ca="1" si="11"/>
        <v>40.974513068066436</v>
      </c>
      <c r="H25" s="307">
        <f t="shared" ca="1" si="12"/>
        <v>155.48553139778488</v>
      </c>
      <c r="I25" s="304">
        <f t="shared" ca="1" si="13"/>
        <v>160.79384688232537</v>
      </c>
      <c r="J25" s="306">
        <f t="shared" ca="1" si="14"/>
        <v>139.49762227239492</v>
      </c>
      <c r="K25" s="307">
        <f t="shared" ca="1" si="15"/>
        <v>596.83185751899896</v>
      </c>
      <c r="L25" s="304">
        <f t="shared" ca="1" si="0"/>
        <v>612.91749262786618</v>
      </c>
      <c r="M25" s="306">
        <f t="shared" ca="1" si="16"/>
        <v>1.3131281807938866</v>
      </c>
      <c r="N25" s="304">
        <f t="shared" ca="1" si="17"/>
        <v>75.236702719181423</v>
      </c>
      <c r="P25" s="310">
        <f t="shared" ca="1" si="18"/>
        <v>3</v>
      </c>
      <c r="Q25" s="304">
        <f t="shared" ca="1" si="19"/>
        <v>195.77586206896589</v>
      </c>
      <c r="R25" s="306">
        <f t="shared" ca="1" si="20"/>
        <v>0.10390799755977127</v>
      </c>
      <c r="S25" s="307">
        <f t="shared" ca="1" si="21"/>
        <v>3.0328450585364419</v>
      </c>
      <c r="T25" s="304">
        <f t="shared" ca="1" si="1"/>
        <v>29.752210024242498</v>
      </c>
      <c r="U25" s="311">
        <f t="shared" ca="1" si="2"/>
        <v>0</v>
      </c>
      <c r="V25" s="306">
        <f t="shared" ca="1" si="3"/>
        <v>1.1540066520406269</v>
      </c>
      <c r="W25" s="304">
        <f t="shared" ca="1" si="4"/>
        <v>60.882198202600911</v>
      </c>
      <c r="Y25" s="314" t="str">
        <f t="shared" ca="1" si="22"/>
        <v/>
      </c>
      <c r="Z25" s="315" t="str">
        <f t="shared" ca="1" si="23"/>
        <v/>
      </c>
      <c r="AA25" s="316" t="str">
        <f t="shared" ca="1" si="24"/>
        <v/>
      </c>
      <c r="AC25" s="310" t="e">
        <f t="shared" ca="1" si="25"/>
        <v>#N/A</v>
      </c>
      <c r="AD25" s="323" t="e">
        <f t="shared" ca="1" si="26"/>
        <v>#N/A</v>
      </c>
      <c r="AE25" s="324">
        <f t="shared" ca="1" si="5"/>
        <v>596.83185751899896</v>
      </c>
      <c r="AG25" s="306">
        <f t="shared" ca="1" si="27"/>
        <v>35.075446542977481</v>
      </c>
      <c r="AH25" s="304">
        <f t="shared" ca="1" si="28"/>
        <v>44.561975596583949</v>
      </c>
    </row>
    <row r="26" spans="1:34" x14ac:dyDescent="0.2">
      <c r="A26" s="347">
        <f t="shared" ca="1" si="6"/>
        <v>0.01</v>
      </c>
      <c r="B26" s="304">
        <f t="shared" ca="1" si="7"/>
        <v>4.819999999999995</v>
      </c>
      <c r="D26" s="306">
        <f t="shared" ca="1" si="8"/>
        <v>11.265474807796815</v>
      </c>
      <c r="E26" s="307">
        <f t="shared" ca="1" si="9"/>
        <v>32.938972612044886</v>
      </c>
      <c r="F26" s="304">
        <f t="shared" ca="1" si="10"/>
        <v>34.812165106211758</v>
      </c>
      <c r="G26" s="306">
        <f t="shared" ca="1" si="11"/>
        <v>41.087167816144401</v>
      </c>
      <c r="H26" s="307">
        <f t="shared" ca="1" si="12"/>
        <v>155.81492112390532</v>
      </c>
      <c r="I26" s="304">
        <f t="shared" ca="1" si="13"/>
        <v>161.1410717477107</v>
      </c>
      <c r="J26" s="306">
        <f t="shared" ca="1" si="14"/>
        <v>139.90793067681597</v>
      </c>
      <c r="K26" s="307">
        <f t="shared" ca="1" si="15"/>
        <v>598.38835978160739</v>
      </c>
      <c r="L26" s="304">
        <f t="shared" ca="1" si="0"/>
        <v>614.5265317204711</v>
      </c>
      <c r="M26" s="306">
        <f t="shared" ca="1" si="16"/>
        <v>1.312973046741575</v>
      </c>
      <c r="N26" s="304">
        <f t="shared" ca="1" si="17"/>
        <v>75.227814192725205</v>
      </c>
      <c r="P26" s="310">
        <f t="shared" ca="1" si="18"/>
        <v>3</v>
      </c>
      <c r="Q26" s="304">
        <f t="shared" ca="1" si="19"/>
        <v>194.91379310344868</v>
      </c>
      <c r="R26" s="306">
        <f t="shared" ca="1" si="20"/>
        <v>0.10345045463788767</v>
      </c>
      <c r="S26" s="307">
        <f t="shared" ca="1" si="21"/>
        <v>3.0318105539900633</v>
      </c>
      <c r="T26" s="304">
        <f t="shared" ca="1" si="1"/>
        <v>29.742061534642524</v>
      </c>
      <c r="U26" s="311">
        <f t="shared" ca="1" si="2"/>
        <v>0</v>
      </c>
      <c r="V26" s="306">
        <f t="shared" ca="1" si="3"/>
        <v>1.1538268841300516</v>
      </c>
      <c r="W26" s="304">
        <f t="shared" ca="1" si="4"/>
        <v>61.13590010542417</v>
      </c>
      <c r="Y26" s="314" t="str">
        <f t="shared" ca="1" si="22"/>
        <v/>
      </c>
      <c r="Z26" s="315" t="str">
        <f t="shared" ca="1" si="23"/>
        <v/>
      </c>
      <c r="AA26" s="316" t="str">
        <f t="shared" ca="1" si="24"/>
        <v/>
      </c>
      <c r="AC26" s="310" t="e">
        <f t="shared" ca="1" si="25"/>
        <v>#N/A</v>
      </c>
      <c r="AD26" s="323" t="e">
        <f t="shared" ca="1" si="26"/>
        <v>#N/A</v>
      </c>
      <c r="AE26" s="324">
        <f t="shared" ca="1" si="5"/>
        <v>598.38835978160739</v>
      </c>
      <c r="AG26" s="306">
        <f t="shared" ca="1" si="27"/>
        <v>34.72229263285714</v>
      </c>
      <c r="AH26" s="304">
        <f t="shared" ca="1" si="28"/>
        <v>44.208433381318414</v>
      </c>
    </row>
    <row r="27" spans="1:34" x14ac:dyDescent="0.2">
      <c r="A27" s="347">
        <f t="shared" ca="1" si="6"/>
        <v>0.01</v>
      </c>
      <c r="B27" s="304">
        <f t="shared" ca="1" si="7"/>
        <v>4.8299999999999947</v>
      </c>
      <c r="D27" s="306">
        <f t="shared" ca="1" si="8"/>
        <v>11.182068386335059</v>
      </c>
      <c r="E27" s="307">
        <f t="shared" ca="1" si="9"/>
        <v>32.59577280516028</v>
      </c>
      <c r="F27" s="304">
        <f t="shared" ca="1" si="10"/>
        <v>34.460456441583887</v>
      </c>
      <c r="G27" s="306">
        <f t="shared" ca="1" si="11"/>
        <v>41.198988500007751</v>
      </c>
      <c r="H27" s="307">
        <f t="shared" ca="1" si="12"/>
        <v>156.14087885195693</v>
      </c>
      <c r="I27" s="304">
        <f t="shared" ca="1" si="13"/>
        <v>161.48476925730569</v>
      </c>
      <c r="J27" s="306">
        <f t="shared" ca="1" si="14"/>
        <v>140.31936145839671</v>
      </c>
      <c r="K27" s="307">
        <f t="shared" ca="1" si="15"/>
        <v>599.9481387814867</v>
      </c>
      <c r="L27" s="304">
        <f t="shared" ca="1" si="0"/>
        <v>616.1390203740242</v>
      </c>
      <c r="M27" s="306">
        <f t="shared" ca="1" si="16"/>
        <v>1.3128181517412445</v>
      </c>
      <c r="N27" s="304">
        <f t="shared" ca="1" si="17"/>
        <v>75.218939362938599</v>
      </c>
      <c r="P27" s="310">
        <f t="shared" ca="1" si="18"/>
        <v>3</v>
      </c>
      <c r="Q27" s="304">
        <f t="shared" ca="1" si="19"/>
        <v>194.05172413793144</v>
      </c>
      <c r="R27" s="306">
        <f t="shared" ca="1" si="20"/>
        <v>0.10299291171600404</v>
      </c>
      <c r="S27" s="307">
        <f t="shared" ca="1" si="21"/>
        <v>3.0307806248729032</v>
      </c>
      <c r="T27" s="304">
        <f t="shared" ca="1" si="1"/>
        <v>29.731957930003183</v>
      </c>
      <c r="U27" s="311">
        <f t="shared" ca="1" si="2"/>
        <v>0</v>
      </c>
      <c r="V27" s="306">
        <f t="shared" ca="1" si="3"/>
        <v>1.1536467650252256</v>
      </c>
      <c r="W27" s="304">
        <f t="shared" ca="1" si="4"/>
        <v>61.387387111380605</v>
      </c>
      <c r="Y27" s="314" t="str">
        <f t="shared" ca="1" si="22"/>
        <v/>
      </c>
      <c r="Z27" s="315" t="str">
        <f t="shared" ca="1" si="23"/>
        <v/>
      </c>
      <c r="AA27" s="316" t="str">
        <f t="shared" ca="1" si="24"/>
        <v/>
      </c>
      <c r="AC27" s="310" t="e">
        <f t="shared" ca="1" si="25"/>
        <v>#N/A</v>
      </c>
      <c r="AD27" s="323" t="e">
        <f t="shared" ca="1" si="26"/>
        <v>#N/A</v>
      </c>
      <c r="AE27" s="324">
        <f t="shared" ca="1" si="5"/>
        <v>599.9481387814867</v>
      </c>
      <c r="AG27" s="306">
        <f t="shared" ca="1" si="27"/>
        <v>34.369557238646209</v>
      </c>
      <c r="AH27" s="304">
        <f t="shared" ca="1" si="28"/>
        <v>43.855310061605373</v>
      </c>
    </row>
    <row r="28" spans="1:34" x14ac:dyDescent="0.2">
      <c r="A28" s="347">
        <f t="shared" ca="1" si="6"/>
        <v>0.01</v>
      </c>
      <c r="B28" s="304">
        <f t="shared" ca="1" si="7"/>
        <v>4.8399999999999945</v>
      </c>
      <c r="D28" s="306">
        <f t="shared" ca="1" si="8"/>
        <v>11.098654197208244</v>
      </c>
      <c r="E28" s="307">
        <f t="shared" ca="1" si="9"/>
        <v>32.253013766120262</v>
      </c>
      <c r="F28" s="304">
        <f t="shared" ca="1" si="10"/>
        <v>34.109192631704893</v>
      </c>
      <c r="G28" s="306">
        <f t="shared" ca="1" si="11"/>
        <v>41.309975041979833</v>
      </c>
      <c r="H28" s="307">
        <f t="shared" ca="1" si="12"/>
        <v>156.46340898961813</v>
      </c>
      <c r="I28" s="304">
        <f t="shared" ca="1" si="13"/>
        <v>161.82494366018335</v>
      </c>
      <c r="J28" s="306">
        <f t="shared" ca="1" si="14"/>
        <v>140.73190627610666</v>
      </c>
      <c r="K28" s="307">
        <f t="shared" ca="1" si="15"/>
        <v>601.51116022069459</v>
      </c>
      <c r="L28" s="304">
        <f t="shared" ca="1" si="0"/>
        <v>617.75492334270632</v>
      </c>
      <c r="M28" s="306">
        <f t="shared" ca="1" si="16"/>
        <v>1.3126634915542676</v>
      </c>
      <c r="N28" s="304">
        <f t="shared" ca="1" si="17"/>
        <v>75.210077986966112</v>
      </c>
      <c r="P28" s="310">
        <f t="shared" ca="1" si="18"/>
        <v>3</v>
      </c>
      <c r="Q28" s="304">
        <f t="shared" ca="1" si="19"/>
        <v>193.18965517241423</v>
      </c>
      <c r="R28" s="306">
        <f t="shared" ca="1" si="20"/>
        <v>0.10253536879412044</v>
      </c>
      <c r="S28" s="307">
        <f t="shared" ca="1" si="21"/>
        <v>3.0297552711849622</v>
      </c>
      <c r="T28" s="304">
        <f t="shared" ca="1" si="1"/>
        <v>29.72189921032448</v>
      </c>
      <c r="U28" s="311">
        <f t="shared" ca="1" si="2"/>
        <v>0</v>
      </c>
      <c r="V28" s="306">
        <f t="shared" ca="1" si="3"/>
        <v>1.1534662988515976</v>
      </c>
      <c r="W28" s="304">
        <f t="shared" ca="1" si="4"/>
        <v>61.636646308776733</v>
      </c>
      <c r="Y28" s="314" t="str">
        <f t="shared" ca="1" si="22"/>
        <v/>
      </c>
      <c r="Z28" s="315" t="str">
        <f t="shared" ca="1" si="23"/>
        <v/>
      </c>
      <c r="AA28" s="316" t="str">
        <f t="shared" ca="1" si="24"/>
        <v/>
      </c>
      <c r="AC28" s="310" t="e">
        <f t="shared" ca="1" si="25"/>
        <v>#N/A</v>
      </c>
      <c r="AD28" s="323" t="e">
        <f t="shared" ca="1" si="26"/>
        <v>#N/A</v>
      </c>
      <c r="AE28" s="324">
        <f t="shared" ca="1" si="5"/>
        <v>601.51116022069459</v>
      </c>
      <c r="AG28" s="306">
        <f t="shared" ca="1" si="27"/>
        <v>34.017246746965945</v>
      </c>
      <c r="AH28" s="304">
        <f t="shared" ca="1" si="28"/>
        <v>43.502612014430021</v>
      </c>
    </row>
    <row r="29" spans="1:34" x14ac:dyDescent="0.2">
      <c r="A29" s="347">
        <f t="shared" ca="1" si="6"/>
        <v>0.01</v>
      </c>
      <c r="B29" s="304">
        <f t="shared" ca="1" si="7"/>
        <v>4.8499999999999943</v>
      </c>
      <c r="D29" s="306">
        <f t="shared" ca="1" si="8"/>
        <v>11.01523446702315</v>
      </c>
      <c r="E29" s="307">
        <f t="shared" ca="1" si="9"/>
        <v>31.910701447506398</v>
      </c>
      <c r="F29" s="304">
        <f t="shared" ca="1" si="10"/>
        <v>33.758380548174728</v>
      </c>
      <c r="G29" s="306">
        <f t="shared" ca="1" si="11"/>
        <v>41.420127386650066</v>
      </c>
      <c r="H29" s="307">
        <f t="shared" ca="1" si="12"/>
        <v>156.7825160040932</v>
      </c>
      <c r="I29" s="304">
        <f t="shared" ca="1" si="13"/>
        <v>162.16159926844597</v>
      </c>
      <c r="J29" s="306">
        <f t="shared" ca="1" si="14"/>
        <v>141.14555678824979</v>
      </c>
      <c r="K29" s="307">
        <f t="shared" ca="1" si="15"/>
        <v>603.07738984566311</v>
      </c>
      <c r="L29" s="304">
        <f t="shared" ca="1" si="0"/>
        <v>619.37420542360576</v>
      </c>
      <c r="M29" s="306">
        <f t="shared" ca="1" si="16"/>
        <v>1.312509061985609</v>
      </c>
      <c r="N29" s="304">
        <f t="shared" ca="1" si="17"/>
        <v>75.201229824449953</v>
      </c>
      <c r="P29" s="310">
        <f t="shared" ca="1" si="18"/>
        <v>3</v>
      </c>
      <c r="Q29" s="304">
        <f t="shared" ca="1" si="19"/>
        <v>192.327586206897</v>
      </c>
      <c r="R29" s="306">
        <f t="shared" ca="1" si="20"/>
        <v>0.10207782587223681</v>
      </c>
      <c r="S29" s="307">
        <f t="shared" ca="1" si="21"/>
        <v>3.0287344929262399</v>
      </c>
      <c r="T29" s="304">
        <f t="shared" ca="1" si="1"/>
        <v>29.711885375606414</v>
      </c>
      <c r="U29" s="311">
        <f t="shared" ca="1" si="2"/>
        <v>0</v>
      </c>
      <c r="V29" s="306">
        <f t="shared" ca="1" si="3"/>
        <v>1.1532854897273699</v>
      </c>
      <c r="W29" s="304">
        <f t="shared" ca="1" si="4"/>
        <v>61.883665052490095</v>
      </c>
      <c r="Y29" s="314" t="str">
        <f t="shared" ca="1" si="22"/>
        <v/>
      </c>
      <c r="Z29" s="315" t="str">
        <f t="shared" ca="1" si="23"/>
        <v/>
      </c>
      <c r="AA29" s="316" t="str">
        <f t="shared" ca="1" si="24"/>
        <v/>
      </c>
      <c r="AC29" s="310" t="e">
        <f t="shared" ca="1" si="25"/>
        <v>#N/A</v>
      </c>
      <c r="AD29" s="323" t="e">
        <f t="shared" ca="1" si="26"/>
        <v>#N/A</v>
      </c>
      <c r="AE29" s="324">
        <f t="shared" ca="1" si="5"/>
        <v>603.07738984566311</v>
      </c>
      <c r="AG29" s="306">
        <f t="shared" ca="1" si="27"/>
        <v>33.665367460786072</v>
      </c>
      <c r="AH29" s="304">
        <f t="shared" ca="1" si="28"/>
        <v>43.150345533210476</v>
      </c>
    </row>
    <row r="30" spans="1:34" x14ac:dyDescent="0.2">
      <c r="A30" s="347">
        <f t="shared" ca="1" si="6"/>
        <v>0.01</v>
      </c>
      <c r="B30" s="304">
        <f t="shared" ca="1" si="7"/>
        <v>4.8599999999999941</v>
      </c>
      <c r="D30" s="306">
        <f t="shared" ca="1" si="8"/>
        <v>10.931811396589055</v>
      </c>
      <c r="E30" s="307">
        <f t="shared" ca="1" si="9"/>
        <v>31.56884172205266</v>
      </c>
      <c r="F30" s="304">
        <f t="shared" ca="1" si="10"/>
        <v>33.4080270007465</v>
      </c>
      <c r="G30" s="306">
        <f t="shared" ca="1" si="11"/>
        <v>41.529445500615957</v>
      </c>
      <c r="H30" s="307">
        <f t="shared" ca="1" si="12"/>
        <v>157.09820442131371</v>
      </c>
      <c r="I30" s="304">
        <f t="shared" ca="1" si="13"/>
        <v>162.49474045638985</v>
      </c>
      <c r="J30" s="306">
        <f t="shared" ca="1" si="14"/>
        <v>141.56030465268611</v>
      </c>
      <c r="K30" s="307">
        <f t="shared" ca="1" si="15"/>
        <v>604.64679344779017</v>
      </c>
      <c r="L30" s="304">
        <f t="shared" ca="1" si="0"/>
        <v>620.99683145734002</v>
      </c>
      <c r="M30" s="306">
        <f t="shared" ca="1" si="16"/>
        <v>1.3123548588829765</v>
      </c>
      <c r="N30" s="304">
        <f t="shared" ca="1" si="17"/>
        <v>75.192394637481286</v>
      </c>
      <c r="P30" s="310">
        <f t="shared" ca="1" si="18"/>
        <v>3</v>
      </c>
      <c r="Q30" s="304">
        <f t="shared" ca="1" si="19"/>
        <v>191.46551724137979</v>
      </c>
      <c r="R30" s="306">
        <f t="shared" ca="1" si="20"/>
        <v>0.10162028295035321</v>
      </c>
      <c r="S30" s="307">
        <f t="shared" ca="1" si="21"/>
        <v>3.0277182900967365</v>
      </c>
      <c r="T30" s="304">
        <f t="shared" ca="1" si="1"/>
        <v>29.701916425848989</v>
      </c>
      <c r="U30" s="311">
        <f t="shared" ca="1" si="2"/>
        <v>0</v>
      </c>
      <c r="V30" s="306">
        <f t="shared" ca="1" si="3"/>
        <v>1.1531043417634237</v>
      </c>
      <c r="W30" s="304">
        <f t="shared" ca="1" si="4"/>
        <v>62.128430962876827</v>
      </c>
      <c r="Y30" s="314" t="str">
        <f t="shared" ca="1" si="22"/>
        <v/>
      </c>
      <c r="Z30" s="315" t="str">
        <f t="shared" ca="1" si="23"/>
        <v/>
      </c>
      <c r="AA30" s="316" t="str">
        <f t="shared" ca="1" si="24"/>
        <v/>
      </c>
      <c r="AC30" s="310" t="e">
        <f t="shared" ca="1" si="25"/>
        <v>#N/A</v>
      </c>
      <c r="AD30" s="323" t="e">
        <f t="shared" ca="1" si="26"/>
        <v>#N/A</v>
      </c>
      <c r="AE30" s="324">
        <f t="shared" ca="1" si="5"/>
        <v>604.64679344779017</v>
      </c>
      <c r="AG30" s="306">
        <f t="shared" ca="1" si="27"/>
        <v>33.313925599543261</v>
      </c>
      <c r="AH30" s="304">
        <f t="shared" ca="1" si="28"/>
        <v>42.798516827914497</v>
      </c>
    </row>
    <row r="31" spans="1:34" x14ac:dyDescent="0.2">
      <c r="A31" s="347">
        <f t="shared" ca="1" si="6"/>
        <v>0.01</v>
      </c>
      <c r="B31" s="304">
        <f t="shared" ca="1" si="7"/>
        <v>4.8699999999999939</v>
      </c>
      <c r="D31" s="306">
        <f t="shared" ca="1" si="8"/>
        <v>10.848387161001702</v>
      </c>
      <c r="E31" s="307">
        <f t="shared" ca="1" si="9"/>
        <v>31.227440382759809</v>
      </c>
      <c r="F31" s="304">
        <f t="shared" ca="1" si="10"/>
        <v>33.058138738498343</v>
      </c>
      <c r="G31" s="306">
        <f t="shared" ca="1" si="11"/>
        <v>41.637929372225976</v>
      </c>
      <c r="H31" s="307">
        <f t="shared" ca="1" si="12"/>
        <v>157.4104788251413</v>
      </c>
      <c r="I31" s="304">
        <f t="shared" ca="1" si="13"/>
        <v>162.82437165967119</v>
      </c>
      <c r="J31" s="306">
        <f t="shared" ca="1" si="14"/>
        <v>141.97614152705032</v>
      </c>
      <c r="K31" s="307">
        <f t="shared" ca="1" si="15"/>
        <v>606.21933686402247</v>
      </c>
      <c r="L31" s="304">
        <f t="shared" ca="1" si="0"/>
        <v>622.62276632866883</v>
      </c>
      <c r="M31" s="306">
        <f t="shared" ca="1" si="16"/>
        <v>1.3122008781359911</v>
      </c>
      <c r="N31" s="304">
        <f t="shared" ca="1" si="17"/>
        <v>75.183572190552752</v>
      </c>
      <c r="P31" s="310">
        <f t="shared" ca="1" si="18"/>
        <v>3</v>
      </c>
      <c r="Q31" s="304">
        <f t="shared" ca="1" si="19"/>
        <v>190.60344827586255</v>
      </c>
      <c r="R31" s="306">
        <f t="shared" ca="1" si="20"/>
        <v>0.10116274002846957</v>
      </c>
      <c r="S31" s="307">
        <f t="shared" ca="1" si="21"/>
        <v>3.0267066626964518</v>
      </c>
      <c r="T31" s="304">
        <f t="shared" ca="1" si="1"/>
        <v>29.691992361052193</v>
      </c>
      <c r="U31" s="311">
        <f t="shared" ca="1" si="2"/>
        <v>0</v>
      </c>
      <c r="V31" s="306">
        <f t="shared" ca="1" si="3"/>
        <v>1.1529228590632441</v>
      </c>
      <c r="W31" s="304">
        <f t="shared" ca="1" si="4"/>
        <v>62.370931924656304</v>
      </c>
      <c r="Y31" s="314" t="str">
        <f t="shared" ca="1" si="22"/>
        <v/>
      </c>
      <c r="Z31" s="315" t="str">
        <f t="shared" ca="1" si="23"/>
        <v/>
      </c>
      <c r="AA31" s="316" t="str">
        <f t="shared" ca="1" si="24"/>
        <v/>
      </c>
      <c r="AC31" s="310" t="e">
        <f t="shared" ca="1" si="25"/>
        <v>#N/A</v>
      </c>
      <c r="AD31" s="323" t="e">
        <f t="shared" ca="1" si="26"/>
        <v>#N/A</v>
      </c>
      <c r="AE31" s="324">
        <f t="shared" ca="1" si="5"/>
        <v>606.21933686402247</v>
      </c>
      <c r="AG31" s="306">
        <f t="shared" ca="1" si="27"/>
        <v>32.962927299269161</v>
      </c>
      <c r="AH31" s="304">
        <f t="shared" ca="1" si="28"/>
        <v>42.44713202518578</v>
      </c>
    </row>
    <row r="32" spans="1:34" x14ac:dyDescent="0.2">
      <c r="A32" s="347">
        <f t="shared" ca="1" si="6"/>
        <v>0.01</v>
      </c>
      <c r="B32" s="304">
        <f t="shared" ca="1" si="7"/>
        <v>4.8799999999999937</v>
      </c>
      <c r="D32" s="306">
        <f t="shared" ca="1" si="8"/>
        <v>10.76496390972782</v>
      </c>
      <c r="E32" s="307">
        <f t="shared" ca="1" si="9"/>
        <v>30.886503143019553</v>
      </c>
      <c r="F32" s="304">
        <f t="shared" ca="1" si="10"/>
        <v>32.70872245107563</v>
      </c>
      <c r="G32" s="306">
        <f t="shared" ca="1" si="11"/>
        <v>41.745579011323251</v>
      </c>
      <c r="H32" s="307">
        <f t="shared" ca="1" si="12"/>
        <v>157.7193438565715</v>
      </c>
      <c r="I32" s="304">
        <f t="shared" ca="1" si="13"/>
        <v>163.15049737447345</v>
      </c>
      <c r="J32" s="306">
        <f t="shared" ca="1" si="14"/>
        <v>142.39305906896806</v>
      </c>
      <c r="K32" s="307">
        <f t="shared" ca="1" si="15"/>
        <v>607.794985977431</v>
      </c>
      <c r="L32" s="304">
        <f t="shared" ca="1" si="0"/>
        <v>624.2519749670995</v>
      </c>
      <c r="M32" s="306">
        <f t="shared" ca="1" si="16"/>
        <v>1.3120471156753732</v>
      </c>
      <c r="N32" s="304">
        <f t="shared" ca="1" si="17"/>
        <v>75.174762250511804</v>
      </c>
      <c r="P32" s="310">
        <f t="shared" ca="1" si="18"/>
        <v>3</v>
      </c>
      <c r="Q32" s="304">
        <f t="shared" ca="1" si="19"/>
        <v>189.74137931034534</v>
      </c>
      <c r="R32" s="306">
        <f t="shared" ca="1" si="20"/>
        <v>0.10070519710658597</v>
      </c>
      <c r="S32" s="307">
        <f t="shared" ca="1" si="21"/>
        <v>3.0256996107253862</v>
      </c>
      <c r="T32" s="304">
        <f t="shared" ca="1" si="1"/>
        <v>29.682113181216039</v>
      </c>
      <c r="U32" s="311">
        <f t="shared" ca="1" si="2"/>
        <v>0</v>
      </c>
      <c r="V32" s="306">
        <f t="shared" ca="1" si="3"/>
        <v>1.1527410457228462</v>
      </c>
      <c r="W32" s="304">
        <f t="shared" ca="1" si="4"/>
        <v>62.611156085773864</v>
      </c>
      <c r="Y32" s="314" t="str">
        <f t="shared" ca="1" si="22"/>
        <v/>
      </c>
      <c r="Z32" s="315" t="str">
        <f t="shared" ca="1" si="23"/>
        <v/>
      </c>
      <c r="AA32" s="316" t="str">
        <f t="shared" ca="1" si="24"/>
        <v/>
      </c>
      <c r="AC32" s="310" t="e">
        <f t="shared" ca="1" si="25"/>
        <v>#N/A</v>
      </c>
      <c r="AD32" s="323" t="e">
        <f t="shared" ca="1" si="26"/>
        <v>#N/A</v>
      </c>
      <c r="AE32" s="324">
        <f t="shared" ca="1" si="5"/>
        <v>607.794985977431</v>
      </c>
      <c r="AG32" s="306">
        <f t="shared" ca="1" si="27"/>
        <v>32.612378612728079</v>
      </c>
      <c r="AH32" s="304">
        <f t="shared" ca="1" si="28"/>
        <v>42.096197168479996</v>
      </c>
    </row>
    <row r="33" spans="1:34" x14ac:dyDescent="0.2">
      <c r="A33" s="347">
        <f t="shared" ca="1" si="6"/>
        <v>0.01</v>
      </c>
      <c r="B33" s="304">
        <f t="shared" ca="1" si="7"/>
        <v>4.8899999999999935</v>
      </c>
      <c r="D33" s="306">
        <f t="shared" ca="1" si="8"/>
        <v>10.681543766690329</v>
      </c>
      <c r="E33" s="307">
        <f t="shared" ca="1" si="9"/>
        <v>30.546035636748236</v>
      </c>
      <c r="F33" s="304">
        <f t="shared" ca="1" si="10"/>
        <v>32.359784770007579</v>
      </c>
      <c r="G33" s="306">
        <f t="shared" ca="1" si="11"/>
        <v>41.852394448990154</v>
      </c>
      <c r="H33" s="307">
        <f t="shared" ca="1" si="12"/>
        <v>158.02480421293899</v>
      </c>
      <c r="I33" s="304">
        <f t="shared" ca="1" si="13"/>
        <v>163.47312215667614</v>
      </c>
      <c r="J33" s="306">
        <f t="shared" ca="1" si="14"/>
        <v>142.81104893626963</v>
      </c>
      <c r="K33" s="307">
        <f t="shared" ca="1" si="15"/>
        <v>609.37370671777853</v>
      </c>
      <c r="L33" s="304">
        <f t="shared" ca="1" si="0"/>
        <v>625.88442234748322</v>
      </c>
      <c r="M33" s="306">
        <f t="shared" ca="1" si="16"/>
        <v>1.3118935674721448</v>
      </c>
      <c r="N33" s="304">
        <f t="shared" ca="1" si="17"/>
        <v>75.165964586515003</v>
      </c>
      <c r="P33" s="310">
        <f t="shared" ca="1" si="18"/>
        <v>3</v>
      </c>
      <c r="Q33" s="304">
        <f t="shared" ca="1" si="19"/>
        <v>188.8793103448281</v>
      </c>
      <c r="R33" s="306">
        <f t="shared" ca="1" si="20"/>
        <v>0.10024765418470236</v>
      </c>
      <c r="S33" s="307">
        <f t="shared" ca="1" si="21"/>
        <v>3.0246971341835391</v>
      </c>
      <c r="T33" s="304">
        <f t="shared" ca="1" si="1"/>
        <v>29.672278886340521</v>
      </c>
      <c r="U33" s="311">
        <f t="shared" ca="1" si="2"/>
        <v>0</v>
      </c>
      <c r="V33" s="306">
        <f t="shared" ca="1" si="3"/>
        <v>1.152558905830704</v>
      </c>
      <c r="W33" s="304">
        <f t="shared" ca="1" si="4"/>
        <v>62.849091856241664</v>
      </c>
      <c r="Y33" s="314" t="str">
        <f t="shared" ca="1" si="22"/>
        <v/>
      </c>
      <c r="Z33" s="315" t="str">
        <f t="shared" ca="1" si="23"/>
        <v/>
      </c>
      <c r="AA33" s="316" t="str">
        <f t="shared" ca="1" si="24"/>
        <v/>
      </c>
      <c r="AC33" s="310" t="e">
        <f t="shared" ca="1" si="25"/>
        <v>#N/A</v>
      </c>
      <c r="AD33" s="323" t="e">
        <f t="shared" ca="1" si="26"/>
        <v>#N/A</v>
      </c>
      <c r="AE33" s="324">
        <f t="shared" ca="1" si="5"/>
        <v>609.37370671777853</v>
      </c>
      <c r="AG33" s="306">
        <f t="shared" ca="1" si="27"/>
        <v>32.262285509564158</v>
      </c>
      <c r="AH33" s="304">
        <f t="shared" ca="1" si="28"/>
        <v>41.745718218210293</v>
      </c>
    </row>
    <row r="34" spans="1:34" x14ac:dyDescent="0.2">
      <c r="A34" s="347">
        <f t="shared" ca="1" si="6"/>
        <v>0.01</v>
      </c>
      <c r="B34" s="304">
        <f t="shared" ca="1" si="7"/>
        <v>4.8999999999999932</v>
      </c>
      <c r="D34" s="306">
        <f t="shared" ca="1" si="8"/>
        <v>10.598128830354209</v>
      </c>
      <c r="E34" s="307">
        <f t="shared" ca="1" si="9"/>
        <v>30.206043418529859</v>
      </c>
      <c r="F34" s="304">
        <f t="shared" ca="1" si="10"/>
        <v>32.011332270102351</v>
      </c>
      <c r="G34" s="306">
        <f t="shared" ca="1" si="11"/>
        <v>41.958375737293693</v>
      </c>
      <c r="H34" s="307">
        <f t="shared" ca="1" si="12"/>
        <v>158.3268646471243</v>
      </c>
      <c r="I34" s="304">
        <f t="shared" ca="1" si="13"/>
        <v>163.7922506210252</v>
      </c>
      <c r="J34" s="306">
        <f t="shared" ca="1" si="14"/>
        <v>143.23010278720105</v>
      </c>
      <c r="K34" s="307">
        <f t="shared" ca="1" si="15"/>
        <v>610.95546506207882</v>
      </c>
      <c r="L34" s="304">
        <f t="shared" ca="1" si="0"/>
        <v>627.52007349060409</v>
      </c>
      <c r="M34" s="306">
        <f t="shared" ca="1" si="16"/>
        <v>1.3117402295368492</v>
      </c>
      <c r="N34" s="304">
        <f t="shared" ca="1" si="17"/>
        <v>75.157178969983306</v>
      </c>
      <c r="P34" s="310">
        <f t="shared" ca="1" si="18"/>
        <v>3</v>
      </c>
      <c r="Q34" s="304">
        <f t="shared" ca="1" si="19"/>
        <v>188.01724137931089</v>
      </c>
      <c r="R34" s="306">
        <f t="shared" ca="1" si="20"/>
        <v>9.979011126281874E-2</v>
      </c>
      <c r="S34" s="307">
        <f t="shared" ca="1" si="21"/>
        <v>3.0236992330709112</v>
      </c>
      <c r="T34" s="304">
        <f t="shared" ca="1" si="1"/>
        <v>29.662489476425641</v>
      </c>
      <c r="U34" s="311">
        <f t="shared" ca="1" si="2"/>
        <v>0</v>
      </c>
      <c r="V34" s="306">
        <f t="shared" ca="1" si="3"/>
        <v>1.1523764434676791</v>
      </c>
      <c r="W34" s="304">
        <f t="shared" ca="1" si="4"/>
        <v>63.084727906958413</v>
      </c>
      <c r="Y34" s="314" t="str">
        <f t="shared" ca="1" si="22"/>
        <v/>
      </c>
      <c r="Z34" s="315" t="str">
        <f t="shared" ca="1" si="23"/>
        <v/>
      </c>
      <c r="AA34" s="316" t="str">
        <f t="shared" ca="1" si="24"/>
        <v/>
      </c>
      <c r="AC34" s="310" t="e">
        <f t="shared" ca="1" si="25"/>
        <v>#N/A</v>
      </c>
      <c r="AD34" s="323" t="e">
        <f t="shared" ca="1" si="26"/>
        <v>#N/A</v>
      </c>
      <c r="AE34" s="324">
        <f t="shared" ca="1" si="5"/>
        <v>610.95546506207882</v>
      </c>
      <c r="AG34" s="306">
        <f t="shared" ca="1" si="27"/>
        <v>31.912653876457824</v>
      </c>
      <c r="AH34" s="304">
        <f t="shared" ca="1" si="28"/>
        <v>41.395701051902144</v>
      </c>
    </row>
    <row r="35" spans="1:34" x14ac:dyDescent="0.2">
      <c r="A35" s="347">
        <f t="shared" ca="1" si="6"/>
        <v>0.01</v>
      </c>
      <c r="B35" s="304">
        <f t="shared" ca="1" si="7"/>
        <v>4.909999999999993</v>
      </c>
      <c r="D35" s="306">
        <f t="shared" ca="1" si="8"/>
        <v>10.514721173812974</v>
      </c>
      <c r="E35" s="307">
        <f t="shared" ca="1" si="9"/>
        <v>29.866531963768416</v>
      </c>
      <c r="F35" s="304">
        <f t="shared" ca="1" si="10"/>
        <v>31.6633714709257</v>
      </c>
      <c r="G35" s="306">
        <f t="shared" ca="1" si="11"/>
        <v>42.063522949031821</v>
      </c>
      <c r="H35" s="307">
        <f t="shared" ca="1" si="12"/>
        <v>158.62552996676197</v>
      </c>
      <c r="I35" s="304">
        <f t="shared" ca="1" si="13"/>
        <v>164.10788744030503</v>
      </c>
      <c r="J35" s="306">
        <f t="shared" ca="1" si="14"/>
        <v>143.65021228063267</v>
      </c>
      <c r="K35" s="307">
        <f t="shared" ca="1" si="15"/>
        <v>612.54022703514829</v>
      </c>
      <c r="L35" s="304">
        <f t="shared" ca="1" si="0"/>
        <v>629.15889346375911</v>
      </c>
      <c r="M35" s="306">
        <f t="shared" ca="1" si="16"/>
        <v>1.3115870979187849</v>
      </c>
      <c r="N35" s="304">
        <f t="shared" ca="1" si="17"/>
        <v>75.148405174558221</v>
      </c>
      <c r="P35" s="310">
        <f t="shared" ca="1" si="18"/>
        <v>3</v>
      </c>
      <c r="Q35" s="304">
        <f t="shared" ca="1" si="19"/>
        <v>187.15517241379365</v>
      </c>
      <c r="R35" s="306">
        <f t="shared" ca="1" si="20"/>
        <v>9.9332568340935123E-2</v>
      </c>
      <c r="S35" s="307">
        <f t="shared" ca="1" si="21"/>
        <v>3.0227059073875018</v>
      </c>
      <c r="T35" s="304">
        <f t="shared" ca="1" si="1"/>
        <v>29.652744951471394</v>
      </c>
      <c r="U35" s="311">
        <f t="shared" ca="1" si="2"/>
        <v>0</v>
      </c>
      <c r="V35" s="306">
        <f t="shared" ca="1" si="3"/>
        <v>1.1521936627069487</v>
      </c>
      <c r="W35" s="304">
        <f t="shared" ca="1" si="4"/>
        <v>63.318053168508243</v>
      </c>
      <c r="Y35" s="314" t="str">
        <f t="shared" ca="1" si="22"/>
        <v/>
      </c>
      <c r="Z35" s="315" t="str">
        <f t="shared" ca="1" si="23"/>
        <v/>
      </c>
      <c r="AA35" s="316" t="str">
        <f t="shared" ca="1" si="24"/>
        <v/>
      </c>
      <c r="AC35" s="310" t="e">
        <f t="shared" ca="1" si="25"/>
        <v>#N/A</v>
      </c>
      <c r="AD35" s="323" t="e">
        <f t="shared" ca="1" si="26"/>
        <v>#N/A</v>
      </c>
      <c r="AE35" s="324">
        <f t="shared" ca="1" si="5"/>
        <v>612.54022703514829</v>
      </c>
      <c r="AG35" s="306">
        <f t="shared" ca="1" si="27"/>
        <v>31.563489517291409</v>
      </c>
      <c r="AH35" s="304">
        <f t="shared" ca="1" si="28"/>
        <v>41.046151464357386</v>
      </c>
    </row>
    <row r="36" spans="1:34" x14ac:dyDescent="0.2">
      <c r="A36" s="347">
        <f t="shared" ca="1" si="6"/>
        <v>0.01</v>
      </c>
      <c r="B36" s="304">
        <f t="shared" ca="1" si="7"/>
        <v>4.9199999999999928</v>
      </c>
      <c r="D36" s="306">
        <f t="shared" ca="1" si="8"/>
        <v>10.431322844875931</v>
      </c>
      <c r="E36" s="307">
        <f t="shared" ca="1" si="9"/>
        <v>29.527506668849334</v>
      </c>
      <c r="F36" s="304">
        <f t="shared" ca="1" si="10"/>
        <v>31.315908838367957</v>
      </c>
      <c r="G36" s="306">
        <f t="shared" ca="1" si="11"/>
        <v>42.167836177480581</v>
      </c>
      <c r="H36" s="307">
        <f t="shared" ca="1" si="12"/>
        <v>158.92080503345048</v>
      </c>
      <c r="I36" s="304">
        <f t="shared" ca="1" si="13"/>
        <v>164.42003734451228</v>
      </c>
      <c r="J36" s="306">
        <f t="shared" ca="1" si="14"/>
        <v>144.07136907626523</v>
      </c>
      <c r="K36" s="307">
        <f t="shared" ca="1" si="15"/>
        <v>614.1279587101493</v>
      </c>
      <c r="L36" s="304">
        <f t="shared" ca="1" si="0"/>
        <v>630.80084738133019</v>
      </c>
      <c r="M36" s="306">
        <f t="shared" ca="1" si="16"/>
        <v>1.3114341687052551</v>
      </c>
      <c r="N36" s="304">
        <f t="shared" ca="1" si="17"/>
        <v>75.139642976058695</v>
      </c>
      <c r="P36" s="310">
        <f t="shared" ca="1" si="18"/>
        <v>3</v>
      </c>
      <c r="Q36" s="304">
        <f t="shared" ca="1" si="19"/>
        <v>186.29310344827644</v>
      </c>
      <c r="R36" s="306">
        <f t="shared" ca="1" si="20"/>
        <v>9.8875025419051507E-2</v>
      </c>
      <c r="S36" s="307">
        <f t="shared" ca="1" si="21"/>
        <v>3.0217171571333115</v>
      </c>
      <c r="T36" s="304">
        <f t="shared" ca="1" si="1"/>
        <v>29.643045311477788</v>
      </c>
      <c r="U36" s="311">
        <f t="shared" ca="1" si="2"/>
        <v>0</v>
      </c>
      <c r="V36" s="306">
        <f t="shared" ca="1" si="3"/>
        <v>1.1520105676139401</v>
      </c>
      <c r="W36" s="304">
        <f t="shared" ca="1" si="4"/>
        <v>63.549056829939659</v>
      </c>
      <c r="Y36" s="314" t="str">
        <f t="shared" ca="1" si="22"/>
        <v/>
      </c>
      <c r="Z36" s="315" t="str">
        <f t="shared" ca="1" si="23"/>
        <v/>
      </c>
      <c r="AA36" s="316" t="str">
        <f t="shared" ca="1" si="24"/>
        <v/>
      </c>
      <c r="AC36" s="310" t="e">
        <f t="shared" ca="1" si="25"/>
        <v>#N/A</v>
      </c>
      <c r="AD36" s="323" t="e">
        <f t="shared" ca="1" si="26"/>
        <v>#N/A</v>
      </c>
      <c r="AE36" s="324">
        <f t="shared" ca="1" si="5"/>
        <v>614.1279587101493</v>
      </c>
      <c r="AG36" s="306">
        <f t="shared" ca="1" si="27"/>
        <v>31.214798153323919</v>
      </c>
      <c r="AH36" s="304">
        <f t="shared" ca="1" si="28"/>
        <v>40.697075167827435</v>
      </c>
    </row>
    <row r="37" spans="1:34" x14ac:dyDescent="0.2">
      <c r="A37" s="347">
        <f t="shared" ca="1" si="6"/>
        <v>0.01</v>
      </c>
      <c r="B37" s="304">
        <f t="shared" ca="1" si="7"/>
        <v>4.9299999999999926</v>
      </c>
      <c r="D37" s="306">
        <f t="shared" ca="1" si="8"/>
        <v>10.347935866156073</v>
      </c>
      <c r="E37" s="307">
        <f t="shared" ca="1" si="9"/>
        <v>29.188972851309664</v>
      </c>
      <c r="F37" s="304">
        <f t="shared" ca="1" si="10"/>
        <v>30.968950786304852</v>
      </c>
      <c r="G37" s="306">
        <f t="shared" ca="1" si="11"/>
        <v>42.27131553614214</v>
      </c>
      <c r="H37" s="307">
        <f t="shared" ca="1" si="12"/>
        <v>159.21269476196358</v>
      </c>
      <c r="I37" s="304">
        <f t="shared" ca="1" si="13"/>
        <v>164.72870512003146</v>
      </c>
      <c r="J37" s="306">
        <f t="shared" ca="1" si="14"/>
        <v>144.49356483483334</v>
      </c>
      <c r="K37" s="307">
        <f t="shared" ca="1" si="15"/>
        <v>615.71862620912634</v>
      </c>
      <c r="L37" s="304">
        <f t="shared" ca="1" si="0"/>
        <v>632.44590040534854</v>
      </c>
      <c r="M37" s="306">
        <f t="shared" ca="1" si="16"/>
        <v>1.3112814380208326</v>
      </c>
      <c r="N37" s="304">
        <f t="shared" ca="1" si="17"/>
        <v>75.130892152439145</v>
      </c>
      <c r="P37" s="310">
        <f t="shared" ca="1" si="18"/>
        <v>3</v>
      </c>
      <c r="Q37" s="304">
        <f t="shared" ca="1" si="19"/>
        <v>185.43103448275923</v>
      </c>
      <c r="R37" s="306">
        <f t="shared" ca="1" si="20"/>
        <v>9.8417482497167905E-2</v>
      </c>
      <c r="S37" s="307">
        <f t="shared" ca="1" si="21"/>
        <v>3.0207329823083398</v>
      </c>
      <c r="T37" s="304">
        <f t="shared" ca="1" si="1"/>
        <v>29.633390556444816</v>
      </c>
      <c r="U37" s="311">
        <f t="shared" ca="1" si="2"/>
        <v>0</v>
      </c>
      <c r="V37" s="306">
        <f t="shared" ca="1" si="3"/>
        <v>1.1518271622462597</v>
      </c>
      <c r="W37" s="304">
        <f t="shared" ca="1" si="4"/>
        <v>63.777728337524316</v>
      </c>
      <c r="Y37" s="314" t="str">
        <f t="shared" ca="1" si="22"/>
        <v/>
      </c>
      <c r="Z37" s="315" t="str">
        <f t="shared" ca="1" si="23"/>
        <v/>
      </c>
      <c r="AA37" s="316" t="str">
        <f t="shared" ca="1" si="24"/>
        <v/>
      </c>
      <c r="AC37" s="310" t="e">
        <f t="shared" ca="1" si="25"/>
        <v>#N/A</v>
      </c>
      <c r="AD37" s="323" t="e">
        <f t="shared" ca="1" si="26"/>
        <v>#N/A</v>
      </c>
      <c r="AE37" s="324">
        <f t="shared" ca="1" si="5"/>
        <v>615.71862620912634</v>
      </c>
      <c r="AG37" s="306">
        <f t="shared" ca="1" si="27"/>
        <v>30.86658542337446</v>
      </c>
      <c r="AH37" s="304">
        <f t="shared" ca="1" si="28"/>
        <v>40.348477792195183</v>
      </c>
    </row>
    <row r="38" spans="1:34" x14ac:dyDescent="0.2">
      <c r="A38" s="347">
        <f t="shared" ca="1" si="6"/>
        <v>0.01</v>
      </c>
      <c r="B38" s="304">
        <f t="shared" ca="1" si="7"/>
        <v>4.9399999999999924</v>
      </c>
      <c r="D38" s="306">
        <f t="shared" ca="1" si="8"/>
        <v>10.264562235158703</v>
      </c>
      <c r="E38" s="307">
        <f t="shared" ca="1" si="9"/>
        <v>28.850935750017342</v>
      </c>
      <c r="F38" s="304">
        <f t="shared" ca="1" si="10"/>
        <v>30.62250367835842</v>
      </c>
      <c r="G38" s="306">
        <f t="shared" ca="1" si="11"/>
        <v>42.373961158493728</v>
      </c>
      <c r="H38" s="307">
        <f t="shared" ca="1" si="12"/>
        <v>159.50120411946375</v>
      </c>
      <c r="I38" s="304">
        <f t="shared" ca="1" si="13"/>
        <v>165.03389560881237</v>
      </c>
      <c r="J38" s="306">
        <f t="shared" ca="1" si="14"/>
        <v>144.91679121830651</v>
      </c>
      <c r="K38" s="307">
        <f t="shared" ca="1" si="15"/>
        <v>617.31219570353346</v>
      </c>
      <c r="L38" s="304">
        <f t="shared" ca="1" si="0"/>
        <v>634.09401774604987</v>
      </c>
      <c r="M38" s="306">
        <f t="shared" ca="1" si="16"/>
        <v>1.3111289020266383</v>
      </c>
      <c r="N38" s="304">
        <f t="shared" ca="1" si="17"/>
        <v>75.122152483747982</v>
      </c>
      <c r="P38" s="310">
        <f t="shared" ca="1" si="18"/>
        <v>3</v>
      </c>
      <c r="Q38" s="304">
        <f t="shared" ca="1" si="19"/>
        <v>184.56896551724199</v>
      </c>
      <c r="R38" s="306">
        <f t="shared" ca="1" si="20"/>
        <v>9.7959939575284288E-2</v>
      </c>
      <c r="S38" s="307">
        <f t="shared" ca="1" si="21"/>
        <v>3.0197533829125871</v>
      </c>
      <c r="T38" s="304">
        <f t="shared" ca="1" si="1"/>
        <v>29.623780686372481</v>
      </c>
      <c r="U38" s="311">
        <f t="shared" ca="1" si="2"/>
        <v>0</v>
      </c>
      <c r="V38" s="306">
        <f t="shared" ca="1" si="3"/>
        <v>1.1516434506536295</v>
      </c>
      <c r="W38" s="304">
        <f t="shared" ca="1" si="4"/>
        <v>64.004057393496794</v>
      </c>
      <c r="Y38" s="314" t="str">
        <f t="shared" ca="1" si="22"/>
        <v/>
      </c>
      <c r="Z38" s="315" t="str">
        <f t="shared" ca="1" si="23"/>
        <v/>
      </c>
      <c r="AA38" s="316" t="str">
        <f t="shared" ca="1" si="24"/>
        <v/>
      </c>
      <c r="AC38" s="310" t="e">
        <f t="shared" ca="1" si="25"/>
        <v>#N/A</v>
      </c>
      <c r="AD38" s="323" t="e">
        <f t="shared" ca="1" si="26"/>
        <v>#N/A</v>
      </c>
      <c r="AE38" s="324">
        <f t="shared" ca="1" si="5"/>
        <v>617.31219570353346</v>
      </c>
      <c r="AG38" s="306">
        <f t="shared" ca="1" si="27"/>
        <v>30.518856884014681</v>
      </c>
      <c r="AH38" s="304">
        <f t="shared" ca="1" si="28"/>
        <v>40.000364885165929</v>
      </c>
    </row>
    <row r="39" spans="1:34" x14ac:dyDescent="0.2">
      <c r="A39" s="347">
        <f t="shared" ca="1" si="6"/>
        <v>0.01</v>
      </c>
      <c r="B39" s="304">
        <f t="shared" ca="1" si="7"/>
        <v>4.9499999999999922</v>
      </c>
      <c r="D39" s="306">
        <f t="shared" ca="1" si="8"/>
        <v>10.181203924370825</v>
      </c>
      <c r="E39" s="307">
        <f t="shared" ca="1" si="9"/>
        <v>28.513400525358897</v>
      </c>
      <c r="F39" s="304">
        <f t="shared" ca="1" si="10"/>
        <v>30.276573829764175</v>
      </c>
      <c r="G39" s="306">
        <f t="shared" ca="1" si="11"/>
        <v>42.475773197737439</v>
      </c>
      <c r="H39" s="307">
        <f t="shared" ca="1" si="12"/>
        <v>159.78633812471733</v>
      </c>
      <c r="I39" s="304">
        <f t="shared" ca="1" si="13"/>
        <v>165.33561370754978</v>
      </c>
      <c r="J39" s="306">
        <f t="shared" ca="1" si="14"/>
        <v>145.34103989008767</v>
      </c>
      <c r="K39" s="307">
        <f t="shared" ca="1" si="15"/>
        <v>618.90863341475438</v>
      </c>
      <c r="L39" s="304">
        <f t="shared" ca="1" si="0"/>
        <v>635.74516466242267</v>
      </c>
      <c r="M39" s="306">
        <f t="shared" ca="1" si="16"/>
        <v>1.3109765569196346</v>
      </c>
      <c r="N39" s="304">
        <f t="shared" ca="1" si="17"/>
        <v>75.113423752087201</v>
      </c>
      <c r="P39" s="310">
        <f t="shared" ca="1" si="18"/>
        <v>3</v>
      </c>
      <c r="Q39" s="304">
        <f t="shared" ca="1" si="19"/>
        <v>183.70689655172475</v>
      </c>
      <c r="R39" s="306">
        <f t="shared" ca="1" si="20"/>
        <v>9.7502396653400658E-2</v>
      </c>
      <c r="S39" s="307">
        <f t="shared" ca="1" si="21"/>
        <v>3.0187783589460531</v>
      </c>
      <c r="T39" s="304">
        <f t="shared" ca="1" si="1"/>
        <v>29.614215701260783</v>
      </c>
      <c r="U39" s="311">
        <f t="shared" ca="1" si="2"/>
        <v>0</v>
      </c>
      <c r="V39" s="306">
        <f t="shared" ca="1" si="3"/>
        <v>1.1514594368778177</v>
      </c>
      <c r="W39" s="304">
        <f t="shared" ca="1" si="4"/>
        <v>64.228033954775455</v>
      </c>
      <c r="Y39" s="314" t="str">
        <f t="shared" ca="1" si="22"/>
        <v/>
      </c>
      <c r="Z39" s="315" t="str">
        <f t="shared" ca="1" si="23"/>
        <v/>
      </c>
      <c r="AA39" s="316" t="str">
        <f t="shared" ca="1" si="24"/>
        <v/>
      </c>
      <c r="AC39" s="310" t="e">
        <f t="shared" ca="1" si="25"/>
        <v>#N/A</v>
      </c>
      <c r="AD39" s="323" t="e">
        <f t="shared" ca="1" si="26"/>
        <v>#N/A</v>
      </c>
      <c r="AE39" s="324">
        <f t="shared" ca="1" si="5"/>
        <v>618.90863341475438</v>
      </c>
      <c r="AG39" s="306">
        <f t="shared" ca="1" si="27"/>
        <v>30.171618009769652</v>
      </c>
      <c r="AH39" s="304">
        <f t="shared" ca="1" si="28"/>
        <v>39.652741912466816</v>
      </c>
    </row>
    <row r="40" spans="1:34" x14ac:dyDescent="0.2">
      <c r="A40" s="347">
        <f t="shared" ca="1" si="6"/>
        <v>0.01</v>
      </c>
      <c r="B40" s="304">
        <f t="shared" ca="1" si="7"/>
        <v>4.959999999999992</v>
      </c>
      <c r="D40" s="306">
        <f t="shared" ca="1" si="8"/>
        <v>10.097862881351203</v>
      </c>
      <c r="E40" s="307">
        <f t="shared" ca="1" si="9"/>
        <v>28.176372259435695</v>
      </c>
      <c r="F40" s="304">
        <f t="shared" ca="1" si="10"/>
        <v>29.931167509351649</v>
      </c>
      <c r="G40" s="306">
        <f t="shared" ca="1" si="11"/>
        <v>42.576751826550954</v>
      </c>
      <c r="H40" s="307">
        <f t="shared" ca="1" si="12"/>
        <v>160.06810184731168</v>
      </c>
      <c r="I40" s="304">
        <f t="shared" ca="1" si="13"/>
        <v>165.63386436686508</v>
      </c>
      <c r="J40" s="306">
        <f t="shared" ca="1" si="14"/>
        <v>145.76630251520911</v>
      </c>
      <c r="K40" s="307">
        <f t="shared" ca="1" si="15"/>
        <v>620.50790561461451</v>
      </c>
      <c r="L40" s="304">
        <f t="shared" ca="1" si="0"/>
        <v>637.39930646274695</v>
      </c>
      <c r="M40" s="306">
        <f t="shared" ca="1" si="16"/>
        <v>1.3108243989319308</v>
      </c>
      <c r="N40" s="304">
        <f t="shared" ca="1" si="17"/>
        <v>75.104705741572573</v>
      </c>
      <c r="P40" s="310">
        <f t="shared" ca="1" si="18"/>
        <v>3</v>
      </c>
      <c r="Q40" s="304">
        <f t="shared" ca="1" si="19"/>
        <v>182.84482758620754</v>
      </c>
      <c r="R40" s="306">
        <f t="shared" ca="1" si="20"/>
        <v>9.7044853731517056E-2</v>
      </c>
      <c r="S40" s="307">
        <f t="shared" ca="1" si="21"/>
        <v>3.0178079104087381</v>
      </c>
      <c r="T40" s="304">
        <f t="shared" ca="1" si="1"/>
        <v>29.604695601109722</v>
      </c>
      <c r="U40" s="311">
        <f t="shared" ca="1" si="2"/>
        <v>0</v>
      </c>
      <c r="V40" s="306">
        <f t="shared" ca="1" si="3"/>
        <v>1.1512751249525788</v>
      </c>
      <c r="W40" s="304">
        <f t="shared" ca="1" si="4"/>
        <v>64.449648231665179</v>
      </c>
      <c r="Y40" s="314" t="str">
        <f t="shared" ca="1" si="22"/>
        <v/>
      </c>
      <c r="Z40" s="315" t="str">
        <f t="shared" ca="1" si="23"/>
        <v/>
      </c>
      <c r="AA40" s="316" t="str">
        <f t="shared" ca="1" si="24"/>
        <v/>
      </c>
      <c r="AC40" s="310" t="e">
        <f t="shared" ca="1" si="25"/>
        <v>#N/A</v>
      </c>
      <c r="AD40" s="323" t="e">
        <f t="shared" ca="1" si="26"/>
        <v>#N/A</v>
      </c>
      <c r="AE40" s="324">
        <f t="shared" ca="1" si="5"/>
        <v>620.50790561461451</v>
      </c>
      <c r="AG40" s="306">
        <f t="shared" ca="1" si="27"/>
        <v>29.824874193327243</v>
      </c>
      <c r="AH40" s="304">
        <f t="shared" ca="1" si="28"/>
        <v>39.305614258054746</v>
      </c>
    </row>
    <row r="41" spans="1:34" x14ac:dyDescent="0.2">
      <c r="A41" s="347">
        <f t="shared" ca="1" si="6"/>
        <v>0.01</v>
      </c>
      <c r="B41" s="304">
        <f t="shared" ca="1" si="7"/>
        <v>4.9699999999999918</v>
      </c>
      <c r="D41" s="306">
        <f t="shared" ca="1" si="8"/>
        <v>10.01454102882121</v>
      </c>
      <c r="E41" s="307">
        <f t="shared" ca="1" si="9"/>
        <v>27.83985595626848</v>
      </c>
      <c r="F41" s="304">
        <f t="shared" ca="1" si="10"/>
        <v>29.586290941645945</v>
      </c>
      <c r="G41" s="306">
        <f t="shared" ca="1" si="11"/>
        <v>42.676897236839167</v>
      </c>
      <c r="H41" s="307">
        <f t="shared" ca="1" si="12"/>
        <v>160.34650040687436</v>
      </c>
      <c r="I41" s="304">
        <f t="shared" ca="1" si="13"/>
        <v>165.92865259048989</v>
      </c>
      <c r="J41" s="306">
        <f t="shared" ca="1" si="14"/>
        <v>146.19257076052605</v>
      </c>
      <c r="K41" s="307">
        <f t="shared" ca="1" si="15"/>
        <v>622.10997862588545</v>
      </c>
      <c r="L41" s="304">
        <f t="shared" ca="1" si="0"/>
        <v>639.05640850512646</v>
      </c>
      <c r="M41" s="306">
        <f t="shared" ca="1" si="16"/>
        <v>1.3106724243301049</v>
      </c>
      <c r="N41" s="304">
        <f t="shared" ca="1" si="17"/>
        <v>75.095998238294769</v>
      </c>
      <c r="P41" s="310">
        <f t="shared" ca="1" si="18"/>
        <v>3</v>
      </c>
      <c r="Q41" s="304">
        <f t="shared" ca="1" si="19"/>
        <v>181.98275862069033</v>
      </c>
      <c r="R41" s="306">
        <f t="shared" ca="1" si="20"/>
        <v>9.6587310809633439E-2</v>
      </c>
      <c r="S41" s="307">
        <f t="shared" ca="1" si="21"/>
        <v>3.0168420373006417</v>
      </c>
      <c r="T41" s="304">
        <f t="shared" ca="1" si="1"/>
        <v>29.595220385919298</v>
      </c>
      <c r="U41" s="311">
        <f t="shared" ca="1" si="2"/>
        <v>0</v>
      </c>
      <c r="V41" s="306">
        <f t="shared" ca="1" si="3"/>
        <v>1.151090518903586</v>
      </c>
      <c r="W41" s="304">
        <f t="shared" ca="1" si="4"/>
        <v>64.668890686541687</v>
      </c>
      <c r="Y41" s="314" t="str">
        <f t="shared" ca="1" si="22"/>
        <v/>
      </c>
      <c r="Z41" s="315" t="str">
        <f t="shared" ca="1" si="23"/>
        <v/>
      </c>
      <c r="AA41" s="316" t="str">
        <f t="shared" ca="1" si="24"/>
        <v/>
      </c>
      <c r="AC41" s="310" t="e">
        <f t="shared" ca="1" si="25"/>
        <v>#N/A</v>
      </c>
      <c r="AD41" s="323" t="e">
        <f t="shared" ca="1" si="26"/>
        <v>#N/A</v>
      </c>
      <c r="AE41" s="324">
        <f t="shared" ca="1" si="5"/>
        <v>622.10997862588545</v>
      </c>
      <c r="AG41" s="306">
        <f t="shared" ca="1" si="27"/>
        <v>29.47863074575573</v>
      </c>
      <c r="AH41" s="304">
        <f t="shared" ca="1" si="28"/>
        <v>38.958987224332574</v>
      </c>
    </row>
    <row r="42" spans="1:34" x14ac:dyDescent="0.2">
      <c r="A42" s="347">
        <f t="shared" ca="1" si="6"/>
        <v>0.01</v>
      </c>
      <c r="B42" s="304">
        <f t="shared" ca="1" si="7"/>
        <v>4.9799999999999915</v>
      </c>
      <c r="D42" s="306">
        <f t="shared" ca="1" si="8"/>
        <v>9.9312402647564095</v>
      </c>
      <c r="E42" s="307">
        <f t="shared" ca="1" si="9"/>
        <v>27.503856542010269</v>
      </c>
      <c r="F42" s="304">
        <f t="shared" ca="1" si="10"/>
        <v>29.241950309098744</v>
      </c>
      <c r="G42" s="306">
        <f t="shared" ca="1" si="11"/>
        <v>42.77620963948673</v>
      </c>
      <c r="H42" s="307">
        <f t="shared" ca="1" si="12"/>
        <v>160.62153897229445</v>
      </c>
      <c r="I42" s="304">
        <f t="shared" ca="1" si="13"/>
        <v>166.21998343445236</v>
      </c>
      <c r="J42" s="306">
        <f t="shared" ca="1" si="14"/>
        <v>146.61983629490769</v>
      </c>
      <c r="K42" s="307">
        <f t="shared" ca="1" si="15"/>
        <v>623.71481882278124</v>
      </c>
      <c r="L42" s="304">
        <f t="shared" ca="1" si="0"/>
        <v>640.71643619801137</v>
      </c>
      <c r="M42" s="306">
        <f t="shared" ca="1" si="16"/>
        <v>1.3105206294145344</v>
      </c>
      <c r="N42" s="304">
        <f t="shared" ca="1" si="17"/>
        <v>75.087301030281026</v>
      </c>
      <c r="P42" s="310">
        <f t="shared" ca="1" si="18"/>
        <v>3</v>
      </c>
      <c r="Q42" s="304">
        <f t="shared" ca="1" si="19"/>
        <v>181.12068965517309</v>
      </c>
      <c r="R42" s="306">
        <f t="shared" ca="1" si="20"/>
        <v>9.6129767887749823E-2</v>
      </c>
      <c r="S42" s="307">
        <f t="shared" ca="1" si="21"/>
        <v>3.0158807396217644</v>
      </c>
      <c r="T42" s="304">
        <f t="shared" ca="1" si="1"/>
        <v>29.585790055689511</v>
      </c>
      <c r="U42" s="311">
        <f t="shared" ca="1" si="2"/>
        <v>0</v>
      </c>
      <c r="V42" s="306">
        <f t="shared" ca="1" si="3"/>
        <v>1.1509056227483738</v>
      </c>
      <c r="W42" s="304">
        <f t="shared" ca="1" si="4"/>
        <v>64.885752032519378</v>
      </c>
      <c r="Y42" s="314" t="str">
        <f t="shared" ca="1" si="22"/>
        <v/>
      </c>
      <c r="Z42" s="315" t="str">
        <f t="shared" ca="1" si="23"/>
        <v/>
      </c>
      <c r="AA42" s="316" t="str">
        <f t="shared" ca="1" si="24"/>
        <v/>
      </c>
      <c r="AC42" s="310" t="e">
        <f t="shared" ca="1" si="25"/>
        <v>#N/A</v>
      </c>
      <c r="AD42" s="323" t="e">
        <f t="shared" ca="1" si="26"/>
        <v>#N/A</v>
      </c>
      <c r="AE42" s="324">
        <f t="shared" ca="1" si="5"/>
        <v>623.71481882278124</v>
      </c>
      <c r="AG42" s="306">
        <f t="shared" ca="1" si="27"/>
        <v>29.132892896729814</v>
      </c>
      <c r="AH42" s="304">
        <f t="shared" ca="1" si="28"/>
        <v>38.612866032373738</v>
      </c>
    </row>
    <row r="43" spans="1:34" x14ac:dyDescent="0.2">
      <c r="A43" s="347">
        <f t="shared" ca="1" si="6"/>
        <v>0.01</v>
      </c>
      <c r="B43" s="304">
        <f t="shared" ca="1" si="7"/>
        <v>4.9899999999999913</v>
      </c>
      <c r="D43" s="306">
        <f t="shared" ca="1" si="8"/>
        <v>9.8479624624789235</v>
      </c>
      <c r="E43" s="307">
        <f t="shared" ca="1" si="9"/>
        <v>27.168378865167043</v>
      </c>
      <c r="F43" s="304">
        <f t="shared" ca="1" si="10"/>
        <v>28.898151754457398</v>
      </c>
      <c r="G43" s="306">
        <f t="shared" ca="1" si="11"/>
        <v>42.874689264111517</v>
      </c>
      <c r="H43" s="307">
        <f t="shared" ca="1" si="12"/>
        <v>160.89322276094612</v>
      </c>
      <c r="I43" s="304">
        <f t="shared" ca="1" si="13"/>
        <v>166.5078620062655</v>
      </c>
      <c r="J43" s="306">
        <f t="shared" ca="1" si="14"/>
        <v>147.04809078942569</v>
      </c>
      <c r="K43" s="307">
        <f t="shared" ca="1" si="15"/>
        <v>625.32239263144743</v>
      </c>
      <c r="L43" s="304">
        <f t="shared" ca="1" si="0"/>
        <v>642.37935500071399</v>
      </c>
      <c r="M43" s="306">
        <f t="shared" ca="1" si="16"/>
        <v>1.310369010518744</v>
      </c>
      <c r="N43" s="304">
        <f t="shared" ca="1" si="17"/>
        <v>75.078613907457807</v>
      </c>
      <c r="P43" s="310">
        <f t="shared" ca="1" si="18"/>
        <v>3</v>
      </c>
      <c r="Q43" s="304">
        <f t="shared" ca="1" si="19"/>
        <v>180.25862068965588</v>
      </c>
      <c r="R43" s="306">
        <f t="shared" ca="1" si="20"/>
        <v>9.567222496586622E-2</v>
      </c>
      <c r="S43" s="307">
        <f t="shared" ca="1" si="21"/>
        <v>3.0149240173721057</v>
      </c>
      <c r="T43" s="304">
        <f t="shared" ca="1" si="1"/>
        <v>29.576404610420358</v>
      </c>
      <c r="U43" s="311">
        <f t="shared" ca="1" si="2"/>
        <v>0</v>
      </c>
      <c r="V43" s="306">
        <f t="shared" ca="1" si="3"/>
        <v>1.1507204404962721</v>
      </c>
      <c r="W43" s="304">
        <f t="shared" ca="1" si="4"/>
        <v>65.100223232101285</v>
      </c>
      <c r="Y43" s="314" t="str">
        <f t="shared" ca="1" si="22"/>
        <v/>
      </c>
      <c r="Z43" s="315" t="str">
        <f t="shared" ca="1" si="23"/>
        <v/>
      </c>
      <c r="AA43" s="316" t="str">
        <f t="shared" ca="1" si="24"/>
        <v/>
      </c>
      <c r="AC43" s="310" t="e">
        <f t="shared" ca="1" si="25"/>
        <v>#N/A</v>
      </c>
      <c r="AD43" s="323" t="e">
        <f t="shared" ca="1" si="26"/>
        <v>#N/A</v>
      </c>
      <c r="AE43" s="324">
        <f t="shared" ca="1" si="5"/>
        <v>625.32239263144743</v>
      </c>
      <c r="AG43" s="306">
        <f t="shared" ca="1" si="27"/>
        <v>28.787665794764358</v>
      </c>
      <c r="AH43" s="304">
        <f t="shared" ca="1" si="28"/>
        <v>38.267255822154617</v>
      </c>
    </row>
    <row r="44" spans="1:34" x14ac:dyDescent="0.2">
      <c r="A44" s="347">
        <f t="shared" ca="1" si="6"/>
        <v>0.01</v>
      </c>
      <c r="B44" s="304">
        <f t="shared" ca="1" si="7"/>
        <v>4.9999999999999911</v>
      </c>
      <c r="D44" s="306">
        <f t="shared" ca="1" si="8"/>
        <v>9.7647094707504696</v>
      </c>
      <c r="E44" s="307">
        <f t="shared" ca="1" si="9"/>
        <v>26.833427696826561</v>
      </c>
      <c r="F44" s="304">
        <f t="shared" ca="1" si="10"/>
        <v>28.554901383282392</v>
      </c>
      <c r="G44" s="306">
        <f t="shared" ca="1" si="11"/>
        <v>42.972336358819021</v>
      </c>
      <c r="H44" s="307">
        <f t="shared" ca="1" si="12"/>
        <v>161.16155703791438</v>
      </c>
      <c r="I44" s="304">
        <f t="shared" ca="1" si="13"/>
        <v>166.79229346411785</v>
      </c>
      <c r="J44" s="306">
        <f t="shared" ca="1" si="14"/>
        <v>147.47732591754033</v>
      </c>
      <c r="K44" s="307">
        <f t="shared" ca="1" si="15"/>
        <v>626.93266653044168</v>
      </c>
      <c r="L44" s="304">
        <f t="shared" ca="1" si="0"/>
        <v>644.04513042391557</v>
      </c>
      <c r="M44" s="306">
        <f t="shared" ca="1" si="16"/>
        <v>1.310217564008761</v>
      </c>
      <c r="N44" s="304">
        <f t="shared" ca="1" si="17"/>
        <v>75.069936661613795</v>
      </c>
      <c r="P44" s="310">
        <f t="shared" ca="1" si="18"/>
        <v>3</v>
      </c>
      <c r="Q44" s="304">
        <f t="shared" ca="1" si="19"/>
        <v>179.39655172413865</v>
      </c>
      <c r="R44" s="306">
        <f t="shared" ca="1" si="20"/>
        <v>9.521468204398259E-2</v>
      </c>
      <c r="S44" s="307">
        <f t="shared" ca="1" si="21"/>
        <v>3.013971870551666</v>
      </c>
      <c r="T44" s="304">
        <f t="shared" ca="1" si="1"/>
        <v>29.567064050111846</v>
      </c>
      <c r="U44" s="311">
        <f t="shared" ca="1" si="2"/>
        <v>0</v>
      </c>
      <c r="V44" s="306">
        <f t="shared" ca="1" si="3"/>
        <v>1.1505349761483492</v>
      </c>
      <c r="W44" s="304">
        <f t="shared" ca="1" si="4"/>
        <v>65.312295495813174</v>
      </c>
      <c r="Y44" s="314" t="str">
        <f t="shared" ca="1" si="22"/>
        <v/>
      </c>
      <c r="Z44" s="315" t="str">
        <f t="shared" ca="1" si="23"/>
        <v/>
      </c>
      <c r="AA44" s="316" t="str">
        <f t="shared" ca="1" si="24"/>
        <v/>
      </c>
      <c r="AC44" s="310">
        <f t="shared" ca="1" si="25"/>
        <v>4.9999999999999911</v>
      </c>
      <c r="AD44" s="323">
        <f t="shared" ca="1" si="26"/>
        <v>147.47732591754033</v>
      </c>
      <c r="AE44" s="324">
        <f t="shared" ca="1" si="5"/>
        <v>626.93266653044168</v>
      </c>
      <c r="AG44" s="306">
        <f t="shared" ca="1" si="27"/>
        <v>28.442954507456236</v>
      </c>
      <c r="AH44" s="304">
        <f t="shared" ca="1" si="28"/>
        <v>37.922161652795054</v>
      </c>
    </row>
    <row r="45" spans="1:34" x14ac:dyDescent="0.2">
      <c r="A45" s="347">
        <f t="shared" ca="1" si="6"/>
        <v>0.01</v>
      </c>
      <c r="B45" s="304">
        <f t="shared" ca="1" si="7"/>
        <v>5.0099999999999909</v>
      </c>
      <c r="D45" s="306">
        <f t="shared" ca="1" si="8"/>
        <v>9.6814831138663227</v>
      </c>
      <c r="E45" s="307">
        <f t="shared" ca="1" si="9"/>
        <v>26.499007730894803</v>
      </c>
      <c r="F45" s="304">
        <f t="shared" ca="1" si="10"/>
        <v>28.212205266623545</v>
      </c>
      <c r="G45" s="306">
        <f t="shared" ca="1" si="11"/>
        <v>43.069151189957687</v>
      </c>
      <c r="H45" s="307">
        <f t="shared" ca="1" si="12"/>
        <v>161.42654711522331</v>
      </c>
      <c r="I45" s="304">
        <f t="shared" ca="1" si="13"/>
        <v>167.07328301606708</v>
      </c>
      <c r="J45" s="306">
        <f t="shared" ca="1" si="14"/>
        <v>147.90753335528422</v>
      </c>
      <c r="K45" s="307">
        <f t="shared" ca="1" si="15"/>
        <v>628.54560705120741</v>
      </c>
      <c r="L45" s="304">
        <f t="shared" ca="1" si="0"/>
        <v>645.71372803016618</v>
      </c>
      <c r="M45" s="306">
        <f t="shared" ca="1" si="16"/>
        <v>1.3100662862824879</v>
      </c>
      <c r="N45" s="304">
        <f t="shared" ca="1" si="17"/>
        <v>75.061269086364007</v>
      </c>
      <c r="P45" s="310">
        <f t="shared" ca="1" si="18"/>
        <v>3</v>
      </c>
      <c r="Q45" s="304">
        <f t="shared" ca="1" si="19"/>
        <v>178.53448275862144</v>
      </c>
      <c r="R45" s="306">
        <f t="shared" ca="1" si="20"/>
        <v>9.4757139122098988E-2</v>
      </c>
      <c r="S45" s="307">
        <f t="shared" ca="1" si="21"/>
        <v>3.013024299160445</v>
      </c>
      <c r="T45" s="304">
        <f t="shared" ca="1" si="1"/>
        <v>29.557768374763967</v>
      </c>
      <c r="U45" s="311">
        <f t="shared" ca="1" si="2"/>
        <v>0</v>
      </c>
      <c r="V45" s="306">
        <f t="shared" ca="1" si="3"/>
        <v>1.1503492336973538</v>
      </c>
      <c r="W45" s="304">
        <f t="shared" ca="1" si="4"/>
        <v>65.521960280821645</v>
      </c>
      <c r="Y45" s="314" t="str">
        <f t="shared" ca="1" si="22"/>
        <v/>
      </c>
      <c r="Z45" s="315" t="str">
        <f t="shared" ca="1" si="23"/>
        <v/>
      </c>
      <c r="AA45" s="316" t="str">
        <f t="shared" ca="1" si="24"/>
        <v/>
      </c>
      <c r="AC45" s="310" t="e">
        <f t="shared" ca="1" si="25"/>
        <v>#N/A</v>
      </c>
      <c r="AD45" s="323" t="e">
        <f t="shared" ca="1" si="26"/>
        <v>#N/A</v>
      </c>
      <c r="AE45" s="324">
        <f t="shared" ca="1" si="5"/>
        <v>628.54560705120741</v>
      </c>
      <c r="AG45" s="306">
        <f t="shared" ca="1" si="27"/>
        <v>28.098764021733849</v>
      </c>
      <c r="AH45" s="304">
        <f t="shared" ca="1" si="28"/>
        <v>37.577588502806535</v>
      </c>
    </row>
    <row r="46" spans="1:34" x14ac:dyDescent="0.2">
      <c r="A46" s="347">
        <f t="shared" ca="1" si="6"/>
        <v>0.01</v>
      </c>
      <c r="B46" s="304">
        <f t="shared" ca="1" si="7"/>
        <v>5.0199999999999907</v>
      </c>
      <c r="D46" s="306">
        <f t="shared" ca="1" si="8"/>
        <v>9.5982851917498202</v>
      </c>
      <c r="E46" s="307">
        <f t="shared" ca="1" si="9"/>
        <v>26.165123584340016</v>
      </c>
      <c r="F46" s="304">
        <f t="shared" ca="1" si="10"/>
        <v>27.870069443866658</v>
      </c>
      <c r="G46" s="306">
        <f t="shared" ca="1" si="11"/>
        <v>43.165134041875184</v>
      </c>
      <c r="H46" s="307">
        <f t="shared" ca="1" si="12"/>
        <v>161.68819835106672</v>
      </c>
      <c r="I46" s="304">
        <f t="shared" ca="1" si="13"/>
        <v>167.35083591923569</v>
      </c>
      <c r="J46" s="306">
        <f t="shared" ca="1" si="14"/>
        <v>148.33870478144337</v>
      </c>
      <c r="K46" s="307">
        <f t="shared" ca="1" si="15"/>
        <v>630.16118077853889</v>
      </c>
      <c r="L46" s="304">
        <f t="shared" ca="1" si="0"/>
        <v>647.38511343437494</v>
      </c>
      <c r="M46" s="306">
        <f t="shared" ca="1" si="16"/>
        <v>1.3099151737690815</v>
      </c>
      <c r="N46" s="304">
        <f t="shared" ca="1" si="17"/>
        <v>75.052610977114213</v>
      </c>
      <c r="P46" s="310">
        <f t="shared" ca="1" si="18"/>
        <v>3</v>
      </c>
      <c r="Q46" s="304">
        <f t="shared" ca="1" si="19"/>
        <v>177.6724137931042</v>
      </c>
      <c r="R46" s="306">
        <f t="shared" ca="1" si="20"/>
        <v>9.4299596200215358E-2</v>
      </c>
      <c r="S46" s="307">
        <f t="shared" ca="1" si="21"/>
        <v>3.012081303198443</v>
      </c>
      <c r="T46" s="304">
        <f t="shared" ca="1" si="1"/>
        <v>29.548517584376729</v>
      </c>
      <c r="U46" s="311">
        <f t="shared" ca="1" si="2"/>
        <v>0</v>
      </c>
      <c r="V46" s="306">
        <f t="shared" ca="1" si="3"/>
        <v>1.1501632171276546</v>
      </c>
      <c r="W46" s="304">
        <f t="shared" ca="1" si="4"/>
        <v>65.7292092895363</v>
      </c>
      <c r="Y46" s="314" t="str">
        <f t="shared" ca="1" si="22"/>
        <v/>
      </c>
      <c r="Z46" s="315" t="str">
        <f t="shared" ca="1" si="23"/>
        <v/>
      </c>
      <c r="AA46" s="316" t="str">
        <f t="shared" ca="1" si="24"/>
        <v/>
      </c>
      <c r="AC46" s="310" t="e">
        <f t="shared" ca="1" si="25"/>
        <v>#N/A</v>
      </c>
      <c r="AD46" s="323" t="e">
        <f t="shared" ca="1" si="26"/>
        <v>#N/A</v>
      </c>
      <c r="AE46" s="324">
        <f t="shared" ca="1" si="5"/>
        <v>630.16118077853889</v>
      </c>
      <c r="AG46" s="306">
        <f t="shared" ca="1" si="27"/>
        <v>27.755099244114135</v>
      </c>
      <c r="AH46" s="304">
        <f t="shared" ca="1" si="28"/>
        <v>37.233541270347914</v>
      </c>
    </row>
    <row r="47" spans="1:34" x14ac:dyDescent="0.2">
      <c r="A47" s="347">
        <f t="shared" ca="1" si="6"/>
        <v>0.01</v>
      </c>
      <c r="B47" s="304">
        <f t="shared" ca="1" si="7"/>
        <v>5.0299999999999905</v>
      </c>
      <c r="D47" s="306">
        <f t="shared" ca="1" si="8"/>
        <v>9.5151174800478611</v>
      </c>
      <c r="E47" s="307">
        <f t="shared" ca="1" si="9"/>
        <v>25.831779797444256</v>
      </c>
      <c r="F47" s="304">
        <f t="shared" ca="1" si="10"/>
        <v>27.528499925763509</v>
      </c>
      <c r="G47" s="306">
        <f t="shared" ca="1" si="11"/>
        <v>43.260285216675662</v>
      </c>
      <c r="H47" s="307">
        <f t="shared" ca="1" si="12"/>
        <v>161.94651614904117</v>
      </c>
      <c r="I47" s="304">
        <f t="shared" ca="1" si="13"/>
        <v>167.62495747900959</v>
      </c>
      <c r="J47" s="306">
        <f t="shared" ca="1" si="14"/>
        <v>148.77083187773613</v>
      </c>
      <c r="K47" s="307">
        <f t="shared" ca="1" si="15"/>
        <v>631.77935435103939</v>
      </c>
      <c r="L47" s="304">
        <f t="shared" ca="1" si="0"/>
        <v>649.05925230429455</v>
      </c>
      <c r="M47" s="306">
        <f t="shared" ca="1" si="16"/>
        <v>1.3097642229283477</v>
      </c>
      <c r="N47" s="304">
        <f t="shared" ca="1" si="17"/>
        <v>75.04396213102622</v>
      </c>
      <c r="P47" s="310">
        <f t="shared" ca="1" si="18"/>
        <v>3</v>
      </c>
      <c r="Q47" s="304">
        <f t="shared" ca="1" si="19"/>
        <v>176.81034482758699</v>
      </c>
      <c r="R47" s="306">
        <f t="shared" ca="1" si="20"/>
        <v>9.3842053278331755E-2</v>
      </c>
      <c r="S47" s="307">
        <f t="shared" ca="1" si="21"/>
        <v>3.0111428826656597</v>
      </c>
      <c r="T47" s="304">
        <f t="shared" ca="1" si="1"/>
        <v>29.539311678950124</v>
      </c>
      <c r="U47" s="311">
        <f t="shared" ca="1" si="2"/>
        <v>0</v>
      </c>
      <c r="V47" s="306">
        <f t="shared" ca="1" si="3"/>
        <v>1.1499769304151843</v>
      </c>
      <c r="W47" s="304">
        <f t="shared" ca="1" si="4"/>
        <v>65.93403446819714</v>
      </c>
      <c r="Y47" s="314" t="str">
        <f t="shared" ca="1" si="22"/>
        <v/>
      </c>
      <c r="Z47" s="315" t="str">
        <f t="shared" ca="1" si="23"/>
        <v/>
      </c>
      <c r="AA47" s="316" t="str">
        <f t="shared" ca="1" si="24"/>
        <v/>
      </c>
      <c r="AC47" s="310" t="e">
        <f t="shared" ca="1" si="25"/>
        <v>#N/A</v>
      </c>
      <c r="AD47" s="323" t="e">
        <f t="shared" ca="1" si="26"/>
        <v>#N/A</v>
      </c>
      <c r="AE47" s="324">
        <f t="shared" ca="1" si="5"/>
        <v>631.77935435103939</v>
      </c>
      <c r="AG47" s="306">
        <f t="shared" ca="1" si="27"/>
        <v>27.411965000967246</v>
      </c>
      <c r="AH47" s="304">
        <f t="shared" ca="1" si="28"/>
        <v>36.890024773488811</v>
      </c>
    </row>
    <row r="48" spans="1:34" x14ac:dyDescent="0.2">
      <c r="A48" s="347">
        <f t="shared" ca="1" si="6"/>
        <v>0.01</v>
      </c>
      <c r="B48" s="304">
        <f t="shared" ca="1" si="7"/>
        <v>5.0399999999999903</v>
      </c>
      <c r="D48" s="306">
        <f t="shared" ca="1" si="8"/>
        <v>9.4319817302269868</v>
      </c>
      <c r="E48" s="307">
        <f t="shared" ca="1" si="9"/>
        <v>25.498980834062223</v>
      </c>
      <c r="F48" s="304">
        <f t="shared" ca="1" si="10"/>
        <v>27.187502697658868</v>
      </c>
      <c r="G48" s="306">
        <f t="shared" ca="1" si="11"/>
        <v>43.354605033977933</v>
      </c>
      <c r="H48" s="307">
        <f t="shared" ca="1" si="12"/>
        <v>162.20150595738178</v>
      </c>
      <c r="I48" s="304">
        <f t="shared" ca="1" si="13"/>
        <v>167.89565304823941</v>
      </c>
      <c r="J48" s="306">
        <f t="shared" ca="1" si="14"/>
        <v>149.2039063289894</v>
      </c>
      <c r="K48" s="307">
        <f t="shared" ca="1" si="15"/>
        <v>633.40009446157148</v>
      </c>
      <c r="L48" s="304">
        <f t="shared" ca="1" si="0"/>
        <v>650.73611036099533</v>
      </c>
      <c r="M48" s="306">
        <f t="shared" ca="1" si="16"/>
        <v>1.3096134302501441</v>
      </c>
      <c r="N48" s="304">
        <f t="shared" ca="1" si="17"/>
        <v>75.035322346983676</v>
      </c>
      <c r="P48" s="310">
        <f t="shared" ca="1" si="18"/>
        <v>3</v>
      </c>
      <c r="Q48" s="304">
        <f t="shared" ca="1" si="19"/>
        <v>175.94827586206975</v>
      </c>
      <c r="R48" s="306">
        <f t="shared" ca="1" si="20"/>
        <v>9.3384510356448125E-2</v>
      </c>
      <c r="S48" s="307">
        <f t="shared" ca="1" si="21"/>
        <v>3.0102090375620953</v>
      </c>
      <c r="T48" s="304">
        <f t="shared" ca="1" si="1"/>
        <v>29.530150658484157</v>
      </c>
      <c r="U48" s="311">
        <f t="shared" ca="1" si="2"/>
        <v>0</v>
      </c>
      <c r="V48" s="306">
        <f t="shared" ca="1" si="3"/>
        <v>1.1497903775273859</v>
      </c>
      <c r="W48" s="304">
        <f t="shared" ca="1" si="4"/>
        <v>66.136428005447371</v>
      </c>
      <c r="Y48" s="314" t="str">
        <f t="shared" ca="1" si="22"/>
        <v/>
      </c>
      <c r="Z48" s="315" t="str">
        <f t="shared" ca="1" si="23"/>
        <v/>
      </c>
      <c r="AA48" s="316" t="str">
        <f t="shared" ca="1" si="24"/>
        <v/>
      </c>
      <c r="AC48" s="310" t="e">
        <f t="shared" ca="1" si="25"/>
        <v>#N/A</v>
      </c>
      <c r="AD48" s="323" t="e">
        <f t="shared" ca="1" si="26"/>
        <v>#N/A</v>
      </c>
      <c r="AE48" s="324">
        <f t="shared" ca="1" si="5"/>
        <v>633.40009446157148</v>
      </c>
      <c r="AG48" s="306">
        <f t="shared" ca="1" si="27"/>
        <v>27.069366038788342</v>
      </c>
      <c r="AH48" s="304">
        <f t="shared" ca="1" si="28"/>
        <v>36.547043750480135</v>
      </c>
    </row>
    <row r="49" spans="1:34" x14ac:dyDescent="0.2">
      <c r="A49" s="347">
        <f t="shared" ca="1" si="6"/>
        <v>0.01</v>
      </c>
      <c r="B49" s="304">
        <f t="shared" ca="1" si="7"/>
        <v>5.0499999999999901</v>
      </c>
      <c r="D49" s="306">
        <f t="shared" ca="1" si="8"/>
        <v>9.348879669670362</v>
      </c>
      <c r="E49" s="307">
        <f t="shared" ca="1" si="9"/>
        <v>25.166731081887271</v>
      </c>
      <c r="F49" s="304">
        <f t="shared" ca="1" si="10"/>
        <v>26.847083722929881</v>
      </c>
      <c r="G49" s="306">
        <f t="shared" ca="1" si="11"/>
        <v>43.448093830674637</v>
      </c>
      <c r="H49" s="307">
        <f t="shared" ca="1" si="12"/>
        <v>162.45317326820066</v>
      </c>
      <c r="I49" s="304">
        <f t="shared" ca="1" si="13"/>
        <v>168.16292802644443</v>
      </c>
      <c r="J49" s="306">
        <f t="shared" ca="1" si="14"/>
        <v>149.63791982331267</v>
      </c>
      <c r="K49" s="307">
        <f t="shared" ca="1" si="15"/>
        <v>635.02336785769944</v>
      </c>
      <c r="L49" s="304">
        <f t="shared" ca="1" si="0"/>
        <v>652.41565337933389</v>
      </c>
      <c r="M49" s="306">
        <f t="shared" ca="1" si="16"/>
        <v>1.3094627922537962</v>
      </c>
      <c r="N49" s="304">
        <f t="shared" ca="1" si="17"/>
        <v>75.026691425558639</v>
      </c>
      <c r="P49" s="310">
        <f t="shared" ca="1" si="18"/>
        <v>3</v>
      </c>
      <c r="Q49" s="304">
        <f t="shared" ca="1" si="19"/>
        <v>175.08620689655254</v>
      </c>
      <c r="R49" s="306">
        <f t="shared" ca="1" si="20"/>
        <v>9.2926967434564522E-2</v>
      </c>
      <c r="S49" s="307">
        <f t="shared" ca="1" si="21"/>
        <v>3.0092797678877496</v>
      </c>
      <c r="T49" s="304">
        <f t="shared" ca="1" si="1"/>
        <v>29.521034522978827</v>
      </c>
      <c r="U49" s="311">
        <f t="shared" ca="1" si="2"/>
        <v>0</v>
      </c>
      <c r="V49" s="306">
        <f t="shared" ca="1" si="3"/>
        <v>1.149603562423158</v>
      </c>
      <c r="W49" s="304">
        <f t="shared" ca="1" si="4"/>
        <v>66.33638233089188</v>
      </c>
      <c r="Y49" s="314" t="str">
        <f t="shared" ca="1" si="22"/>
        <v/>
      </c>
      <c r="Z49" s="315" t="str">
        <f t="shared" ca="1" si="23"/>
        <v/>
      </c>
      <c r="AA49" s="316" t="str">
        <f t="shared" ca="1" si="24"/>
        <v/>
      </c>
      <c r="AC49" s="310" t="e">
        <f t="shared" ca="1" si="25"/>
        <v>#N/A</v>
      </c>
      <c r="AD49" s="323" t="e">
        <f t="shared" ca="1" si="26"/>
        <v>#N/A</v>
      </c>
      <c r="AE49" s="324">
        <f t="shared" ca="1" si="5"/>
        <v>635.02336785769944</v>
      </c>
      <c r="AG49" s="306">
        <f t="shared" ca="1" si="27"/>
        <v>26.72730702447668</v>
      </c>
      <c r="AH49" s="304">
        <f t="shared" ca="1" si="28"/>
        <v>36.204602860031969</v>
      </c>
    </row>
    <row r="50" spans="1:34" x14ac:dyDescent="0.2">
      <c r="A50" s="347">
        <f t="shared" ca="1" si="6"/>
        <v>0.01</v>
      </c>
      <c r="B50" s="304">
        <f t="shared" ca="1" si="7"/>
        <v>5.0599999999999898</v>
      </c>
      <c r="D50" s="306">
        <f t="shared" ca="1" si="8"/>
        <v>9.2658130017753759</v>
      </c>
      <c r="E50" s="307">
        <f t="shared" ca="1" si="9"/>
        <v>24.835034852724363</v>
      </c>
      <c r="F50" s="304">
        <f t="shared" ca="1" si="10"/>
        <v>26.507248946654261</v>
      </c>
      <c r="G50" s="306">
        <f t="shared" ca="1" si="11"/>
        <v>43.54075196069239</v>
      </c>
      <c r="H50" s="307">
        <f t="shared" ca="1" si="12"/>
        <v>162.70152361672791</v>
      </c>
      <c r="I50" s="304">
        <f t="shared" ca="1" si="13"/>
        <v>168.42678785901964</v>
      </c>
      <c r="J50" s="306">
        <f t="shared" ca="1" si="14"/>
        <v>150.07286405226949</v>
      </c>
      <c r="K50" s="307">
        <f t="shared" ca="1" si="15"/>
        <v>636.64914134212404</v>
      </c>
      <c r="L50" s="304">
        <f t="shared" ca="1" si="0"/>
        <v>654.09784718841172</v>
      </c>
      <c r="M50" s="306">
        <f t="shared" ca="1" si="16"/>
        <v>1.3093123054875222</v>
      </c>
      <c r="N50" s="304">
        <f t="shared" ca="1" si="17"/>
        <v>75.018069168978556</v>
      </c>
      <c r="P50" s="310">
        <f t="shared" ca="1" si="18"/>
        <v>3</v>
      </c>
      <c r="Q50" s="304">
        <f t="shared" ca="1" si="19"/>
        <v>174.22413793103533</v>
      </c>
      <c r="R50" s="306">
        <f t="shared" ca="1" si="20"/>
        <v>9.246942451268092E-2</v>
      </c>
      <c r="S50" s="307">
        <f t="shared" ca="1" si="21"/>
        <v>3.008355073642623</v>
      </c>
      <c r="T50" s="304">
        <f t="shared" ca="1" si="1"/>
        <v>29.511963272434134</v>
      </c>
      <c r="U50" s="311">
        <f t="shared" ca="1" si="2"/>
        <v>0</v>
      </c>
      <c r="V50" s="306">
        <f t="shared" ca="1" si="3"/>
        <v>1.1494164890527978</v>
      </c>
      <c r="W50" s="304">
        <f t="shared" ca="1" si="4"/>
        <v>66.533890113641888</v>
      </c>
      <c r="Y50" s="314" t="str">
        <f t="shared" ca="1" si="22"/>
        <v/>
      </c>
      <c r="Z50" s="315" t="str">
        <f t="shared" ca="1" si="23"/>
        <v/>
      </c>
      <c r="AA50" s="316" t="str">
        <f t="shared" ca="1" si="24"/>
        <v/>
      </c>
      <c r="AC50" s="310" t="e">
        <f t="shared" ca="1" si="25"/>
        <v>#N/A</v>
      </c>
      <c r="AD50" s="323" t="e">
        <f t="shared" ca="1" si="26"/>
        <v>#N/A</v>
      </c>
      <c r="AE50" s="324">
        <f t="shared" ca="1" si="5"/>
        <v>636.64914134212404</v>
      </c>
      <c r="AG50" s="306">
        <f t="shared" ca="1" si="27"/>
        <v>26.385792545621577</v>
      </c>
      <c r="AH50" s="304">
        <f t="shared" ca="1" si="28"/>
        <v>35.862706681598304</v>
      </c>
    </row>
    <row r="51" spans="1:34" x14ac:dyDescent="0.2">
      <c r="A51" s="347">
        <f t="shared" ca="1" si="6"/>
        <v>0.01</v>
      </c>
      <c r="B51" s="304">
        <f t="shared" ca="1" si="7"/>
        <v>5.0699999999999896</v>
      </c>
      <c r="D51" s="306">
        <f t="shared" ca="1" si="8"/>
        <v>9.1827834060521436</v>
      </c>
      <c r="E51" s="307">
        <f t="shared" ca="1" si="9"/>
        <v>24.503896382770037</v>
      </c>
      <c r="F51" s="304">
        <f t="shared" ca="1" si="10"/>
        <v>26.16800429952573</v>
      </c>
      <c r="G51" s="306">
        <f t="shared" ca="1" si="11"/>
        <v>43.632579794752914</v>
      </c>
      <c r="H51" s="307">
        <f t="shared" ca="1" si="12"/>
        <v>162.94656258055562</v>
      </c>
      <c r="I51" s="304">
        <f t="shared" ca="1" si="13"/>
        <v>168.68723803644545</v>
      </c>
      <c r="J51" s="306">
        <f t="shared" ca="1" si="14"/>
        <v>150.50873071104672</v>
      </c>
      <c r="K51" s="307">
        <f t="shared" ca="1" si="15"/>
        <v>638.27738177311051</v>
      </c>
      <c r="L51" s="304">
        <f t="shared" ca="1" si="0"/>
        <v>655.78265767202731</v>
      </c>
      <c r="M51" s="306">
        <f t="shared" ca="1" si="16"/>
        <v>1.3091619665278684</v>
      </c>
      <c r="N51" s="304">
        <f t="shared" ca="1" si="17"/>
        <v>75.009455381094014</v>
      </c>
      <c r="P51" s="310">
        <f t="shared" ca="1" si="18"/>
        <v>3</v>
      </c>
      <c r="Q51" s="304">
        <f t="shared" ca="1" si="19"/>
        <v>173.36206896551809</v>
      </c>
      <c r="R51" s="306">
        <f t="shared" ca="1" si="20"/>
        <v>9.201188159079729E-2</v>
      </c>
      <c r="S51" s="307">
        <f t="shared" ca="1" si="21"/>
        <v>3.007434954826715</v>
      </c>
      <c r="T51" s="304">
        <f t="shared" ca="1" si="1"/>
        <v>29.502936906850074</v>
      </c>
      <c r="U51" s="311">
        <f t="shared" ca="1" si="2"/>
        <v>0</v>
      </c>
      <c r="V51" s="306">
        <f t="shared" ca="1" si="3"/>
        <v>1.1492291613579539</v>
      </c>
      <c r="W51" s="304">
        <f t="shared" ca="1" si="4"/>
        <v>66.72894426084666</v>
      </c>
      <c r="Y51" s="314" t="str">
        <f t="shared" ca="1" si="22"/>
        <v/>
      </c>
      <c r="Z51" s="315" t="str">
        <f t="shared" ca="1" si="23"/>
        <v/>
      </c>
      <c r="AA51" s="316" t="str">
        <f t="shared" ca="1" si="24"/>
        <v/>
      </c>
      <c r="AC51" s="310" t="e">
        <f t="shared" ca="1" si="25"/>
        <v>#N/A</v>
      </c>
      <c r="AD51" s="323" t="e">
        <f t="shared" ca="1" si="26"/>
        <v>#N/A</v>
      </c>
      <c r="AE51" s="324">
        <f t="shared" ca="1" si="5"/>
        <v>638.27738177311051</v>
      </c>
      <c r="AG51" s="306">
        <f t="shared" ca="1" si="27"/>
        <v>26.044827110795467</v>
      </c>
      <c r="AH51" s="304">
        <f t="shared" ca="1" si="28"/>
        <v>35.5213597156689</v>
      </c>
    </row>
    <row r="52" spans="1:34" x14ac:dyDescent="0.2">
      <c r="A52" s="347">
        <f t="shared" ca="1" si="6"/>
        <v>0.01</v>
      </c>
      <c r="B52" s="304">
        <f t="shared" ca="1" si="7"/>
        <v>5.0799999999999894</v>
      </c>
      <c r="D52" s="306">
        <f t="shared" ca="1" si="8"/>
        <v>9.0997925382226743</v>
      </c>
      <c r="E52" s="307">
        <f t="shared" ca="1" si="9"/>
        <v>24.17331983289899</v>
      </c>
      <c r="F52" s="304">
        <f t="shared" ca="1" si="10"/>
        <v>25.829355702036409</v>
      </c>
      <c r="G52" s="306">
        <f t="shared" ca="1" si="11"/>
        <v>43.72357772013514</v>
      </c>
      <c r="H52" s="307">
        <f t="shared" ca="1" si="12"/>
        <v>163.18829577888462</v>
      </c>
      <c r="I52" s="304">
        <f t="shared" ca="1" si="13"/>
        <v>168.94428409350058</v>
      </c>
      <c r="J52" s="306">
        <f t="shared" ca="1" si="14"/>
        <v>150.94551149862116</v>
      </c>
      <c r="K52" s="307">
        <f t="shared" ca="1" si="15"/>
        <v>639.90805606490767</v>
      </c>
      <c r="L52" s="304">
        <f t="shared" ca="1" si="0"/>
        <v>657.47005076912012</v>
      </c>
      <c r="M52" s="306">
        <f t="shared" ca="1" si="16"/>
        <v>1.3090117719791556</v>
      </c>
      <c r="N52" s="304">
        <f t="shared" ca="1" si="17"/>
        <v>75.000849867346901</v>
      </c>
      <c r="P52" s="310">
        <f t="shared" ca="1" si="18"/>
        <v>3</v>
      </c>
      <c r="Q52" s="304">
        <f t="shared" ca="1" si="19"/>
        <v>172.50000000000085</v>
      </c>
      <c r="R52" s="306">
        <f t="shared" ca="1" si="20"/>
        <v>9.1554338668913673E-2</v>
      </c>
      <c r="S52" s="307">
        <f t="shared" ca="1" si="21"/>
        <v>3.006519411440026</v>
      </c>
      <c r="T52" s="304">
        <f t="shared" ca="1" si="1"/>
        <v>29.493955426226655</v>
      </c>
      <c r="U52" s="311">
        <f t="shared" ca="1" si="2"/>
        <v>0</v>
      </c>
      <c r="V52" s="306">
        <f t="shared" ca="1" si="3"/>
        <v>1.1490415832715715</v>
      </c>
      <c r="W52" s="304">
        <f t="shared" ca="1" si="4"/>
        <v>66.92153791621196</v>
      </c>
      <c r="Y52" s="314" t="str">
        <f t="shared" ca="1" si="22"/>
        <v/>
      </c>
      <c r="Z52" s="315" t="str">
        <f t="shared" ca="1" si="23"/>
        <v/>
      </c>
      <c r="AA52" s="316" t="str">
        <f t="shared" ca="1" si="24"/>
        <v/>
      </c>
      <c r="AC52" s="310" t="e">
        <f t="shared" ca="1" si="25"/>
        <v>#N/A</v>
      </c>
      <c r="AD52" s="323" t="e">
        <f t="shared" ca="1" si="26"/>
        <v>#N/A</v>
      </c>
      <c r="AE52" s="324">
        <f t="shared" ca="1" si="5"/>
        <v>639.90805606490767</v>
      </c>
      <c r="AG52" s="306">
        <f t="shared" ca="1" si="27"/>
        <v>25.704415149853546</v>
      </c>
      <c r="AH52" s="304">
        <f t="shared" ca="1" si="28"/>
        <v>35.180566384067767</v>
      </c>
    </row>
    <row r="53" spans="1:34" x14ac:dyDescent="0.2">
      <c r="A53" s="347">
        <f t="shared" ca="1" si="6"/>
        <v>0.01</v>
      </c>
      <c r="B53" s="304">
        <f t="shared" ca="1" si="7"/>
        <v>5.0899999999999892</v>
      </c>
      <c r="D53" s="306">
        <f t="shared" ca="1" si="8"/>
        <v>9.0168420303208077</v>
      </c>
      <c r="E53" s="307">
        <f t="shared" ca="1" si="9"/>
        <v>23.843309288957315</v>
      </c>
      <c r="F53" s="304">
        <f t="shared" ca="1" si="10"/>
        <v>25.491309068948148</v>
      </c>
      <c r="G53" s="306">
        <f t="shared" ca="1" si="11"/>
        <v>43.813746140438347</v>
      </c>
      <c r="H53" s="307">
        <f t="shared" ca="1" si="12"/>
        <v>163.4267288717742</v>
      </c>
      <c r="I53" s="304">
        <f t="shared" ca="1" si="13"/>
        <v>169.19793160847792</v>
      </c>
      <c r="J53" s="306">
        <f t="shared" ca="1" si="14"/>
        <v>151.38319811792402</v>
      </c>
      <c r="K53" s="307">
        <f t="shared" ca="1" si="15"/>
        <v>641.54113118816099</v>
      </c>
      <c r="L53" s="304">
        <f t="shared" ca="1" si="0"/>
        <v>659.15999247420643</v>
      </c>
      <c r="M53" s="306">
        <f t="shared" ca="1" si="16"/>
        <v>1.3088617184729343</v>
      </c>
      <c r="N53" s="304">
        <f t="shared" ca="1" si="17"/>
        <v>74.992252434739271</v>
      </c>
      <c r="P53" s="310">
        <f t="shared" ca="1" si="18"/>
        <v>3</v>
      </c>
      <c r="Q53" s="304">
        <f t="shared" ca="1" si="19"/>
        <v>171.63793103448364</v>
      </c>
      <c r="R53" s="306">
        <f t="shared" ca="1" si="20"/>
        <v>9.1096795747030057E-2</v>
      </c>
      <c r="S53" s="307">
        <f t="shared" ca="1" si="21"/>
        <v>3.0056084434825556</v>
      </c>
      <c r="T53" s="304">
        <f t="shared" ca="1" si="1"/>
        <v>29.485018830563874</v>
      </c>
      <c r="U53" s="311">
        <f t="shared" ca="1" si="2"/>
        <v>0</v>
      </c>
      <c r="V53" s="306">
        <f t="shared" ca="1" si="3"/>
        <v>1.1488537587178445</v>
      </c>
      <c r="W53" s="304">
        <f t="shared" ca="1" si="4"/>
        <v>67.111664458506525</v>
      </c>
      <c r="Y53" s="314" t="str">
        <f t="shared" ca="1" si="22"/>
        <v/>
      </c>
      <c r="Z53" s="315" t="str">
        <f t="shared" ca="1" si="23"/>
        <v/>
      </c>
      <c r="AA53" s="316" t="str">
        <f t="shared" ca="1" si="24"/>
        <v/>
      </c>
      <c r="AC53" s="310" t="e">
        <f t="shared" ca="1" si="25"/>
        <v>#N/A</v>
      </c>
      <c r="AD53" s="323" t="e">
        <f t="shared" ca="1" si="26"/>
        <v>#N/A</v>
      </c>
      <c r="AE53" s="324">
        <f t="shared" ca="1" si="5"/>
        <v>641.54113118816099</v>
      </c>
      <c r="AG53" s="306">
        <f t="shared" ca="1" si="27"/>
        <v>25.364561014240088</v>
      </c>
      <c r="AH53" s="304">
        <f t="shared" ca="1" si="28"/>
        <v>34.840331030258319</v>
      </c>
    </row>
    <row r="54" spans="1:34" x14ac:dyDescent="0.2">
      <c r="A54" s="347">
        <f t="shared" ca="1" si="6"/>
        <v>0.01</v>
      </c>
      <c r="B54" s="304">
        <f t="shared" ca="1" si="7"/>
        <v>5.099999999999989</v>
      </c>
      <c r="D54" s="306">
        <f t="shared" ca="1" si="8"/>
        <v>8.9339334907928762</v>
      </c>
      <c r="E54" s="307">
        <f t="shared" ca="1" si="9"/>
        <v>23.513868762062053</v>
      </c>
      <c r="F54" s="304">
        <f t="shared" ca="1" si="10"/>
        <v>25.153870314076681</v>
      </c>
      <c r="G54" s="306">
        <f t="shared" ca="1" si="11"/>
        <v>43.903085475346273</v>
      </c>
      <c r="H54" s="307">
        <f t="shared" ca="1" si="12"/>
        <v>163.66186755939484</v>
      </c>
      <c r="I54" s="304">
        <f t="shared" ca="1" si="13"/>
        <v>169.44818620240363</v>
      </c>
      <c r="J54" s="306">
        <f t="shared" ca="1" si="14"/>
        <v>151.82178227600295</v>
      </c>
      <c r="K54" s="307">
        <f t="shared" ca="1" si="15"/>
        <v>643.17657417031683</v>
      </c>
      <c r="L54" s="304">
        <f t="shared" ca="1" si="0"/>
        <v>660.85244883780763</v>
      </c>
      <c r="M54" s="306">
        <f t="shared" ca="1" si="16"/>
        <v>1.30871180266745</v>
      </c>
      <c r="N54" s="304">
        <f t="shared" ca="1" si="17"/>
        <v>74.983662891802723</v>
      </c>
      <c r="P54" s="310">
        <f t="shared" ca="1" si="18"/>
        <v>3</v>
      </c>
      <c r="Q54" s="304">
        <f t="shared" ca="1" si="19"/>
        <v>170.77586206896643</v>
      </c>
      <c r="R54" s="306">
        <f t="shared" ca="1" si="20"/>
        <v>9.0639252825146455E-2</v>
      </c>
      <c r="S54" s="307">
        <f t="shared" ca="1" si="21"/>
        <v>3.0047020509543043</v>
      </c>
      <c r="T54" s="304">
        <f t="shared" ca="1" si="1"/>
        <v>29.476127119861726</v>
      </c>
      <c r="U54" s="311">
        <f t="shared" ca="1" si="2"/>
        <v>0</v>
      </c>
      <c r="V54" s="306">
        <f t="shared" ca="1" si="3"/>
        <v>1.1486656916121638</v>
      </c>
      <c r="W54" s="304">
        <f t="shared" ca="1" si="4"/>
        <v>67.299317500055992</v>
      </c>
      <c r="Y54" s="314" t="str">
        <f t="shared" ca="1" si="22"/>
        <v/>
      </c>
      <c r="Z54" s="315" t="str">
        <f t="shared" ca="1" si="23"/>
        <v/>
      </c>
      <c r="AA54" s="316" t="str">
        <f t="shared" ca="1" si="24"/>
        <v/>
      </c>
      <c r="AC54" s="310" t="e">
        <f t="shared" ca="1" si="25"/>
        <v>#N/A</v>
      </c>
      <c r="AD54" s="323" t="e">
        <f t="shared" ca="1" si="26"/>
        <v>#N/A</v>
      </c>
      <c r="AE54" s="324">
        <f t="shared" ca="1" si="5"/>
        <v>643.17657417031683</v>
      </c>
      <c r="AG54" s="306">
        <f t="shared" ca="1" si="27"/>
        <v>25.025268977301099</v>
      </c>
      <c r="AH54" s="304">
        <f t="shared" ca="1" si="28"/>
        <v>34.500657919654891</v>
      </c>
    </row>
    <row r="55" spans="1:34" x14ac:dyDescent="0.2">
      <c r="A55" s="347">
        <f t="shared" ca="1" si="6"/>
        <v>0.01</v>
      </c>
      <c r="B55" s="304">
        <f t="shared" ca="1" si="7"/>
        <v>5.1099999999999888</v>
      </c>
      <c r="D55" s="306">
        <f t="shared" ca="1" si="8"/>
        <v>8.8510685045991409</v>
      </c>
      <c r="E55" s="307">
        <f t="shared" ca="1" si="9"/>
        <v>23.185002188907312</v>
      </c>
      <c r="F55" s="304">
        <f t="shared" ca="1" si="10"/>
        <v>24.817045355415374</v>
      </c>
      <c r="G55" s="306">
        <f t="shared" ca="1" si="11"/>
        <v>43.991596160392263</v>
      </c>
      <c r="H55" s="307">
        <f t="shared" ca="1" si="12"/>
        <v>163.89371758128391</v>
      </c>
      <c r="I55" s="304">
        <f t="shared" ca="1" si="13"/>
        <v>169.69505353825929</v>
      </c>
      <c r="J55" s="306">
        <f t="shared" ca="1" si="14"/>
        <v>152.26125568418163</v>
      </c>
      <c r="K55" s="307">
        <f t="shared" ca="1" si="15"/>
        <v>644.81435209602023</v>
      </c>
      <c r="L55" s="304">
        <f t="shared" ca="1" si="0"/>
        <v>662.54738596687105</v>
      </c>
      <c r="M55" s="306">
        <f t="shared" ca="1" si="16"/>
        <v>1.3085620212471174</v>
      </c>
      <c r="N55" s="304">
        <f t="shared" ca="1" si="17"/>
        <v>74.975081048568185</v>
      </c>
      <c r="P55" s="310">
        <f t="shared" ca="1" si="18"/>
        <v>3</v>
      </c>
      <c r="Q55" s="304">
        <f t="shared" ca="1" si="19"/>
        <v>169.91379310344919</v>
      </c>
      <c r="R55" s="306">
        <f t="shared" ca="1" si="20"/>
        <v>9.0181709903262838E-2</v>
      </c>
      <c r="S55" s="307">
        <f t="shared" ca="1" si="21"/>
        <v>3.0038002338552716</v>
      </c>
      <c r="T55" s="304">
        <f t="shared" ca="1" si="1"/>
        <v>29.467280294120215</v>
      </c>
      <c r="U55" s="311">
        <f t="shared" ca="1" si="2"/>
        <v>0</v>
      </c>
      <c r="V55" s="306">
        <f t="shared" ca="1" si="3"/>
        <v>1.1484773858610717</v>
      </c>
      <c r="W55" s="304">
        <f t="shared" ca="1" si="4"/>
        <v>67.484490885225881</v>
      </c>
      <c r="Y55" s="314" t="str">
        <f t="shared" ca="1" si="22"/>
        <v/>
      </c>
      <c r="Z55" s="315" t="str">
        <f t="shared" ca="1" si="23"/>
        <v/>
      </c>
      <c r="AA55" s="316" t="str">
        <f t="shared" ca="1" si="24"/>
        <v/>
      </c>
      <c r="AC55" s="310" t="e">
        <f t="shared" ca="1" si="25"/>
        <v>#N/A</v>
      </c>
      <c r="AD55" s="323" t="e">
        <f t="shared" ca="1" si="26"/>
        <v>#N/A</v>
      </c>
      <c r="AE55" s="324">
        <f t="shared" ca="1" si="5"/>
        <v>644.81435209602023</v>
      </c>
      <c r="AG55" s="306">
        <f t="shared" ca="1" si="27"/>
        <v>24.68654323460354</v>
      </c>
      <c r="AH55" s="304">
        <f t="shared" ca="1" si="28"/>
        <v>34.161551239940863</v>
      </c>
    </row>
    <row r="56" spans="1:34" x14ac:dyDescent="0.2">
      <c r="A56" s="347">
        <f t="shared" ca="1" si="6"/>
        <v>0.01</v>
      </c>
      <c r="B56" s="304">
        <f t="shared" ca="1" si="7"/>
        <v>5.1199999999999886</v>
      </c>
      <c r="D56" s="306">
        <f t="shared" ca="1" si="8"/>
        <v>8.7682486333159382</v>
      </c>
      <c r="E56" s="307">
        <f t="shared" ca="1" si="9"/>
        <v>22.856713432076276</v>
      </c>
      <c r="F56" s="304">
        <f t="shared" ca="1" si="10"/>
        <v>24.480840120627047</v>
      </c>
      <c r="G56" s="306">
        <f t="shared" ca="1" si="11"/>
        <v>44.07927864672542</v>
      </c>
      <c r="H56" s="307">
        <f t="shared" ca="1" si="12"/>
        <v>164.12228471560468</v>
      </c>
      <c r="I56" s="304">
        <f t="shared" ca="1" si="13"/>
        <v>169.93853932020738</v>
      </c>
      <c r="J56" s="306">
        <f t="shared" ca="1" si="14"/>
        <v>152.70161005821723</v>
      </c>
      <c r="K56" s="307">
        <f t="shared" ca="1" si="15"/>
        <v>646.45443210750466</v>
      </c>
      <c r="L56" s="304">
        <f t="shared" ca="1" si="0"/>
        <v>664.2447700251829</v>
      </c>
      <c r="M56" s="306">
        <f t="shared" ca="1" si="16"/>
        <v>1.3084123709220032</v>
      </c>
      <c r="N56" s="304">
        <f t="shared" ca="1" si="17"/>
        <v>74.966506716536387</v>
      </c>
      <c r="P56" s="310">
        <f t="shared" ca="1" si="18"/>
        <v>3</v>
      </c>
      <c r="Q56" s="304">
        <f t="shared" ca="1" si="19"/>
        <v>169.05172413793198</v>
      </c>
      <c r="R56" s="306">
        <f t="shared" ca="1" si="20"/>
        <v>8.9724166981379222E-2</v>
      </c>
      <c r="S56" s="307">
        <f t="shared" ca="1" si="21"/>
        <v>3.002902992185458</v>
      </c>
      <c r="T56" s="304">
        <f t="shared" ca="1" si="1"/>
        <v>29.458478353339345</v>
      </c>
      <c r="U56" s="311">
        <f t="shared" ca="1" si="2"/>
        <v>0</v>
      </c>
      <c r="V56" s="306">
        <f t="shared" ca="1" si="3"/>
        <v>1.1482888453622146</v>
      </c>
      <c r="W56" s="304">
        <f t="shared" ca="1" si="4"/>
        <v>67.667178688893159</v>
      </c>
      <c r="Y56" s="314" t="str">
        <f t="shared" ca="1" si="22"/>
        <v/>
      </c>
      <c r="Z56" s="315" t="str">
        <f t="shared" ca="1" si="23"/>
        <v/>
      </c>
      <c r="AA56" s="316" t="str">
        <f t="shared" ca="1" si="24"/>
        <v/>
      </c>
      <c r="AC56" s="310" t="e">
        <f t="shared" ca="1" si="25"/>
        <v>#N/A</v>
      </c>
      <c r="AD56" s="323" t="e">
        <f t="shared" ca="1" si="26"/>
        <v>#N/A</v>
      </c>
      <c r="AE56" s="324">
        <f t="shared" ca="1" si="5"/>
        <v>646.45443210750466</v>
      </c>
      <c r="AG56" s="306">
        <f t="shared" ca="1" si="27"/>
        <v>24.34838790426052</v>
      </c>
      <c r="AH56" s="304">
        <f t="shared" ca="1" si="28"/>
        <v>33.823015101392713</v>
      </c>
    </row>
    <row r="57" spans="1:34" x14ac:dyDescent="0.2">
      <c r="A57" s="347">
        <f t="shared" ca="1" si="6"/>
        <v>0.01</v>
      </c>
      <c r="B57" s="304">
        <f t="shared" ca="1" si="7"/>
        <v>5.1299999999999883</v>
      </c>
      <c r="D57" s="306">
        <f t="shared" ca="1" si="8"/>
        <v>8.6854754152385301</v>
      </c>
      <c r="E57" s="307">
        <f t="shared" ca="1" si="9"/>
        <v>22.52900628035934</v>
      </c>
      <c r="F57" s="304">
        <f t="shared" ca="1" si="10"/>
        <v>24.145260552936335</v>
      </c>
      <c r="G57" s="306">
        <f t="shared" ca="1" si="11"/>
        <v>44.166133400877804</v>
      </c>
      <c r="H57" s="307">
        <f t="shared" ca="1" si="12"/>
        <v>164.34757477840827</v>
      </c>
      <c r="I57" s="304">
        <f t="shared" ca="1" si="13"/>
        <v>170.17864929282004</v>
      </c>
      <c r="J57" s="306">
        <f t="shared" ca="1" si="14"/>
        <v>153.14283711845525</v>
      </c>
      <c r="K57" s="307">
        <f t="shared" ca="1" si="15"/>
        <v>648.09678140497476</v>
      </c>
      <c r="L57" s="304">
        <f t="shared" ca="1" si="0"/>
        <v>665.94456723377311</v>
      </c>
      <c r="M57" s="306">
        <f t="shared" ca="1" si="16"/>
        <v>1.3082628484273195</v>
      </c>
      <c r="N57" s="304">
        <f t="shared" ca="1" si="17"/>
        <v>74.957939708648738</v>
      </c>
      <c r="P57" s="310">
        <f t="shared" ca="1" si="18"/>
        <v>3</v>
      </c>
      <c r="Q57" s="304">
        <f t="shared" ca="1" si="19"/>
        <v>168.18965517241475</v>
      </c>
      <c r="R57" s="306">
        <f t="shared" ca="1" si="20"/>
        <v>8.9266624059495606E-2</v>
      </c>
      <c r="S57" s="307">
        <f t="shared" ca="1" si="21"/>
        <v>3.0020103259448629</v>
      </c>
      <c r="T57" s="304">
        <f t="shared" ca="1" si="1"/>
        <v>29.449721297519108</v>
      </c>
      <c r="U57" s="311">
        <f t="shared" ca="1" si="2"/>
        <v>0</v>
      </c>
      <c r="V57" s="306">
        <f t="shared" ca="1" si="3"/>
        <v>1.1481000740042953</v>
      </c>
      <c r="W57" s="304">
        <f t="shared" ca="1" si="4"/>
        <v>67.847375214906805</v>
      </c>
      <c r="Y57" s="314" t="str">
        <f t="shared" ca="1" si="22"/>
        <v/>
      </c>
      <c r="Z57" s="315" t="str">
        <f t="shared" ca="1" si="23"/>
        <v/>
      </c>
      <c r="AA57" s="316" t="str">
        <f t="shared" ca="1" si="24"/>
        <v/>
      </c>
      <c r="AC57" s="310" t="e">
        <f t="shared" ca="1" si="25"/>
        <v>#N/A</v>
      </c>
      <c r="AD57" s="323" t="e">
        <f t="shared" ca="1" si="26"/>
        <v>#N/A</v>
      </c>
      <c r="AE57" s="324">
        <f t="shared" ca="1" si="5"/>
        <v>648.09678140497476</v>
      </c>
      <c r="AG57" s="306">
        <f t="shared" ca="1" si="27"/>
        <v>24.010807027262523</v>
      </c>
      <c r="AH57" s="304">
        <f t="shared" ca="1" si="28"/>
        <v>33.485053537210206</v>
      </c>
    </row>
    <row r="58" spans="1:34" x14ac:dyDescent="0.2">
      <c r="A58" s="347">
        <f t="shared" ca="1" si="6"/>
        <v>0.01</v>
      </c>
      <c r="B58" s="304">
        <f t="shared" ca="1" si="7"/>
        <v>5.1399999999999881</v>
      </c>
      <c r="D58" s="306">
        <f t="shared" ca="1" si="8"/>
        <v>8.6027503654847006</v>
      </c>
      <c r="E58" s="307">
        <f t="shared" ca="1" si="9"/>
        <v>22.201884449078257</v>
      </c>
      <c r="F58" s="304">
        <f t="shared" ca="1" si="10"/>
        <v>23.8103126174578</v>
      </c>
      <c r="G58" s="306">
        <f t="shared" ca="1" si="11"/>
        <v>44.252160904532651</v>
      </c>
      <c r="H58" s="307">
        <f t="shared" ca="1" si="12"/>
        <v>164.56959362289905</v>
      </c>
      <c r="I58" s="304">
        <f t="shared" ca="1" si="13"/>
        <v>170.41538924031121</v>
      </c>
      <c r="J58" s="306">
        <f t="shared" ca="1" si="14"/>
        <v>153.5849285899823</v>
      </c>
      <c r="K58" s="307">
        <f t="shared" ca="1" si="15"/>
        <v>649.74136724698133</v>
      </c>
      <c r="L58" s="304">
        <f t="shared" ca="1" si="0"/>
        <v>667.64674387131299</v>
      </c>
      <c r="M58" s="306">
        <f t="shared" ca="1" si="16"/>
        <v>1.3081134505229237</v>
      </c>
      <c r="N58" s="304">
        <f t="shared" ca="1" si="17"/>
        <v>74.949379839258754</v>
      </c>
      <c r="P58" s="310">
        <f t="shared" ca="1" si="18"/>
        <v>3</v>
      </c>
      <c r="Q58" s="304">
        <f t="shared" ca="1" si="19"/>
        <v>167.32758620689754</v>
      </c>
      <c r="R58" s="306">
        <f t="shared" ca="1" si="20"/>
        <v>8.8809081137611989E-2</v>
      </c>
      <c r="S58" s="307">
        <f t="shared" ca="1" si="21"/>
        <v>3.001122235133487</v>
      </c>
      <c r="T58" s="304">
        <f t="shared" ca="1" si="1"/>
        <v>29.441009126659509</v>
      </c>
      <c r="U58" s="311">
        <f t="shared" ca="1" si="2"/>
        <v>0</v>
      </c>
      <c r="V58" s="306">
        <f t="shared" ca="1" si="3"/>
        <v>1.1479110756670301</v>
      </c>
      <c r="W58" s="304">
        <f t="shared" ca="1" si="4"/>
        <v>68.025074994538741</v>
      </c>
      <c r="Y58" s="314" t="str">
        <f t="shared" ca="1" si="22"/>
        <v/>
      </c>
      <c r="Z58" s="315" t="str">
        <f t="shared" ca="1" si="23"/>
        <v/>
      </c>
      <c r="AA58" s="316" t="str">
        <f t="shared" ca="1" si="24"/>
        <v/>
      </c>
      <c r="AC58" s="310" t="e">
        <f t="shared" ca="1" si="25"/>
        <v>#N/A</v>
      </c>
      <c r="AD58" s="323" t="e">
        <f t="shared" ca="1" si="26"/>
        <v>#N/A</v>
      </c>
      <c r="AE58" s="324">
        <f t="shared" ca="1" si="5"/>
        <v>649.74136724698133</v>
      </c>
      <c r="AG58" s="306">
        <f t="shared" ca="1" si="27"/>
        <v>23.673804567814802</v>
      </c>
      <c r="AH58" s="304">
        <f t="shared" ca="1" si="28"/>
        <v>33.147670503852687</v>
      </c>
    </row>
    <row r="59" spans="1:34" x14ac:dyDescent="0.2">
      <c r="A59" s="347">
        <f t="shared" ca="1" si="6"/>
        <v>0.01</v>
      </c>
      <c r="B59" s="304">
        <f t="shared" ca="1" si="7"/>
        <v>5.1499999999999879</v>
      </c>
      <c r="D59" s="306">
        <f t="shared" ca="1" si="8"/>
        <v>8.5200749760990231</v>
      </c>
      <c r="E59" s="307">
        <f t="shared" ca="1" si="9"/>
        <v>21.875351580415789</v>
      </c>
      <c r="F59" s="304">
        <f t="shared" ca="1" si="10"/>
        <v>23.476002307998446</v>
      </c>
      <c r="G59" s="306">
        <f t="shared" ca="1" si="11"/>
        <v>44.337361654293645</v>
      </c>
      <c r="H59" s="307">
        <f t="shared" ca="1" si="12"/>
        <v>164.78834713870322</v>
      </c>
      <c r="I59" s="304">
        <f t="shared" ca="1" si="13"/>
        <v>170.6487649857724</v>
      </c>
      <c r="J59" s="306">
        <f t="shared" ca="1" si="14"/>
        <v>154.02787620277644</v>
      </c>
      <c r="K59" s="307">
        <f t="shared" ca="1" si="15"/>
        <v>651.38815695078938</v>
      </c>
      <c r="L59" s="304">
        <f t="shared" ca="1" si="0"/>
        <v>669.35126627450552</v>
      </c>
      <c r="M59" s="306">
        <f t="shared" ca="1" si="16"/>
        <v>1.307964173992828</v>
      </c>
      <c r="N59" s="304">
        <f t="shared" ca="1" si="17"/>
        <v>74.940826924103916</v>
      </c>
      <c r="P59" s="310">
        <f t="shared" ca="1" si="18"/>
        <v>3</v>
      </c>
      <c r="Q59" s="304">
        <f t="shared" ca="1" si="19"/>
        <v>166.46551724138033</v>
      </c>
      <c r="R59" s="306">
        <f t="shared" ca="1" si="20"/>
        <v>8.8351538215728387E-2</v>
      </c>
      <c r="S59" s="307">
        <f t="shared" ca="1" si="21"/>
        <v>3.0002387197513296</v>
      </c>
      <c r="T59" s="304">
        <f t="shared" ca="1" si="1"/>
        <v>29.432341840760547</v>
      </c>
      <c r="U59" s="311">
        <f t="shared" ca="1" si="2"/>
        <v>0</v>
      </c>
      <c r="V59" s="306">
        <f t="shared" ca="1" si="3"/>
        <v>1.1477218542211027</v>
      </c>
      <c r="W59" s="304">
        <f t="shared" ca="1" si="4"/>
        <v>68.200272784924451</v>
      </c>
      <c r="Y59" s="314" t="str">
        <f t="shared" ca="1" si="22"/>
        <v/>
      </c>
      <c r="Z59" s="315" t="str">
        <f t="shared" ca="1" si="23"/>
        <v/>
      </c>
      <c r="AA59" s="316" t="str">
        <f t="shared" ca="1" si="24"/>
        <v/>
      </c>
      <c r="AC59" s="310" t="e">
        <f t="shared" ca="1" si="25"/>
        <v>#N/A</v>
      </c>
      <c r="AD59" s="323" t="e">
        <f t="shared" ca="1" si="26"/>
        <v>#N/A</v>
      </c>
      <c r="AE59" s="324">
        <f t="shared" ca="1" si="5"/>
        <v>651.38815695078938</v>
      </c>
      <c r="AG59" s="306">
        <f t="shared" ca="1" si="27"/>
        <v>23.337384413680205</v>
      </c>
      <c r="AH59" s="304">
        <f t="shared" ca="1" si="28"/>
        <v>32.810869881380867</v>
      </c>
    </row>
    <row r="60" spans="1:34" x14ac:dyDescent="0.2">
      <c r="A60" s="347">
        <f t="shared" ca="1" si="6"/>
        <v>0.01</v>
      </c>
      <c r="B60" s="304">
        <f t="shared" ca="1" si="7"/>
        <v>5.1599999999999877</v>
      </c>
      <c r="D60" s="306">
        <f t="shared" ca="1" si="8"/>
        <v>8.4374507161578212</v>
      </c>
      <c r="E60" s="307">
        <f t="shared" ca="1" si="9"/>
        <v>21.549411243751102</v>
      </c>
      <c r="F60" s="304">
        <f t="shared" ca="1" si="10"/>
        <v>23.142335654378073</v>
      </c>
      <c r="G60" s="306">
        <f t="shared" ca="1" si="11"/>
        <v>44.421736161455222</v>
      </c>
      <c r="H60" s="307">
        <f t="shared" ca="1" si="12"/>
        <v>165.00384125114073</v>
      </c>
      <c r="I60" s="304">
        <f t="shared" ca="1" si="13"/>
        <v>170.87878239041143</v>
      </c>
      <c r="J60" s="306">
        <f t="shared" ca="1" si="14"/>
        <v>154.47167169185519</v>
      </c>
      <c r="K60" s="307">
        <f t="shared" ca="1" si="15"/>
        <v>653.03711789273859</v>
      </c>
      <c r="L60" s="304">
        <f t="shared" ca="1" si="0"/>
        <v>671.05810083846757</v>
      </c>
      <c r="M60" s="306">
        <f t="shared" ca="1" si="16"/>
        <v>1.3078150156447168</v>
      </c>
      <c r="N60" s="304">
        <f t="shared" ca="1" si="17"/>
        <v>74.932280780278006</v>
      </c>
      <c r="P60" s="310">
        <f t="shared" ca="1" si="18"/>
        <v>3</v>
      </c>
      <c r="Q60" s="304">
        <f t="shared" ca="1" si="19"/>
        <v>165.60344827586309</v>
      </c>
      <c r="R60" s="306">
        <f t="shared" ca="1" si="20"/>
        <v>8.7893995293844757E-2</v>
      </c>
      <c r="S60" s="307">
        <f t="shared" ca="1" si="21"/>
        <v>2.9993597797983913</v>
      </c>
      <c r="T60" s="304">
        <f t="shared" ca="1" si="1"/>
        <v>29.423719439822221</v>
      </c>
      <c r="U60" s="311">
        <f t="shared" ca="1" si="2"/>
        <v>0</v>
      </c>
      <c r="V60" s="306">
        <f t="shared" ca="1" si="3"/>
        <v>1.1475324135281246</v>
      </c>
      <c r="W60" s="304">
        <f t="shared" ca="1" si="4"/>
        <v>68.372963567494111</v>
      </c>
      <c r="Y60" s="314" t="str">
        <f t="shared" ca="1" si="22"/>
        <v/>
      </c>
      <c r="Z60" s="315" t="str">
        <f t="shared" ca="1" si="23"/>
        <v/>
      </c>
      <c r="AA60" s="316" t="str">
        <f t="shared" ca="1" si="24"/>
        <v/>
      </c>
      <c r="AC60" s="310" t="e">
        <f t="shared" ca="1" si="25"/>
        <v>#N/A</v>
      </c>
      <c r="AD60" s="323" t="e">
        <f t="shared" ca="1" si="26"/>
        <v>#N/A</v>
      </c>
      <c r="AE60" s="324">
        <f t="shared" ca="1" si="5"/>
        <v>653.03711789273859</v>
      </c>
      <c r="AG60" s="306">
        <f t="shared" ca="1" si="27"/>
        <v>23.00155037652781</v>
      </c>
      <c r="AH60" s="304">
        <f t="shared" ca="1" si="28"/>
        <v>32.474655473804418</v>
      </c>
    </row>
    <row r="61" spans="1:34" x14ac:dyDescent="0.2">
      <c r="A61" s="347">
        <f t="shared" ca="1" si="6"/>
        <v>0.01</v>
      </c>
      <c r="B61" s="304">
        <f t="shared" ca="1" si="7"/>
        <v>5.1699999999999875</v>
      </c>
      <c r="D61" s="306">
        <f t="shared" ca="1" si="8"/>
        <v>8.3548790318748711</v>
      </c>
      <c r="E61" s="307">
        <f t="shared" ca="1" si="9"/>
        <v>21.224066936000725</v>
      </c>
      <c r="F61" s="304">
        <f t="shared" ca="1" si="10"/>
        <v>22.809318730315063</v>
      </c>
      <c r="G61" s="306">
        <f t="shared" ca="1" si="11"/>
        <v>44.505284951773973</v>
      </c>
      <c r="H61" s="307">
        <f t="shared" ca="1" si="12"/>
        <v>165.21608192050073</v>
      </c>
      <c r="I61" s="304">
        <f t="shared" ca="1" si="13"/>
        <v>171.1054473527953</v>
      </c>
      <c r="J61" s="306">
        <f t="shared" ca="1" si="14"/>
        <v>154.91630679742133</v>
      </c>
      <c r="K61" s="307">
        <f t="shared" ca="1" si="15"/>
        <v>654.68821750859684</v>
      </c>
      <c r="L61" s="304">
        <f t="shared" ca="1" si="0"/>
        <v>672.76721401710461</v>
      </c>
      <c r="M61" s="306">
        <f t="shared" ca="1" si="16"/>
        <v>1.3076659723094721</v>
      </c>
      <c r="N61" s="304">
        <f t="shared" ca="1" si="17"/>
        <v>74.92374122620393</v>
      </c>
      <c r="P61" s="310">
        <f t="shared" ca="1" si="18"/>
        <v>3</v>
      </c>
      <c r="Q61" s="304">
        <f t="shared" ca="1" si="19"/>
        <v>164.74137931034588</v>
      </c>
      <c r="R61" s="306">
        <f t="shared" ca="1" si="20"/>
        <v>8.7436452371961154E-2</v>
      </c>
      <c r="S61" s="307">
        <f t="shared" ca="1" si="21"/>
        <v>2.9984854152746716</v>
      </c>
      <c r="T61" s="304">
        <f t="shared" ca="1" si="1"/>
        <v>29.41514192384453</v>
      </c>
      <c r="U61" s="311">
        <f t="shared" ca="1" si="2"/>
        <v>0</v>
      </c>
      <c r="V61" s="306">
        <f t="shared" ca="1" si="3"/>
        <v>1.1473427574405899</v>
      </c>
      <c r="W61" s="304">
        <f t="shared" ca="1" si="4"/>
        <v>68.543142546394918</v>
      </c>
      <c r="Y61" s="314" t="str">
        <f t="shared" ca="1" si="22"/>
        <v/>
      </c>
      <c r="Z61" s="315" t="str">
        <f t="shared" ca="1" si="23"/>
        <v/>
      </c>
      <c r="AA61" s="316" t="str">
        <f t="shared" ca="1" si="24"/>
        <v/>
      </c>
      <c r="AC61" s="310" t="e">
        <f t="shared" ca="1" si="25"/>
        <v>#N/A</v>
      </c>
      <c r="AD61" s="323" t="e">
        <f t="shared" ca="1" si="26"/>
        <v>#N/A</v>
      </c>
      <c r="AE61" s="324">
        <f t="shared" ca="1" si="5"/>
        <v>654.68821750859684</v>
      </c>
      <c r="AG61" s="306">
        <f t="shared" ca="1" si="27"/>
        <v>22.666306192287127</v>
      </c>
      <c r="AH61" s="304">
        <f t="shared" ca="1" si="28"/>
        <v>32.139031009435172</v>
      </c>
    </row>
    <row r="62" spans="1:34" x14ac:dyDescent="0.2">
      <c r="A62" s="347">
        <f t="shared" ca="1" si="6"/>
        <v>0.01</v>
      </c>
      <c r="B62" s="304">
        <f t="shared" ca="1" si="7"/>
        <v>5.1799999999999873</v>
      </c>
      <c r="D62" s="306">
        <f t="shared" ca="1" si="8"/>
        <v>8.2723613467076706</v>
      </c>
      <c r="E62" s="307">
        <f t="shared" ca="1" si="9"/>
        <v>20.899322081964584</v>
      </c>
      <c r="F62" s="304">
        <f t="shared" ca="1" si="10"/>
        <v>22.476957661930044</v>
      </c>
      <c r="G62" s="306">
        <f t="shared" ca="1" si="11"/>
        <v>44.588008565241047</v>
      </c>
      <c r="H62" s="307">
        <f t="shared" ca="1" si="12"/>
        <v>165.42507514132038</v>
      </c>
      <c r="I62" s="304">
        <f t="shared" ca="1" si="13"/>
        <v>171.32876580809628</v>
      </c>
      <c r="J62" s="306">
        <f t="shared" ca="1" si="14"/>
        <v>155.36177326500641</v>
      </c>
      <c r="K62" s="307">
        <f t="shared" ca="1" si="15"/>
        <v>656.3414232939059</v>
      </c>
      <c r="L62" s="304">
        <f t="shared" ca="1" si="0"/>
        <v>674.47857232347815</v>
      </c>
      <c r="M62" s="306">
        <f t="shared" ca="1" si="16"/>
        <v>1.3075170408407064</v>
      </c>
      <c r="N62" s="304">
        <f t="shared" ca="1" si="17"/>
        <v>74.915208081606963</v>
      </c>
      <c r="P62" s="310">
        <f t="shared" ca="1" si="18"/>
        <v>3</v>
      </c>
      <c r="Q62" s="304">
        <f t="shared" ca="1" si="19"/>
        <v>163.87931034482864</v>
      </c>
      <c r="R62" s="306">
        <f t="shared" ca="1" si="20"/>
        <v>8.6978909450077538E-2</v>
      </c>
      <c r="S62" s="307">
        <f t="shared" ca="1" si="21"/>
        <v>2.997615626180171</v>
      </c>
      <c r="T62" s="304">
        <f t="shared" ca="1" si="1"/>
        <v>29.406609292827479</v>
      </c>
      <c r="U62" s="311">
        <f t="shared" ca="1" si="2"/>
        <v>0</v>
      </c>
      <c r="V62" s="306">
        <f t="shared" ca="1" si="3"/>
        <v>1.1471528898018357</v>
      </c>
      <c r="W62" s="304">
        <f t="shared" ca="1" si="4"/>
        <v>68.710805146904534</v>
      </c>
      <c r="Y62" s="314" t="str">
        <f t="shared" ca="1" si="22"/>
        <v/>
      </c>
      <c r="Z62" s="315" t="str">
        <f t="shared" ca="1" si="23"/>
        <v/>
      </c>
      <c r="AA62" s="316" t="str">
        <f t="shared" ca="1" si="24"/>
        <v/>
      </c>
      <c r="AC62" s="310" t="e">
        <f t="shared" ca="1" si="25"/>
        <v>#N/A</v>
      </c>
      <c r="AD62" s="323" t="e">
        <f t="shared" ca="1" si="26"/>
        <v>#N/A</v>
      </c>
      <c r="AE62" s="324">
        <f t="shared" ca="1" si="5"/>
        <v>656.3414232939059</v>
      </c>
      <c r="AG62" s="306">
        <f t="shared" ca="1" si="27"/>
        <v>22.331655521507461</v>
      </c>
      <c r="AH62" s="304">
        <f t="shared" ca="1" si="28"/>
        <v>31.804000141245449</v>
      </c>
    </row>
    <row r="63" spans="1:34" x14ac:dyDescent="0.2">
      <c r="A63" s="347">
        <f t="shared" ca="1" si="6"/>
        <v>0.01</v>
      </c>
      <c r="B63" s="304">
        <f t="shared" ca="1" si="7"/>
        <v>5.1899999999999871</v>
      </c>
      <c r="D63" s="306">
        <f t="shared" ca="1" si="8"/>
        <v>8.1898990614644962</v>
      </c>
      <c r="E63" s="307">
        <f t="shared" ca="1" si="9"/>
        <v>20.575180034677544</v>
      </c>
      <c r="F63" s="304">
        <f t="shared" ca="1" si="10"/>
        <v>22.145258636926563</v>
      </c>
      <c r="G63" s="306">
        <f t="shared" ca="1" si="11"/>
        <v>44.669907555855694</v>
      </c>
      <c r="H63" s="307">
        <f t="shared" ca="1" si="12"/>
        <v>165.63082694166715</v>
      </c>
      <c r="I63" s="304">
        <f t="shared" ca="1" si="13"/>
        <v>171.54874372734179</v>
      </c>
      <c r="J63" s="306">
        <f t="shared" ca="1" si="14"/>
        <v>155.80806284561189</v>
      </c>
      <c r="K63" s="307">
        <f t="shared" ca="1" si="15"/>
        <v>657.99670280432088</v>
      </c>
      <c r="L63" s="304">
        <f t="shared" ca="1" si="0"/>
        <v>676.19214233016635</v>
      </c>
      <c r="M63" s="306">
        <f t="shared" ca="1" si="16"/>
        <v>1.3073682181143036</v>
      </c>
      <c r="N63" s="304">
        <f t="shared" ca="1" si="17"/>
        <v>74.906681167488458</v>
      </c>
      <c r="P63" s="310">
        <f t="shared" ca="1" si="18"/>
        <v>3</v>
      </c>
      <c r="Q63" s="304">
        <f t="shared" ca="1" si="19"/>
        <v>163.01724137931143</v>
      </c>
      <c r="R63" s="306">
        <f t="shared" ca="1" si="20"/>
        <v>8.6521366528193921E-2</v>
      </c>
      <c r="S63" s="307">
        <f t="shared" ca="1" si="21"/>
        <v>2.9967504125148889</v>
      </c>
      <c r="T63" s="304">
        <f t="shared" ca="1" si="1"/>
        <v>29.398121546771062</v>
      </c>
      <c r="U63" s="311">
        <f t="shared" ca="1" si="2"/>
        <v>0</v>
      </c>
      <c r="V63" s="306">
        <f t="shared" ca="1" si="3"/>
        <v>1.1469628144460038</v>
      </c>
      <c r="W63" s="304">
        <f t="shared" ca="1" si="4"/>
        <v>68.875947013836466</v>
      </c>
      <c r="Y63" s="314" t="str">
        <f t="shared" ca="1" si="22"/>
        <v/>
      </c>
      <c r="Z63" s="315" t="str">
        <f t="shared" ca="1" si="23"/>
        <v/>
      </c>
      <c r="AA63" s="316" t="str">
        <f t="shared" ca="1" si="24"/>
        <v/>
      </c>
      <c r="AC63" s="310" t="e">
        <f t="shared" ca="1" si="25"/>
        <v>#N/A</v>
      </c>
      <c r="AD63" s="323" t="e">
        <f t="shared" ca="1" si="26"/>
        <v>#N/A</v>
      </c>
      <c r="AE63" s="324">
        <f t="shared" ca="1" si="5"/>
        <v>657.99670280432088</v>
      </c>
      <c r="AG63" s="306">
        <f t="shared" ca="1" si="27"/>
        <v>21.997601949722714</v>
      </c>
      <c r="AH63" s="304">
        <f t="shared" ca="1" si="28"/>
        <v>31.469566447231898</v>
      </c>
    </row>
    <row r="64" spans="1:34" x14ac:dyDescent="0.2">
      <c r="A64" s="347">
        <f t="shared" ca="1" si="6"/>
        <v>0.01</v>
      </c>
      <c r="B64" s="304">
        <f t="shared" ca="1" si="7"/>
        <v>5.1999999999999869</v>
      </c>
      <c r="D64" s="306">
        <f t="shared" ca="1" si="8"/>
        <v>8.1074935544119775</v>
      </c>
      <c r="E64" s="307">
        <f t="shared" ca="1" si="9"/>
        <v>20.251644075765718</v>
      </c>
      <c r="F64" s="304">
        <f t="shared" ca="1" si="10"/>
        <v>21.814227914513236</v>
      </c>
      <c r="G64" s="306">
        <f t="shared" ca="1" si="11"/>
        <v>44.750982491399817</v>
      </c>
      <c r="H64" s="307">
        <f t="shared" ca="1" si="12"/>
        <v>165.8333433824248</v>
      </c>
      <c r="I64" s="304">
        <f t="shared" ca="1" si="13"/>
        <v>171.76538711666791</v>
      </c>
      <c r="J64" s="306">
        <f t="shared" ca="1" si="14"/>
        <v>156.25516729584817</v>
      </c>
      <c r="K64" s="307">
        <f t="shared" ca="1" si="15"/>
        <v>659.65402365594139</v>
      </c>
      <c r="L64" s="304">
        <f t="shared" ca="1" si="0"/>
        <v>677.90789066961509</v>
      </c>
      <c r="M64" s="306">
        <f t="shared" ca="1" si="16"/>
        <v>1.3072195010279675</v>
      </c>
      <c r="N64" s="304">
        <f t="shared" ca="1" si="17"/>
        <v>74.898160306099911</v>
      </c>
      <c r="P64" s="310">
        <f t="shared" ca="1" si="18"/>
        <v>3</v>
      </c>
      <c r="Q64" s="304">
        <f t="shared" ca="1" si="19"/>
        <v>162.15517241379419</v>
      </c>
      <c r="R64" s="306">
        <f t="shared" ca="1" si="20"/>
        <v>8.6063823606310305E-2</v>
      </c>
      <c r="S64" s="307">
        <f t="shared" ca="1" si="21"/>
        <v>2.995889774278826</v>
      </c>
      <c r="T64" s="304">
        <f t="shared" ca="1" si="1"/>
        <v>29.389678685675285</v>
      </c>
      <c r="U64" s="311">
        <f t="shared" ca="1" si="2"/>
        <v>0</v>
      </c>
      <c r="V64" s="306">
        <f t="shared" ca="1" si="3"/>
        <v>1.1467725351979996</v>
      </c>
      <c r="W64" s="304">
        <f t="shared" ca="1" si="4"/>
        <v>69.03856400993746</v>
      </c>
      <c r="Y64" s="314" t="str">
        <f t="shared" ca="1" si="22"/>
        <v/>
      </c>
      <c r="Z64" s="315" t="str">
        <f t="shared" ca="1" si="23"/>
        <v/>
      </c>
      <c r="AA64" s="316" t="str">
        <f t="shared" ca="1" si="24"/>
        <v/>
      </c>
      <c r="AC64" s="310" t="e">
        <f t="shared" ca="1" si="25"/>
        <v>#N/A</v>
      </c>
      <c r="AD64" s="323" t="e">
        <f t="shared" ca="1" si="26"/>
        <v>#N/A</v>
      </c>
      <c r="AE64" s="324">
        <f t="shared" ca="1" si="5"/>
        <v>659.65402365594139</v>
      </c>
      <c r="AG64" s="306">
        <f t="shared" ca="1" si="27"/>
        <v>21.664148987821079</v>
      </c>
      <c r="AH64" s="304">
        <f t="shared" ca="1" si="28"/>
        <v>31.135733430784185</v>
      </c>
    </row>
    <row r="65" spans="1:34" x14ac:dyDescent="0.2">
      <c r="A65" s="347">
        <f t="shared" ca="1" si="6"/>
        <v>0.01</v>
      </c>
      <c r="B65" s="304">
        <f t="shared" ca="1" si="7"/>
        <v>5.2099999999999866</v>
      </c>
      <c r="D65" s="306">
        <f t="shared" ca="1" si="8"/>
        <v>8.0251461813834037</v>
      </c>
      <c r="E65" s="307">
        <f t="shared" ca="1" si="9"/>
        <v>19.928717415807981</v>
      </c>
      <c r="F65" s="304">
        <f t="shared" ca="1" si="10"/>
        <v>21.483871836140267</v>
      </c>
      <c r="G65" s="306">
        <f t="shared" ca="1" si="11"/>
        <v>44.831233953213655</v>
      </c>
      <c r="H65" s="307">
        <f t="shared" ca="1" si="12"/>
        <v>166.03263055658289</v>
      </c>
      <c r="I65" s="304">
        <f t="shared" ca="1" si="13"/>
        <v>171.97870201657679</v>
      </c>
      <c r="J65" s="306">
        <f t="shared" ca="1" si="14"/>
        <v>156.70307837807124</v>
      </c>
      <c r="K65" s="307">
        <f t="shared" ca="1" si="15"/>
        <v>661.31335352563644</v>
      </c>
      <c r="L65" s="304">
        <f t="shared" ca="1" si="0"/>
        <v>679.62578403448424</v>
      </c>
      <c r="M65" s="306">
        <f t="shared" ca="1" si="16"/>
        <v>1.3070708865007759</v>
      </c>
      <c r="N65" s="304">
        <f t="shared" ca="1" si="17"/>
        <v>74.889645320917509</v>
      </c>
      <c r="P65" s="310">
        <f t="shared" ca="1" si="18"/>
        <v>3</v>
      </c>
      <c r="Q65" s="304">
        <f t="shared" ca="1" si="19"/>
        <v>161.29310344827698</v>
      </c>
      <c r="R65" s="306">
        <f t="shared" ca="1" si="20"/>
        <v>8.5606280684426689E-2</v>
      </c>
      <c r="S65" s="307">
        <f t="shared" ca="1" si="21"/>
        <v>2.9950337114719816</v>
      </c>
      <c r="T65" s="304">
        <f t="shared" ca="1" si="1"/>
        <v>29.381280709540142</v>
      </c>
      <c r="U65" s="311">
        <f t="shared" ca="1" si="2"/>
        <v>0</v>
      </c>
      <c r="V65" s="306">
        <f t="shared" ca="1" si="3"/>
        <v>1.1465820558734554</v>
      </c>
      <c r="W65" s="304">
        <f t="shared" ca="1" si="4"/>
        <v>69.198652214277431</v>
      </c>
      <c r="Y65" s="314" t="str">
        <f t="shared" ca="1" si="22"/>
        <v/>
      </c>
      <c r="Z65" s="315" t="str">
        <f t="shared" ca="1" si="23"/>
        <v/>
      </c>
      <c r="AA65" s="316" t="str">
        <f t="shared" ca="1" si="24"/>
        <v/>
      </c>
      <c r="AC65" s="310" t="e">
        <f t="shared" ca="1" si="25"/>
        <v>#N/A</v>
      </c>
      <c r="AD65" s="323" t="e">
        <f t="shared" ca="1" si="26"/>
        <v>#N/A</v>
      </c>
      <c r="AE65" s="324">
        <f t="shared" ca="1" si="5"/>
        <v>661.31335352563644</v>
      </c>
      <c r="AG65" s="306">
        <f t="shared" ca="1" si="27"/>
        <v>21.331300072419882</v>
      </c>
      <c r="AH65" s="304">
        <f t="shared" ca="1" si="28"/>
        <v>30.802504521058896</v>
      </c>
    </row>
    <row r="66" spans="1:34" x14ac:dyDescent="0.2">
      <c r="A66" s="347">
        <f t="shared" ca="1" si="6"/>
        <v>0.01</v>
      </c>
      <c r="B66" s="304">
        <f t="shared" ca="1" si="7"/>
        <v>5.2199999999999864</v>
      </c>
      <c r="D66" s="306">
        <f t="shared" ca="1" si="8"/>
        <v>7.9428582758876356</v>
      </c>
      <c r="E66" s="307">
        <f t="shared" ca="1" si="9"/>
        <v>19.606403194702054</v>
      </c>
      <c r="F66" s="304">
        <f t="shared" ca="1" si="10"/>
        <v>21.154196837130442</v>
      </c>
      <c r="G66" s="306">
        <f t="shared" ca="1" si="11"/>
        <v>44.910662535972534</v>
      </c>
      <c r="H66" s="307">
        <f t="shared" ca="1" si="12"/>
        <v>166.22869458852992</v>
      </c>
      <c r="I66" s="304">
        <f t="shared" ca="1" si="13"/>
        <v>172.18869450119763</v>
      </c>
      <c r="J66" s="306">
        <f t="shared" ca="1" si="14"/>
        <v>157.15178786051717</v>
      </c>
      <c r="K66" s="307">
        <f t="shared" ca="1" si="15"/>
        <v>662.97466015136206</v>
      </c>
      <c r="L66" s="304">
        <f t="shared" ca="1" si="0"/>
        <v>681.3457891779849</v>
      </c>
      <c r="M66" s="306">
        <f t="shared" ca="1" si="16"/>
        <v>1.3069223714727443</v>
      </c>
      <c r="N66" s="304">
        <f t="shared" ca="1" si="17"/>
        <v>74.881136036617022</v>
      </c>
      <c r="P66" s="310">
        <f t="shared" ca="1" si="18"/>
        <v>3</v>
      </c>
      <c r="Q66" s="304">
        <f t="shared" ca="1" si="19"/>
        <v>160.43103448275974</v>
      </c>
      <c r="R66" s="306">
        <f t="shared" ca="1" si="20"/>
        <v>8.5148737762543072E-2</v>
      </c>
      <c r="S66" s="307">
        <f t="shared" ca="1" si="21"/>
        <v>2.9941822240943563</v>
      </c>
      <c r="T66" s="304">
        <f t="shared" ca="1" si="1"/>
        <v>29.372927618365637</v>
      </c>
      <c r="U66" s="311">
        <f t="shared" ca="1" si="2"/>
        <v>0</v>
      </c>
      <c r="V66" s="306">
        <f t="shared" ca="1" si="3"/>
        <v>1.1463913802786934</v>
      </c>
      <c r="W66" s="304">
        <f t="shared" ca="1" si="4"/>
        <v>69.356207920632428</v>
      </c>
      <c r="Y66" s="314" t="str">
        <f t="shared" ca="1" si="22"/>
        <v/>
      </c>
      <c r="Z66" s="315" t="str">
        <f t="shared" ca="1" si="23"/>
        <v/>
      </c>
      <c r="AA66" s="316" t="str">
        <f t="shared" ca="1" si="24"/>
        <v/>
      </c>
      <c r="AC66" s="310" t="e">
        <f t="shared" ca="1" si="25"/>
        <v>#N/A</v>
      </c>
      <c r="AD66" s="323" t="e">
        <f t="shared" ca="1" si="26"/>
        <v>#N/A</v>
      </c>
      <c r="AE66" s="324">
        <f t="shared" ca="1" si="5"/>
        <v>662.97466015136206</v>
      </c>
      <c r="AG66" s="306">
        <f t="shared" ca="1" si="27"/>
        <v>20.999058566245097</v>
      </c>
      <c r="AH66" s="304">
        <f t="shared" ca="1" si="28"/>
        <v>30.469883073358091</v>
      </c>
    </row>
    <row r="67" spans="1:34" x14ac:dyDescent="0.2">
      <c r="A67" s="347">
        <f t="shared" ca="1" si="6"/>
        <v>0.01</v>
      </c>
      <c r="B67" s="304">
        <f t="shared" ca="1" si="7"/>
        <v>5.2299999999999862</v>
      </c>
      <c r="D67" s="306">
        <f t="shared" ca="1" si="8"/>
        <v>7.7892597998456692</v>
      </c>
      <c r="E67" s="307">
        <f t="shared" ca="1" si="9"/>
        <v>19.020536340944695</v>
      </c>
      <c r="F67" s="304">
        <f t="shared" ca="1" si="10"/>
        <v>20.553670497667554</v>
      </c>
      <c r="G67" s="306">
        <f t="shared" ca="1" si="11"/>
        <v>44.988555133970991</v>
      </c>
      <c r="H67" s="307">
        <f t="shared" ca="1" si="12"/>
        <v>166.41889995193935</v>
      </c>
      <c r="I67" s="304">
        <f t="shared" ca="1" si="13"/>
        <v>172.39263428074864</v>
      </c>
      <c r="J67" s="306">
        <f t="shared" ca="1" si="14"/>
        <v>157.60128394886689</v>
      </c>
      <c r="K67" s="307">
        <f t="shared" ca="1" si="15"/>
        <v>664.63789812406435</v>
      </c>
      <c r="L67" s="304">
        <f t="shared" ca="1" si="0"/>
        <v>683.0678592388208</v>
      </c>
      <c r="M67" s="306">
        <f t="shared" ca="1" si="16"/>
        <v>1.3067739505485392</v>
      </c>
      <c r="N67" s="304">
        <f t="shared" ca="1" si="17"/>
        <v>74.872632144068646</v>
      </c>
      <c r="P67" s="310">
        <f t="shared" ca="1" si="18"/>
        <v>4</v>
      </c>
      <c r="Q67" s="304">
        <f t="shared" ca="1" si="19"/>
        <v>158.75000000000333</v>
      </c>
      <c r="R67" s="306">
        <f t="shared" ca="1" si="20"/>
        <v>8.4256529064871175E-2</v>
      </c>
      <c r="S67" s="307">
        <f t="shared" ca="1" si="21"/>
        <v>2.9933396588037078</v>
      </c>
      <c r="T67" s="304">
        <f t="shared" ca="1" si="1"/>
        <v>29.364662052864375</v>
      </c>
      <c r="U67" s="311">
        <f t="shared" ca="1" si="2"/>
        <v>0</v>
      </c>
      <c r="V67" s="306">
        <f t="shared" ca="1" si="3"/>
        <v>1.1462005137263123</v>
      </c>
      <c r="W67" s="304">
        <f t="shared" ca="1" si="4"/>
        <v>69.509021070009794</v>
      </c>
      <c r="Y67" s="314" t="str">
        <f t="shared" ca="1" si="22"/>
        <v/>
      </c>
      <c r="Z67" s="315" t="str">
        <f t="shared" ca="1" si="23"/>
        <v/>
      </c>
      <c r="AA67" s="316" t="str">
        <f t="shared" ca="1" si="24"/>
        <v/>
      </c>
      <c r="AC67" s="310" t="e">
        <f t="shared" ca="1" si="25"/>
        <v>#N/A</v>
      </c>
      <c r="AD67" s="323" t="e">
        <f t="shared" ca="1" si="26"/>
        <v>#N/A</v>
      </c>
      <c r="AE67" s="324">
        <f t="shared" ca="1" si="5"/>
        <v>664.63789812406435</v>
      </c>
      <c r="AG67" s="306">
        <f t="shared" ca="1" si="27"/>
        <v>20.39378807521182</v>
      </c>
      <c r="AH67" s="304">
        <f t="shared" ca="1" si="28"/>
        <v>29.864232686208837</v>
      </c>
    </row>
    <row r="68" spans="1:34" x14ac:dyDescent="0.2">
      <c r="A68" s="347">
        <f t="shared" ca="1" si="6"/>
        <v>0.01</v>
      </c>
      <c r="B68" s="304">
        <f t="shared" ca="1" si="7"/>
        <v>5.239999999999986</v>
      </c>
      <c r="D68" s="306">
        <f t="shared" ca="1" si="8"/>
        <v>7.5643566245064404</v>
      </c>
      <c r="E68" s="307">
        <f t="shared" ca="1" si="9"/>
        <v>18.171603422154895</v>
      </c>
      <c r="F68" s="304">
        <f t="shared" ca="1" si="10"/>
        <v>19.683156811720675</v>
      </c>
      <c r="G68" s="306">
        <f t="shared" ca="1" si="11"/>
        <v>45.064198700216053</v>
      </c>
      <c r="H68" s="307">
        <f t="shared" ca="1" si="12"/>
        <v>166.6006159861609</v>
      </c>
      <c r="I68" s="304">
        <f t="shared" ca="1" si="13"/>
        <v>172.58779577786143</v>
      </c>
      <c r="J68" s="306">
        <f t="shared" ca="1" si="14"/>
        <v>158.05154771803782</v>
      </c>
      <c r="K68" s="307">
        <f t="shared" ca="1" si="15"/>
        <v>666.30299570375485</v>
      </c>
      <c r="L68" s="304">
        <f t="shared" ref="L68:L131" ca="1" si="29">SQRT(pos_x^2+pos_z^2)</f>
        <v>684.79192008950076</v>
      </c>
      <c r="M68" s="306">
        <f t="shared" ca="1" si="16"/>
        <v>1.3066256160163656</v>
      </c>
      <c r="N68" s="304">
        <f t="shared" ca="1" si="17"/>
        <v>74.864133201419051</v>
      </c>
      <c r="P68" s="310">
        <f t="shared" ca="1" si="18"/>
        <v>4</v>
      </c>
      <c r="Q68" s="304">
        <f t="shared" ca="1" si="19"/>
        <v>156.25000000000338</v>
      </c>
      <c r="R68" s="306">
        <f t="shared" ca="1" si="20"/>
        <v>8.2929654591408691E-2</v>
      </c>
      <c r="S68" s="307">
        <f t="shared" ca="1" si="21"/>
        <v>2.9925103622577938</v>
      </c>
      <c r="T68" s="304">
        <f t="shared" ref="T68:T131" ca="1" si="30">m*g</f>
        <v>29.356526653748958</v>
      </c>
      <c r="U68" s="311">
        <f t="shared" ref="U68:U131" ca="1" si="31">IF(pos_xz&lt;L_rampe,Poids*COS(Beta),0)</f>
        <v>0</v>
      </c>
      <c r="V68" s="306">
        <f t="shared" ref="V68:V131" ca="1" si="32">Rho_moyen*(20000-Alt_rampe-pos_z)/(20000+Alt_rampe+pos_z)</f>
        <v>1.1460094645465344</v>
      </c>
      <c r="W68" s="304">
        <f t="shared" ref="W68:W131" ca="1" si="33">1/2*Rho*Sref*Cx*vit_xz^2</f>
        <v>69.654877048233615</v>
      </c>
      <c r="Y68" s="314" t="str">
        <f t="shared" ca="1" si="22"/>
        <v/>
      </c>
      <c r="Z68" s="315" t="str">
        <f t="shared" ca="1" si="23"/>
        <v/>
      </c>
      <c r="AA68" s="316" t="str">
        <f t="shared" ca="1" si="24"/>
        <v/>
      </c>
      <c r="AC68" s="310" t="e">
        <f t="shared" ca="1" si="25"/>
        <v>#N/A</v>
      </c>
      <c r="AD68" s="323" t="e">
        <f t="shared" ca="1" si="26"/>
        <v>#N/A</v>
      </c>
      <c r="AE68" s="324">
        <f t="shared" ref="AE68:AE131" ca="1" si="34">IF(t&lt;T_para, pos_z, NA())</f>
        <v>666.30299570375485</v>
      </c>
      <c r="AG68" s="306">
        <f t="shared" ca="1" si="27"/>
        <v>19.515959837666045</v>
      </c>
      <c r="AH68" s="304">
        <f t="shared" ca="1" si="28"/>
        <v>28.986024584572906</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7.339646811414883</v>
      </c>
      <c r="E69" s="307">
        <f t="shared" ref="E69:E132" ca="1" si="38">IF(AND(L68&lt;L_rampe,Poussee&lt;Poids*SIN(M68)),0,(-W68+Poussee)/m*SIN(M68)+U68/m*COS(M68)-Poids/m)</f>
        <v>17.324393047506213</v>
      </c>
      <c r="F69" s="304">
        <f t="shared" ref="F69:F132" ca="1" si="39">SQRT(acc_x^2+acc_z^2)</f>
        <v>18.815020855178297</v>
      </c>
      <c r="G69" s="306">
        <f t="shared" ref="G69:G132" ca="1" si="40">G68+acc_x*pas</f>
        <v>45.137595168330201</v>
      </c>
      <c r="H69" s="307">
        <f t="shared" ref="H69:H132" ca="1" si="41">H68+acc_z*pas</f>
        <v>166.77385991663596</v>
      </c>
      <c r="I69" s="304">
        <f t="shared" ref="I69:I132" ca="1" si="42">SQRT(vit_x^2+vit_z^2)</f>
        <v>172.77419613204333</v>
      </c>
      <c r="J69" s="306">
        <f t="shared" ref="J69:J132" ca="1" si="43">J68+0.5*(vit_x+G68)*pas*(K68&gt;=0)</f>
        <v>158.50255668738055</v>
      </c>
      <c r="K69" s="307">
        <f t="shared" ref="K69:K132" ca="1" si="44">K68+0.5*(vit_z+H68)*pas</f>
        <v>667.96986808326881</v>
      </c>
      <c r="L69" s="304">
        <f t="shared" ca="1" si="29"/>
        <v>686.51788406684341</v>
      </c>
      <c r="M69" s="306">
        <f t="shared" ref="M69:M132" ca="1" si="45">IF(AND(L68&gt;L_rampe,G69&gt;0),ATAN2(G69,H69),$M$4)</f>
        <v>1.3064773602142059</v>
      </c>
      <c r="N69" s="304">
        <f t="shared" ref="N69:N132" ca="1" si="46">DEGREES(Beta)</f>
        <v>74.855638769666967</v>
      </c>
      <c r="P69" s="310">
        <f t="shared" ref="P69:P132" ca="1" si="47">MATCH(t-pas/2-T_ini,CdP_t)</f>
        <v>4</v>
      </c>
      <c r="Q69" s="304">
        <f t="shared" ref="Q69:Q132" ca="1" si="48">(INDEX(CdP,2,i_P+1)-INDEX(CdP,2,i_P+0))/(INDEX(CdP,1,i_P+1)-INDEX(CdP,1,i_P+0))*(t-pas/2-T_ini-INDEX(CdP,1,i_P+0))+INDEX(CdP,2,i_P+0)</f>
        <v>153.75000000000344</v>
      </c>
      <c r="R69" s="306">
        <f t="shared" ref="R69:R132" ca="1" si="49">Poussee/(g*ISP)</f>
        <v>8.1602780117946208E-2</v>
      </c>
      <c r="S69" s="307">
        <f t="shared" ref="S69:S132" ca="1" si="50">S68-Débit*pas</f>
        <v>2.9916943344566143</v>
      </c>
      <c r="T69" s="304">
        <f t="shared" ca="1" si="30"/>
        <v>29.348521421019388</v>
      </c>
      <c r="U69" s="311">
        <f t="shared" ca="1" si="31"/>
        <v>0</v>
      </c>
      <c r="V69" s="306">
        <f t="shared" ca="1" si="32"/>
        <v>1.1458182425632799</v>
      </c>
      <c r="W69" s="304">
        <f t="shared" ca="1" si="33"/>
        <v>69.79376963895831</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667.96986808326881</v>
      </c>
      <c r="AG69" s="306">
        <f t="shared" ref="AG69:AG132" ca="1" si="56">IF(AND(L68&lt;L_rampe,Poussee&lt;Poids*SIN(M68)),0,(-W68+Poussee)/m-Poids*SIN(M68)/m)</f>
        <v>18.63984554122549</v>
      </c>
      <c r="AH69" s="304">
        <f t="shared" ref="AH69:AH132" ca="1" si="57">IF(AND(L68&lt;L_rampe,Poussee&lt;Poids*SIN(M68)), g*SIN(M68), (-W68+Poussee)/m)</f>
        <v>28.109530436719613</v>
      </c>
    </row>
    <row r="70" spans="1:34" x14ac:dyDescent="0.2">
      <c r="A70" s="347">
        <f t="shared" ca="1" si="35"/>
        <v>0.01</v>
      </c>
      <c r="B70" s="304">
        <f t="shared" ca="1" si="36"/>
        <v>5.2599999999999856</v>
      </c>
      <c r="D70" s="306">
        <f t="shared" ca="1" si="37"/>
        <v>7.1151354899663426</v>
      </c>
      <c r="E70" s="307">
        <f t="shared" ca="1" si="38"/>
        <v>16.478919581699301</v>
      </c>
      <c r="F70" s="304">
        <f t="shared" ca="1" si="39"/>
        <v>17.949371677601736</v>
      </c>
      <c r="G70" s="306">
        <f t="shared" ca="1" si="40"/>
        <v>45.208746523229863</v>
      </c>
      <c r="H70" s="307">
        <f t="shared" ca="1" si="41"/>
        <v>166.93864911245294</v>
      </c>
      <c r="I70" s="304">
        <f t="shared" ca="1" si="42"/>
        <v>172.95185263446106</v>
      </c>
      <c r="J70" s="306">
        <f t="shared" ca="1" si="43"/>
        <v>158.95428839583835</v>
      </c>
      <c r="K70" s="307">
        <f t="shared" ca="1" si="44"/>
        <v>669.6384306284142</v>
      </c>
      <c r="L70" s="304">
        <f t="shared" ca="1" si="29"/>
        <v>688.24566367970158</v>
      </c>
      <c r="M70" s="306">
        <f t="shared" ca="1" si="45"/>
        <v>1.3063291755273962</v>
      </c>
      <c r="N70" s="304">
        <f t="shared" ca="1" si="46"/>
        <v>74.847148412524305</v>
      </c>
      <c r="P70" s="310">
        <f t="shared" ca="1" si="47"/>
        <v>4</v>
      </c>
      <c r="Q70" s="304">
        <f t="shared" ca="1" si="48"/>
        <v>151.2500000000035</v>
      </c>
      <c r="R70" s="306">
        <f t="shared" ca="1" si="49"/>
        <v>8.0275905644483739E-2</v>
      </c>
      <c r="S70" s="307">
        <f t="shared" ca="1" si="50"/>
        <v>2.9908915754001693</v>
      </c>
      <c r="T70" s="304">
        <f t="shared" ca="1" si="30"/>
        <v>29.340646354675663</v>
      </c>
      <c r="U70" s="311">
        <f t="shared" ca="1" si="31"/>
        <v>0</v>
      </c>
      <c r="V70" s="306">
        <f t="shared" ca="1" si="32"/>
        <v>1.1456268575744153</v>
      </c>
      <c r="W70" s="304">
        <f t="shared" ca="1" si="33"/>
        <v>69.925693902967595</v>
      </c>
      <c r="Y70" s="314" t="str">
        <f t="shared" ca="1" si="51"/>
        <v/>
      </c>
      <c r="Z70" s="315" t="str">
        <f t="shared" ca="1" si="52"/>
        <v/>
      </c>
      <c r="AA70" s="316" t="str">
        <f t="shared" ca="1" si="53"/>
        <v/>
      </c>
      <c r="AC70" s="310" t="e">
        <f t="shared" ca="1" si="54"/>
        <v>#N/A</v>
      </c>
      <c r="AD70" s="323" t="e">
        <f t="shared" ca="1" si="55"/>
        <v>#N/A</v>
      </c>
      <c r="AE70" s="324">
        <f t="shared" ca="1" si="34"/>
        <v>669.6384306284142</v>
      </c>
      <c r="AG70" s="306">
        <f t="shared" ca="1" si="56"/>
        <v>17.765460351868384</v>
      </c>
      <c r="AH70" s="304">
        <f t="shared" ca="1" si="57"/>
        <v>27.23476538936276</v>
      </c>
    </row>
    <row r="71" spans="1:34" x14ac:dyDescent="0.2">
      <c r="A71" s="347">
        <f t="shared" ca="1" si="35"/>
        <v>0.01</v>
      </c>
      <c r="B71" s="304">
        <f t="shared" ca="1" si="36"/>
        <v>5.2699999999999854</v>
      </c>
      <c r="D71" s="306">
        <f t="shared" ca="1" si="37"/>
        <v>6.8252534997769709</v>
      </c>
      <c r="E71" s="307">
        <f t="shared" ca="1" si="38"/>
        <v>15.393056636780345</v>
      </c>
      <c r="F71" s="304">
        <f t="shared" ca="1" si="39"/>
        <v>16.838357341479163</v>
      </c>
      <c r="G71" s="306">
        <f t="shared" ca="1" si="40"/>
        <v>45.276999058227631</v>
      </c>
      <c r="H71" s="307">
        <f t="shared" ca="1" si="41"/>
        <v>167.09257967882073</v>
      </c>
      <c r="I71" s="304">
        <f t="shared" ca="1" si="42"/>
        <v>173.11827410022835</v>
      </c>
      <c r="J71" s="306">
        <f t="shared" ca="1" si="43"/>
        <v>159.40671712374564</v>
      </c>
      <c r="K71" s="307">
        <f t="shared" ca="1" si="44"/>
        <v>671.30858677237052</v>
      </c>
      <c r="L71" s="304">
        <f t="shared" ca="1" si="29"/>
        <v>689.97515907348952</v>
      </c>
      <c r="M71" s="306">
        <f t="shared" ca="1" si="45"/>
        <v>1.3061810522398485</v>
      </c>
      <c r="N71" s="304">
        <f t="shared" ca="1" si="46"/>
        <v>74.838661573300229</v>
      </c>
      <c r="P71" s="310">
        <f t="shared" ca="1" si="47"/>
        <v>5</v>
      </c>
      <c r="Q71" s="304">
        <f t="shared" ca="1" si="48"/>
        <v>148.00000000000568</v>
      </c>
      <c r="R71" s="306">
        <f t="shared" ca="1" si="49"/>
        <v>7.8550968828983631E-2</v>
      </c>
      <c r="S71" s="307">
        <f t="shared" ca="1" si="50"/>
        <v>2.9901060657118794</v>
      </c>
      <c r="T71" s="304">
        <f t="shared" ca="1" si="30"/>
        <v>29.332940504633537</v>
      </c>
      <c r="U71" s="311">
        <f t="shared" ca="1" si="31"/>
        <v>0</v>
      </c>
      <c r="V71" s="306">
        <f t="shared" ca="1" si="32"/>
        <v>1.1454353207399381</v>
      </c>
      <c r="W71" s="304">
        <f t="shared" ca="1" si="33"/>
        <v>70.048616114937815</v>
      </c>
      <c r="Y71" s="314" t="str">
        <f t="shared" ca="1" si="51"/>
        <v/>
      </c>
      <c r="Z71" s="315" t="str">
        <f t="shared" ca="1" si="52"/>
        <v/>
      </c>
      <c r="AA71" s="316" t="str">
        <f t="shared" ca="1" si="53"/>
        <v/>
      </c>
      <c r="AC71" s="310" t="e">
        <f t="shared" ca="1" si="54"/>
        <v>#N/A</v>
      </c>
      <c r="AD71" s="323" t="e">
        <f t="shared" ca="1" si="55"/>
        <v>#N/A</v>
      </c>
      <c r="AE71" s="324">
        <f t="shared" ca="1" si="34"/>
        <v>671.30858677237052</v>
      </c>
      <c r="AG71" s="306">
        <f t="shared" ca="1" si="56"/>
        <v>16.641956661586487</v>
      </c>
      <c r="AH71" s="304">
        <f t="shared" ca="1" si="57"/>
        <v>26.110881815307877</v>
      </c>
    </row>
    <row r="72" spans="1:34" x14ac:dyDescent="0.2">
      <c r="A72" s="347">
        <f t="shared" ca="1" si="35"/>
        <v>0.01</v>
      </c>
      <c r="B72" s="304">
        <f t="shared" ca="1" si="36"/>
        <v>5.2799999999999851</v>
      </c>
      <c r="D72" s="306">
        <f t="shared" ca="1" si="37"/>
        <v>6.470017467789642</v>
      </c>
      <c r="E72" s="307">
        <f t="shared" ca="1" si="38"/>
        <v>14.06728718216692</v>
      </c>
      <c r="F72" s="304">
        <f t="shared" ca="1" si="39"/>
        <v>15.483852708517373</v>
      </c>
      <c r="G72" s="306">
        <f t="shared" ca="1" si="40"/>
        <v>45.341699232905526</v>
      </c>
      <c r="H72" s="307">
        <f t="shared" ca="1" si="41"/>
        <v>167.23325255064239</v>
      </c>
      <c r="I72" s="304">
        <f t="shared" ca="1" si="42"/>
        <v>173.27097404930291</v>
      </c>
      <c r="J72" s="306">
        <f t="shared" ca="1" si="43"/>
        <v>159.8598106152013</v>
      </c>
      <c r="K72" s="307">
        <f t="shared" ca="1" si="44"/>
        <v>672.9802159335178</v>
      </c>
      <c r="L72" s="304">
        <f t="shared" ca="1" si="29"/>
        <v>691.70624551745391</v>
      </c>
      <c r="M72" s="306">
        <f t="shared" ca="1" si="45"/>
        <v>1.3060329785452385</v>
      </c>
      <c r="N72" s="304">
        <f t="shared" ca="1" si="46"/>
        <v>74.830177575542166</v>
      </c>
      <c r="P72" s="310">
        <f t="shared" ca="1" si="47"/>
        <v>5</v>
      </c>
      <c r="Q72" s="304">
        <f t="shared" ca="1" si="48"/>
        <v>144.00000000000577</v>
      </c>
      <c r="R72" s="306">
        <f t="shared" ca="1" si="49"/>
        <v>7.6427969671443663E-2</v>
      </c>
      <c r="S72" s="307">
        <f t="shared" ca="1" si="50"/>
        <v>2.989341786015165</v>
      </c>
      <c r="T72" s="304">
        <f t="shared" ca="1" si="30"/>
        <v>29.325442920808769</v>
      </c>
      <c r="U72" s="311">
        <f t="shared" ca="1" si="31"/>
        <v>0</v>
      </c>
      <c r="V72" s="306">
        <f t="shared" ca="1" si="32"/>
        <v>1.145243645966133</v>
      </c>
      <c r="W72" s="304">
        <f t="shared" ca="1" si="33"/>
        <v>70.16050168937646</v>
      </c>
      <c r="Y72" s="314" t="str">
        <f t="shared" ca="1" si="51"/>
        <v/>
      </c>
      <c r="Z72" s="315" t="str">
        <f t="shared" ca="1" si="52"/>
        <v/>
      </c>
      <c r="AA72" s="316" t="str">
        <f t="shared" ca="1" si="53"/>
        <v/>
      </c>
      <c r="AC72" s="310" t="e">
        <f t="shared" ca="1" si="54"/>
        <v>#N/A</v>
      </c>
      <c r="AD72" s="323" t="e">
        <f t="shared" ca="1" si="55"/>
        <v>#N/A</v>
      </c>
      <c r="AE72" s="324">
        <f t="shared" ca="1" si="34"/>
        <v>672.9802159335178</v>
      </c>
      <c r="AG72" s="306">
        <f t="shared" ca="1" si="56"/>
        <v>15.269804952055148</v>
      </c>
      <c r="AH72" s="304">
        <f t="shared" ca="1" si="57"/>
        <v>24.738350171609582</v>
      </c>
    </row>
    <row r="73" spans="1:34" x14ac:dyDescent="0.2">
      <c r="A73" s="347">
        <f t="shared" ca="1" si="35"/>
        <v>0.01</v>
      </c>
      <c r="B73" s="304">
        <f t="shared" ca="1" si="36"/>
        <v>5.2899999999999849</v>
      </c>
      <c r="D73" s="306">
        <f t="shared" ca="1" si="37"/>
        <v>5.9983664533427019</v>
      </c>
      <c r="E73" s="307">
        <f t="shared" ca="1" si="38"/>
        <v>12.313703984502842</v>
      </c>
      <c r="F73" s="304">
        <f t="shared" ca="1" si="39"/>
        <v>13.696996237370742</v>
      </c>
      <c r="G73" s="306">
        <f t="shared" ca="1" si="40"/>
        <v>45.401682897438953</v>
      </c>
      <c r="H73" s="307">
        <f t="shared" ca="1" si="41"/>
        <v>167.35638959048742</v>
      </c>
      <c r="I73" s="304">
        <f t="shared" ca="1" si="42"/>
        <v>173.40551878957777</v>
      </c>
      <c r="J73" s="306">
        <f t="shared" ca="1" si="43"/>
        <v>160.31352752585303</v>
      </c>
      <c r="K73" s="307">
        <f t="shared" ca="1" si="44"/>
        <v>674.65316414422341</v>
      </c>
      <c r="L73" s="304">
        <f t="shared" ca="1" si="29"/>
        <v>693.43876369697921</v>
      </c>
      <c r="M73" s="306">
        <f t="shared" ca="1" si="45"/>
        <v>1.3058849388887224</v>
      </c>
      <c r="N73" s="304">
        <f t="shared" ca="1" si="46"/>
        <v>74.821695528023227</v>
      </c>
      <c r="P73" s="310">
        <f t="shared" ca="1" si="47"/>
        <v>6</v>
      </c>
      <c r="Q73" s="304">
        <f t="shared" ca="1" si="48"/>
        <v>138.66666666667643</v>
      </c>
      <c r="R73" s="306">
        <f t="shared" ca="1" si="49"/>
        <v>7.3597304128059093E-2</v>
      </c>
      <c r="S73" s="307">
        <f t="shared" ca="1" si="50"/>
        <v>2.9886058129738844</v>
      </c>
      <c r="T73" s="304">
        <f t="shared" ca="1" si="30"/>
        <v>29.318223025273806</v>
      </c>
      <c r="U73" s="311">
        <f t="shared" ca="1" si="31"/>
        <v>0</v>
      </c>
      <c r="V73" s="306">
        <f t="shared" ca="1" si="32"/>
        <v>1.1450518509776042</v>
      </c>
      <c r="W73" s="304">
        <f t="shared" ca="1" si="33"/>
        <v>70.257735016082577</v>
      </c>
      <c r="Y73" s="314" t="str">
        <f t="shared" ca="1" si="51"/>
        <v/>
      </c>
      <c r="Z73" s="315" t="str">
        <f t="shared" ca="1" si="52"/>
        <v/>
      </c>
      <c r="AA73" s="316" t="str">
        <f t="shared" ca="1" si="53"/>
        <v/>
      </c>
      <c r="AC73" s="310" t="e">
        <f t="shared" ca="1" si="54"/>
        <v>#N/A</v>
      </c>
      <c r="AD73" s="323" t="e">
        <f t="shared" ca="1" si="55"/>
        <v>#N/A</v>
      </c>
      <c r="AE73" s="324">
        <f t="shared" ca="1" si="34"/>
        <v>674.65316414422341</v>
      </c>
      <c r="AG73" s="306">
        <f t="shared" ca="1" si="56"/>
        <v>13.454284011972456</v>
      </c>
      <c r="AH73" s="304">
        <f t="shared" ca="1" si="57"/>
        <v>22.92244921692475</v>
      </c>
    </row>
    <row r="74" spans="1:34" x14ac:dyDescent="0.2">
      <c r="A74" s="347">
        <f t="shared" ca="1" si="35"/>
        <v>0.01</v>
      </c>
      <c r="B74" s="304">
        <f t="shared" ca="1" si="36"/>
        <v>5.2999999999999847</v>
      </c>
      <c r="D74" s="306">
        <f t="shared" ca="1" si="37"/>
        <v>5.4103427103345689</v>
      </c>
      <c r="E74" s="307">
        <f t="shared" ca="1" si="38"/>
        <v>10.133212776808358</v>
      </c>
      <c r="F74" s="304">
        <f t="shared" ca="1" si="39"/>
        <v>11.487114930361869</v>
      </c>
      <c r="G74" s="306">
        <f t="shared" ca="1" si="40"/>
        <v>45.455786324542295</v>
      </c>
      <c r="H74" s="307">
        <f t="shared" ca="1" si="41"/>
        <v>167.4577217182555</v>
      </c>
      <c r="I74" s="304">
        <f t="shared" ca="1" si="42"/>
        <v>173.51748348063128</v>
      </c>
      <c r="J74" s="306">
        <f t="shared" ca="1" si="43"/>
        <v>160.76781487196294</v>
      </c>
      <c r="K74" s="307">
        <f t="shared" ca="1" si="44"/>
        <v>676.32723470076712</v>
      </c>
      <c r="L74" s="304">
        <f t="shared" ca="1" si="29"/>
        <v>695.17251002660646</v>
      </c>
      <c r="M74" s="306">
        <f t="shared" ca="1" si="45"/>
        <v>1.3057369139791726</v>
      </c>
      <c r="N74" s="304">
        <f t="shared" ca="1" si="46"/>
        <v>74.813214325443212</v>
      </c>
      <c r="P74" s="310">
        <f t="shared" ca="1" si="47"/>
        <v>6</v>
      </c>
      <c r="Q74" s="304">
        <f t="shared" ca="1" si="48"/>
        <v>132.00000000000992</v>
      </c>
      <c r="R74" s="306">
        <f t="shared" ca="1" si="49"/>
        <v>7.0058972198825814E-2</v>
      </c>
      <c r="S74" s="307">
        <f t="shared" ca="1" si="50"/>
        <v>2.9879052232518961</v>
      </c>
      <c r="T74" s="304">
        <f t="shared" ca="1" si="30"/>
        <v>29.311350240101103</v>
      </c>
      <c r="U74" s="311">
        <f t="shared" ca="1" si="31"/>
        <v>0</v>
      </c>
      <c r="V74" s="306">
        <f t="shared" ca="1" si="32"/>
        <v>1.1448599583858416</v>
      </c>
      <c r="W74" s="304">
        <f t="shared" ca="1" si="33"/>
        <v>70.336703214864983</v>
      </c>
      <c r="Y74" s="314" t="str">
        <f t="shared" ca="1" si="51"/>
        <v/>
      </c>
      <c r="Z74" s="315" t="str">
        <f t="shared" ca="1" si="52"/>
        <v/>
      </c>
      <c r="AA74" s="316" t="str">
        <f t="shared" ca="1" si="53"/>
        <v/>
      </c>
      <c r="AC74" s="310" t="e">
        <f t="shared" ca="1" si="54"/>
        <v>#N/A</v>
      </c>
      <c r="AD74" s="323" t="e">
        <f t="shared" ca="1" si="55"/>
        <v>#N/A</v>
      </c>
      <c r="AE74" s="324">
        <f t="shared" ca="1" si="34"/>
        <v>676.32723470076712</v>
      </c>
      <c r="AG74" s="306">
        <f t="shared" ca="1" si="56"/>
        <v>11.196279005029078</v>
      </c>
      <c r="AH74" s="304">
        <f t="shared" ca="1" si="57"/>
        <v>20.664064075208501</v>
      </c>
    </row>
    <row r="75" spans="1:34" x14ac:dyDescent="0.2">
      <c r="A75" s="347">
        <f t="shared" ca="1" si="35"/>
        <v>0.01</v>
      </c>
      <c r="B75" s="304">
        <f t="shared" ca="1" si="36"/>
        <v>5.3099999999999845</v>
      </c>
      <c r="D75" s="306">
        <f t="shared" ca="1" si="37"/>
        <v>4.8229404006938674</v>
      </c>
      <c r="E75" s="307">
        <f t="shared" ca="1" si="38"/>
        <v>7.9575644134016112</v>
      </c>
      <c r="F75" s="304">
        <f t="shared" ca="1" si="39"/>
        <v>9.3050301182790829</v>
      </c>
      <c r="G75" s="306">
        <f t="shared" ca="1" si="40"/>
        <v>45.504015728549234</v>
      </c>
      <c r="H75" s="307">
        <f t="shared" ca="1" si="41"/>
        <v>167.53729736238952</v>
      </c>
      <c r="I75" s="304">
        <f t="shared" ca="1" si="42"/>
        <v>173.60691649504574</v>
      </c>
      <c r="J75" s="306">
        <f t="shared" ca="1" si="43"/>
        <v>161.22261388222839</v>
      </c>
      <c r="K75" s="307">
        <f t="shared" ca="1" si="44"/>
        <v>678.00220979617029</v>
      </c>
      <c r="L75" s="304">
        <f t="shared" ca="1" si="29"/>
        <v>696.90725904922829</v>
      </c>
      <c r="M75" s="306">
        <f t="shared" ca="1" si="45"/>
        <v>1.3055888845992649</v>
      </c>
      <c r="N75" s="304">
        <f t="shared" ca="1" si="46"/>
        <v>74.804732866730561</v>
      </c>
      <c r="P75" s="310">
        <f t="shared" ca="1" si="47"/>
        <v>6</v>
      </c>
      <c r="Q75" s="304">
        <f t="shared" ca="1" si="48"/>
        <v>125.33333333334338</v>
      </c>
      <c r="R75" s="306">
        <f t="shared" ca="1" si="49"/>
        <v>6.6520640269592521E-2</v>
      </c>
      <c r="S75" s="307">
        <f t="shared" ca="1" si="50"/>
        <v>2.9872400168492002</v>
      </c>
      <c r="T75" s="304">
        <f t="shared" ca="1" si="30"/>
        <v>29.304824565290655</v>
      </c>
      <c r="U75" s="311">
        <f t="shared" ca="1" si="31"/>
        <v>0</v>
      </c>
      <c r="V75" s="306">
        <f t="shared" ca="1" si="32"/>
        <v>1.1446679932061488</v>
      </c>
      <c r="W75" s="304">
        <f t="shared" ca="1" si="33"/>
        <v>70.397420763310024</v>
      </c>
      <c r="Y75" s="314" t="str">
        <f t="shared" ca="1" si="51"/>
        <v/>
      </c>
      <c r="Z75" s="315" t="str">
        <f t="shared" ca="1" si="52"/>
        <v/>
      </c>
      <c r="AA75" s="316" t="str">
        <f t="shared" ca="1" si="53"/>
        <v/>
      </c>
      <c r="AC75" s="310" t="e">
        <f t="shared" ca="1" si="54"/>
        <v>#N/A</v>
      </c>
      <c r="AD75" s="323" t="e">
        <f t="shared" ca="1" si="55"/>
        <v>#N/A</v>
      </c>
      <c r="AE75" s="324">
        <f t="shared" ca="1" si="34"/>
        <v>678.00220979617029</v>
      </c>
      <c r="AG75" s="306">
        <f t="shared" ca="1" si="56"/>
        <v>8.9431112316567187</v>
      </c>
      <c r="AH75" s="304">
        <f t="shared" ca="1" si="57"/>
        <v>18.410515997467872</v>
      </c>
    </row>
    <row r="76" spans="1:34" x14ac:dyDescent="0.2">
      <c r="A76" s="347">
        <f t="shared" ca="1" si="35"/>
        <v>0.01</v>
      </c>
      <c r="B76" s="304">
        <f t="shared" ca="1" si="36"/>
        <v>5.3199999999999843</v>
      </c>
      <c r="D76" s="306">
        <f t="shared" ca="1" si="37"/>
        <v>4.236182602549758</v>
      </c>
      <c r="E76" s="307">
        <f t="shared" ca="1" si="38"/>
        <v>5.786834103577414</v>
      </c>
      <c r="F76" s="304">
        <f t="shared" ca="1" si="39"/>
        <v>7.1716589422860775</v>
      </c>
      <c r="G76" s="306">
        <f t="shared" ca="1" si="40"/>
        <v>45.546377554574732</v>
      </c>
      <c r="H76" s="307">
        <f t="shared" ca="1" si="41"/>
        <v>167.59516570342529</v>
      </c>
      <c r="I76" s="304">
        <f t="shared" ca="1" si="42"/>
        <v>173.67386699069741</v>
      </c>
      <c r="J76" s="306">
        <f t="shared" ca="1" si="43"/>
        <v>161.67786584864402</v>
      </c>
      <c r="K76" s="307">
        <f t="shared" ca="1" si="44"/>
        <v>679.67787211149937</v>
      </c>
      <c r="L76" s="304">
        <f t="shared" ca="1" si="29"/>
        <v>698.64278579499251</v>
      </c>
      <c r="M76" s="306">
        <f t="shared" ca="1" si="45"/>
        <v>1.3054408315910548</v>
      </c>
      <c r="N76" s="304">
        <f t="shared" ca="1" si="46"/>
        <v>74.796250054215918</v>
      </c>
      <c r="P76" s="310">
        <f t="shared" ca="1" si="47"/>
        <v>6</v>
      </c>
      <c r="Q76" s="304">
        <f t="shared" ca="1" si="48"/>
        <v>118.66666666667686</v>
      </c>
      <c r="R76" s="306">
        <f t="shared" ca="1" si="49"/>
        <v>6.2982308340359242E-2</v>
      </c>
      <c r="S76" s="307">
        <f t="shared" ca="1" si="50"/>
        <v>2.9866101937657965</v>
      </c>
      <c r="T76" s="304">
        <f t="shared" ca="1" si="30"/>
        <v>29.298646000842464</v>
      </c>
      <c r="U76" s="311">
        <f t="shared" ca="1" si="31"/>
        <v>0</v>
      </c>
      <c r="V76" s="306">
        <f t="shared" ca="1" si="32"/>
        <v>1.1444759803817413</v>
      </c>
      <c r="W76" s="304">
        <f t="shared" ca="1" si="33"/>
        <v>70.439909987689134</v>
      </c>
      <c r="Y76" s="314" t="str">
        <f t="shared" ca="1" si="51"/>
        <v/>
      </c>
      <c r="Z76" s="315" t="str">
        <f t="shared" ca="1" si="52"/>
        <v/>
      </c>
      <c r="AA76" s="316" t="str">
        <f t="shared" ca="1" si="53"/>
        <v/>
      </c>
      <c r="AC76" s="310" t="e">
        <f t="shared" ca="1" si="54"/>
        <v>#N/A</v>
      </c>
      <c r="AD76" s="323" t="e">
        <f t="shared" ca="1" si="55"/>
        <v>#N/A</v>
      </c>
      <c r="AE76" s="324">
        <f t="shared" ca="1" si="34"/>
        <v>679.67787211149937</v>
      </c>
      <c r="AG76" s="306">
        <f t="shared" ca="1" si="56"/>
        <v>6.6948592212710896</v>
      </c>
      <c r="AH76" s="304">
        <f t="shared" ca="1" si="57"/>
        <v>16.161883463775524</v>
      </c>
    </row>
    <row r="77" spans="1:34" x14ac:dyDescent="0.2">
      <c r="A77" s="347">
        <f t="shared" ca="1" si="35"/>
        <v>0.01</v>
      </c>
      <c r="B77" s="304">
        <f t="shared" ca="1" si="36"/>
        <v>5.3299999999999841</v>
      </c>
      <c r="D77" s="306">
        <f t="shared" ca="1" si="37"/>
        <v>3.6500915078956542</v>
      </c>
      <c r="E77" s="307">
        <f t="shared" ca="1" si="38"/>
        <v>3.6210942811080677</v>
      </c>
      <c r="F77" s="304">
        <f t="shared" ca="1" si="39"/>
        <v>5.1415456633862089</v>
      </c>
      <c r="G77" s="306">
        <f t="shared" ca="1" si="40"/>
        <v>45.582878469653686</v>
      </c>
      <c r="H77" s="307">
        <f t="shared" ca="1" si="41"/>
        <v>167.63137664623636</v>
      </c>
      <c r="I77" s="304">
        <f t="shared" ca="1" si="42"/>
        <v>173.71838488165716</v>
      </c>
      <c r="J77" s="306">
        <f t="shared" ca="1" si="43"/>
        <v>162.13351212876515</v>
      </c>
      <c r="K77" s="307">
        <f t="shared" ca="1" si="44"/>
        <v>681.35400482324769</v>
      </c>
      <c r="L77" s="304">
        <f t="shared" ca="1" si="29"/>
        <v>700.37886578900043</v>
      </c>
      <c r="M77" s="306">
        <f t="shared" ca="1" si="45"/>
        <v>1.3052927358416879</v>
      </c>
      <c r="N77" s="304">
        <f t="shared" ca="1" si="46"/>
        <v>74.787764792813363</v>
      </c>
      <c r="P77" s="310">
        <f t="shared" ca="1" si="47"/>
        <v>6</v>
      </c>
      <c r="Q77" s="304">
        <f t="shared" ca="1" si="48"/>
        <v>112.00000000001033</v>
      </c>
      <c r="R77" s="306">
        <f t="shared" ca="1" si="49"/>
        <v>5.9443976411125948E-2</v>
      </c>
      <c r="S77" s="307">
        <f t="shared" ca="1" si="50"/>
        <v>2.9860157540016852</v>
      </c>
      <c r="T77" s="304">
        <f t="shared" ca="1" si="30"/>
        <v>29.292814546756532</v>
      </c>
      <c r="U77" s="311">
        <f t="shared" ca="1" si="31"/>
        <v>0</v>
      </c>
      <c r="V77" s="306">
        <f t="shared" ca="1" si="32"/>
        <v>1.1442839447829365</v>
      </c>
      <c r="W77" s="304">
        <f t="shared" ca="1" si="33"/>
        <v>70.464200978702436</v>
      </c>
      <c r="Y77" s="314" t="str">
        <f t="shared" ca="1" si="51"/>
        <v/>
      </c>
      <c r="Z77" s="315" t="str">
        <f t="shared" ca="1" si="52"/>
        <v/>
      </c>
      <c r="AA77" s="316" t="str">
        <f t="shared" ca="1" si="53"/>
        <v/>
      </c>
      <c r="AC77" s="310" t="e">
        <f t="shared" ca="1" si="54"/>
        <v>#N/A</v>
      </c>
      <c r="AD77" s="323" t="e">
        <f t="shared" ca="1" si="55"/>
        <v>#N/A</v>
      </c>
      <c r="AE77" s="324">
        <f t="shared" ca="1" si="34"/>
        <v>681.35400482324769</v>
      </c>
      <c r="AG77" s="306">
        <f t="shared" ca="1" si="56"/>
        <v>4.4515985933497202</v>
      </c>
      <c r="AH77" s="304">
        <f t="shared" ca="1" si="57"/>
        <v>13.918242044310977</v>
      </c>
    </row>
    <row r="78" spans="1:34" x14ac:dyDescent="0.2">
      <c r="A78" s="347">
        <f t="shared" ca="1" si="35"/>
        <v>0.01</v>
      </c>
      <c r="B78" s="304">
        <f t="shared" ca="1" si="36"/>
        <v>5.3399999999999839</v>
      </c>
      <c r="D78" s="306">
        <f t="shared" ca="1" si="37"/>
        <v>3.0646884265206529</v>
      </c>
      <c r="E78" s="307">
        <f t="shared" ca="1" si="38"/>
        <v>1.4604146200740864</v>
      </c>
      <c r="F78" s="304">
        <f t="shared" ca="1" si="39"/>
        <v>3.3948675989168966</v>
      </c>
      <c r="G78" s="306">
        <f t="shared" ca="1" si="40"/>
        <v>45.613525353918895</v>
      </c>
      <c r="H78" s="307">
        <f t="shared" ca="1" si="41"/>
        <v>167.64598079243711</v>
      </c>
      <c r="I78" s="304">
        <f t="shared" ca="1" si="42"/>
        <v>173.74052080925392</v>
      </c>
      <c r="J78" s="306">
        <f t="shared" ca="1" si="43"/>
        <v>162.58949414788302</v>
      </c>
      <c r="K78" s="307">
        <f t="shared" ca="1" si="44"/>
        <v>683.03039161044103</v>
      </c>
      <c r="L78" s="304">
        <f t="shared" ca="1" si="29"/>
        <v>702.11527505871641</v>
      </c>
      <c r="M78" s="306">
        <f t="shared" ca="1" si="45"/>
        <v>1.3051445782692201</v>
      </c>
      <c r="N78" s="304">
        <f t="shared" ca="1" si="46"/>
        <v>74.779275989208045</v>
      </c>
      <c r="P78" s="310">
        <f t="shared" ca="1" si="47"/>
        <v>6</v>
      </c>
      <c r="Q78" s="304">
        <f t="shared" ca="1" si="48"/>
        <v>105.3333333333438</v>
      </c>
      <c r="R78" s="306">
        <f t="shared" ca="1" si="49"/>
        <v>5.5905644481892662E-2</v>
      </c>
      <c r="S78" s="307">
        <f t="shared" ca="1" si="50"/>
        <v>2.9854566975568662</v>
      </c>
      <c r="T78" s="304">
        <f t="shared" ca="1" si="30"/>
        <v>29.287330203032859</v>
      </c>
      <c r="U78" s="311">
        <f t="shared" ca="1" si="31"/>
        <v>0</v>
      </c>
      <c r="V78" s="306">
        <f t="shared" ca="1" si="32"/>
        <v>1.1440919112063788</v>
      </c>
      <c r="W78" s="304">
        <f t="shared" ca="1" si="33"/>
        <v>70.470331506310046</v>
      </c>
      <c r="Y78" s="314" t="str">
        <f t="shared" ca="1" si="51"/>
        <v/>
      </c>
      <c r="Z78" s="315" t="str">
        <f t="shared" ca="1" si="52"/>
        <v/>
      </c>
      <c r="AA78" s="316" t="str">
        <f t="shared" ca="1" si="53"/>
        <v/>
      </c>
      <c r="AC78" s="310" t="e">
        <f t="shared" ca="1" si="54"/>
        <v>#N/A</v>
      </c>
      <c r="AD78" s="323" t="e">
        <f t="shared" ca="1" si="55"/>
        <v>#N/A</v>
      </c>
      <c r="AE78" s="324">
        <f t="shared" ca="1" si="34"/>
        <v>683.03039161044103</v>
      </c>
      <c r="AG78" s="306">
        <f t="shared" ca="1" si="56"/>
        <v>2.2134020736647706</v>
      </c>
      <c r="AH78" s="304">
        <f t="shared" ca="1" si="57"/>
        <v>11.67966441555704</v>
      </c>
    </row>
    <row r="79" spans="1:34" x14ac:dyDescent="0.2">
      <c r="A79" s="347">
        <f t="shared" ca="1" si="35"/>
        <v>0.01</v>
      </c>
      <c r="B79" s="304">
        <f t="shared" ca="1" si="36"/>
        <v>5.3499999999999837</v>
      </c>
      <c r="D79" s="306">
        <f t="shared" ca="1" si="37"/>
        <v>2.4799937900116071</v>
      </c>
      <c r="E79" s="307">
        <f t="shared" ca="1" si="38"/>
        <v>-0.69513794845437893</v>
      </c>
      <c r="F79" s="304">
        <f t="shared" ca="1" si="39"/>
        <v>2.5755748806581993</v>
      </c>
      <c r="G79" s="306">
        <f t="shared" ca="1" si="40"/>
        <v>45.638325291819008</v>
      </c>
      <c r="H79" s="307">
        <f t="shared" ca="1" si="41"/>
        <v>167.63902941295257</v>
      </c>
      <c r="I79" s="304">
        <f t="shared" ca="1" si="42"/>
        <v>173.74032611330813</v>
      </c>
      <c r="J79" s="306">
        <f t="shared" ca="1" si="43"/>
        <v>163.04575340111171</v>
      </c>
      <c r="K79" s="307">
        <f t="shared" ca="1" si="44"/>
        <v>684.706816661468</v>
      </c>
      <c r="L79" s="304">
        <f t="shared" ca="1" si="29"/>
        <v>703.85179014109019</v>
      </c>
      <c r="M79" s="306">
        <f t="shared" ca="1" si="45"/>
        <v>1.3049963398085205</v>
      </c>
      <c r="N79" s="304">
        <f t="shared" ca="1" si="46"/>
        <v>74.770782551048441</v>
      </c>
      <c r="P79" s="310">
        <f t="shared" ca="1" si="47"/>
        <v>6</v>
      </c>
      <c r="Q79" s="304">
        <f t="shared" ca="1" si="48"/>
        <v>98.666666666677287</v>
      </c>
      <c r="R79" s="306">
        <f t="shared" ca="1" si="49"/>
        <v>5.2367312552659383E-2</v>
      </c>
      <c r="S79" s="307">
        <f t="shared" ca="1" si="50"/>
        <v>2.9849330244313395</v>
      </c>
      <c r="T79" s="304">
        <f t="shared" ca="1" si="30"/>
        <v>29.282192969671442</v>
      </c>
      <c r="U79" s="311">
        <f t="shared" ca="1" si="31"/>
        <v>0</v>
      </c>
      <c r="V79" s="306">
        <f t="shared" ca="1" si="32"/>
        <v>1.1438999043743108</v>
      </c>
      <c r="W79" s="304">
        <f t="shared" ca="1" si="33"/>
        <v>70.458346933734731</v>
      </c>
      <c r="Y79" s="314" t="str">
        <f t="shared" ca="1" si="51"/>
        <v/>
      </c>
      <c r="Z79" s="315" t="str">
        <f t="shared" ca="1" si="52"/>
        <v/>
      </c>
      <c r="AA79" s="316" t="str">
        <f t="shared" ca="1" si="53"/>
        <v/>
      </c>
      <c r="AC79" s="310" t="e">
        <f t="shared" ca="1" si="54"/>
        <v>#N/A</v>
      </c>
      <c r="AD79" s="323" t="e">
        <f t="shared" ca="1" si="55"/>
        <v>#N/A</v>
      </c>
      <c r="AE79" s="324">
        <f t="shared" ca="1" si="34"/>
        <v>684.706816661468</v>
      </c>
      <c r="AG79" s="306">
        <f t="shared" ca="1" si="56"/>
        <v>-1.9660488644277052E-2</v>
      </c>
      <c r="AH79" s="304">
        <f t="shared" ca="1" si="57"/>
        <v>9.4462203773362496</v>
      </c>
    </row>
    <row r="80" spans="1:34" x14ac:dyDescent="0.2">
      <c r="A80" s="347">
        <f t="shared" ca="1" si="35"/>
        <v>0.01</v>
      </c>
      <c r="B80" s="304">
        <f t="shared" ca="1" si="36"/>
        <v>5.3599999999999834</v>
      </c>
      <c r="D80" s="306">
        <f t="shared" ca="1" si="37"/>
        <v>1.8960271558199067</v>
      </c>
      <c r="E80" s="307">
        <f t="shared" ca="1" si="38"/>
        <v>-2.8454992189157604</v>
      </c>
      <c r="F80" s="304">
        <f t="shared" ca="1" si="39"/>
        <v>3.419325193727079</v>
      </c>
      <c r="G80" s="306">
        <f t="shared" ca="1" si="40"/>
        <v>45.657285563377208</v>
      </c>
      <c r="H80" s="307">
        <f t="shared" ca="1" si="41"/>
        <v>167.61057442076341</v>
      </c>
      <c r="I80" s="304">
        <f t="shared" ca="1" si="42"/>
        <v>173.71785280354476</v>
      </c>
      <c r="J80" s="306">
        <f t="shared" ca="1" si="43"/>
        <v>163.50223145538769</v>
      </c>
      <c r="K80" s="307">
        <f t="shared" ca="1" si="44"/>
        <v>686.38306468063661</v>
      </c>
      <c r="L80" s="304">
        <f t="shared" ca="1" si="29"/>
        <v>705.58818808939407</v>
      </c>
      <c r="M80" s="306">
        <f t="shared" ca="1" si="45"/>
        <v>1.3048480013972299</v>
      </c>
      <c r="N80" s="304">
        <f t="shared" ca="1" si="46"/>
        <v>74.762283386141817</v>
      </c>
      <c r="P80" s="310">
        <f t="shared" ca="1" si="47"/>
        <v>6</v>
      </c>
      <c r="Q80" s="304">
        <f t="shared" ca="1" si="48"/>
        <v>92.000000000010758</v>
      </c>
      <c r="R80" s="306">
        <f t="shared" ca="1" si="49"/>
        <v>4.882898062342609E-2</v>
      </c>
      <c r="S80" s="307">
        <f t="shared" ca="1" si="50"/>
        <v>2.9844447346251051</v>
      </c>
      <c r="T80" s="304">
        <f t="shared" ca="1" si="30"/>
        <v>29.277402846672281</v>
      </c>
      <c r="U80" s="311">
        <f t="shared" ca="1" si="31"/>
        <v>0</v>
      </c>
      <c r="V80" s="306">
        <f t="shared" ca="1" si="32"/>
        <v>1.1437079489338693</v>
      </c>
      <c r="W80" s="304">
        <f t="shared" ca="1" si="33"/>
        <v>70.428300130718782</v>
      </c>
      <c r="Y80" s="314" t="str">
        <f t="shared" ca="1" si="51"/>
        <v/>
      </c>
      <c r="Z80" s="315" t="str">
        <f t="shared" ca="1" si="52"/>
        <v/>
      </c>
      <c r="AA80" s="316" t="str">
        <f t="shared" ca="1" si="53"/>
        <v/>
      </c>
      <c r="AC80" s="310" t="e">
        <f t="shared" ca="1" si="54"/>
        <v>#N/A</v>
      </c>
      <c r="AD80" s="323" t="e">
        <f t="shared" ca="1" si="55"/>
        <v>#N/A</v>
      </c>
      <c r="AE80" s="324">
        <f t="shared" ca="1" si="34"/>
        <v>686.38306468063661</v>
      </c>
      <c r="AG80" s="306">
        <f t="shared" ca="1" si="56"/>
        <v>-2.2475221031889792</v>
      </c>
      <c r="AH80" s="304">
        <f t="shared" ca="1" si="57"/>
        <v>7.2179768706563134</v>
      </c>
    </row>
    <row r="81" spans="1:34" x14ac:dyDescent="0.2">
      <c r="A81" s="347">
        <f t="shared" ca="1" si="35"/>
        <v>0.01</v>
      </c>
      <c r="B81" s="304">
        <f t="shared" ca="1" si="36"/>
        <v>5.3699999999999832</v>
      </c>
      <c r="D81" s="306">
        <f t="shared" ca="1" si="37"/>
        <v>1.3128072113866163</v>
      </c>
      <c r="E81" s="307">
        <f t="shared" ca="1" si="38"/>
        <v>-4.9906076929651961</v>
      </c>
      <c r="F81" s="304">
        <f t="shared" ca="1" si="39"/>
        <v>5.1603902875026906</v>
      </c>
      <c r="G81" s="306">
        <f t="shared" ca="1" si="40"/>
        <v>45.670413635491073</v>
      </c>
      <c r="H81" s="307">
        <f t="shared" ca="1" si="41"/>
        <v>167.56066834383375</v>
      </c>
      <c r="I81" s="304">
        <f t="shared" ca="1" si="42"/>
        <v>173.67315353119233</v>
      </c>
      <c r="J81" s="306">
        <f t="shared" ca="1" si="43"/>
        <v>163.95886995138204</v>
      </c>
      <c r="K81" s="307">
        <f t="shared" ca="1" si="44"/>
        <v>688.05892089445956</v>
      </c>
      <c r="L81" s="304">
        <f t="shared" ca="1" si="29"/>
        <v>707.32424647977564</v>
      </c>
      <c r="M81" s="306">
        <f t="shared" ca="1" si="45"/>
        <v>1.3046995439617488</v>
      </c>
      <c r="N81" s="304">
        <f t="shared" ca="1" si="46"/>
        <v>74.753777401651419</v>
      </c>
      <c r="P81" s="310">
        <f t="shared" ca="1" si="47"/>
        <v>6</v>
      </c>
      <c r="Q81" s="304">
        <f t="shared" ca="1" si="48"/>
        <v>85.333333333344228</v>
      </c>
      <c r="R81" s="306">
        <f t="shared" ca="1" si="49"/>
        <v>4.5290648694192803E-2</v>
      </c>
      <c r="S81" s="307">
        <f t="shared" ca="1" si="50"/>
        <v>2.983991828138163</v>
      </c>
      <c r="T81" s="304">
        <f t="shared" ca="1" si="30"/>
        <v>29.27295983403538</v>
      </c>
      <c r="U81" s="311">
        <f t="shared" ca="1" si="31"/>
        <v>0</v>
      </c>
      <c r="V81" s="306">
        <f t="shared" ca="1" si="32"/>
        <v>1.1435160694564313</v>
      </c>
      <c r="W81" s="304">
        <f t="shared" ca="1" si="33"/>
        <v>70.380251386117379</v>
      </c>
      <c r="Y81" s="314" t="str">
        <f t="shared" ca="1" si="51"/>
        <v/>
      </c>
      <c r="Z81" s="315" t="str">
        <f t="shared" ca="1" si="52"/>
        <v/>
      </c>
      <c r="AA81" s="316" t="str">
        <f t="shared" ca="1" si="53"/>
        <v/>
      </c>
      <c r="AC81" s="310" t="e">
        <f t="shared" ca="1" si="54"/>
        <v>#N/A</v>
      </c>
      <c r="AD81" s="323" t="e">
        <f t="shared" ca="1" si="55"/>
        <v>#N/A</v>
      </c>
      <c r="AE81" s="324">
        <f t="shared" ca="1" si="34"/>
        <v>688.05892089445956</v>
      </c>
      <c r="AG81" s="306">
        <f t="shared" ca="1" si="56"/>
        <v>-4.4701186196724176</v>
      </c>
      <c r="AH81" s="304">
        <f t="shared" ca="1" si="57"/>
        <v>4.9949979963334279</v>
      </c>
    </row>
    <row r="82" spans="1:34" x14ac:dyDescent="0.2">
      <c r="A82" s="347">
        <f t="shared" ca="1" si="35"/>
        <v>0.01</v>
      </c>
      <c r="B82" s="304">
        <f t="shared" ca="1" si="36"/>
        <v>5.379999999999983</v>
      </c>
      <c r="D82" s="306">
        <f t="shared" ca="1" si="37"/>
        <v>0.73035177831912201</v>
      </c>
      <c r="E82" s="307">
        <f t="shared" ca="1" si="38"/>
        <v>-7.1304045604229467</v>
      </c>
      <c r="F82" s="304">
        <f t="shared" ca="1" si="39"/>
        <v>7.1677111350412455</v>
      </c>
      <c r="G82" s="306">
        <f t="shared" ca="1" si="40"/>
        <v>45.677717153274266</v>
      </c>
      <c r="H82" s="307">
        <f t="shared" ca="1" si="41"/>
        <v>167.48936429822953</v>
      </c>
      <c r="I82" s="304">
        <f t="shared" ca="1" si="42"/>
        <v>173.60628156077641</v>
      </c>
      <c r="J82" s="306">
        <f t="shared" ca="1" si="43"/>
        <v>164.41561060532587</v>
      </c>
      <c r="K82" s="307">
        <f t="shared" ca="1" si="44"/>
        <v>689.73417105766987</v>
      </c>
      <c r="L82" s="304">
        <f t="shared" ca="1" si="29"/>
        <v>709.05974341752983</v>
      </c>
      <c r="M82" s="306">
        <f t="shared" ca="1" si="45"/>
        <v>1.3045509484032318</v>
      </c>
      <c r="N82" s="304">
        <f t="shared" ca="1" si="46"/>
        <v>74.745263503293998</v>
      </c>
      <c r="P82" s="310">
        <f t="shared" ca="1" si="47"/>
        <v>6</v>
      </c>
      <c r="Q82" s="304">
        <f t="shared" ca="1" si="48"/>
        <v>78.666666666677713</v>
      </c>
      <c r="R82" s="306">
        <f t="shared" ca="1" si="49"/>
        <v>4.1752316764959524E-2</v>
      </c>
      <c r="S82" s="307">
        <f t="shared" ca="1" si="50"/>
        <v>2.9835743049705132</v>
      </c>
      <c r="T82" s="304">
        <f t="shared" ca="1" si="30"/>
        <v>29.268863931760738</v>
      </c>
      <c r="U82" s="311">
        <f t="shared" ca="1" si="31"/>
        <v>0</v>
      </c>
      <c r="V82" s="306">
        <f t="shared" ca="1" si="32"/>
        <v>1.1433242904369854</v>
      </c>
      <c r="W82" s="304">
        <f t="shared" ca="1" si="33"/>
        <v>70.314268319908038</v>
      </c>
      <c r="Y82" s="314" t="str">
        <f t="shared" ca="1" si="51"/>
        <v/>
      </c>
      <c r="Z82" s="315" t="str">
        <f t="shared" ca="1" si="52"/>
        <v/>
      </c>
      <c r="AA82" s="316" t="str">
        <f t="shared" ca="1" si="53"/>
        <v/>
      </c>
      <c r="AC82" s="310" t="e">
        <f t="shared" ca="1" si="54"/>
        <v>#N/A</v>
      </c>
      <c r="AD82" s="323" t="e">
        <f t="shared" ca="1" si="55"/>
        <v>#N/A</v>
      </c>
      <c r="AE82" s="324">
        <f t="shared" ca="1" si="34"/>
        <v>689.73417105766987</v>
      </c>
      <c r="AG82" s="306">
        <f t="shared" ca="1" si="56"/>
        <v>-6.6873887084830468</v>
      </c>
      <c r="AH82" s="304">
        <f t="shared" ca="1" si="57"/>
        <v>2.777345034362142</v>
      </c>
    </row>
    <row r="83" spans="1:34" x14ac:dyDescent="0.2">
      <c r="A83" s="347">
        <f t="shared" ca="1" si="35"/>
        <v>0.01</v>
      </c>
      <c r="B83" s="304">
        <f t="shared" ca="1" si="36"/>
        <v>5.3899999999999828</v>
      </c>
      <c r="D83" s="306">
        <f t="shared" ca="1" si="37"/>
        <v>0.14867781661218604</v>
      </c>
      <c r="E83" s="307">
        <f t="shared" ca="1" si="38"/>
        <v>-9.2648336794926998</v>
      </c>
      <c r="F83" s="304">
        <f t="shared" ca="1" si="39"/>
        <v>9.2660265595245725</v>
      </c>
      <c r="G83" s="306">
        <f t="shared" ca="1" si="40"/>
        <v>45.679203931440391</v>
      </c>
      <c r="H83" s="307">
        <f t="shared" ca="1" si="41"/>
        <v>167.39671596143461</v>
      </c>
      <c r="I83" s="304">
        <f t="shared" ca="1" si="42"/>
        <v>173.51729074211403</v>
      </c>
      <c r="J83" s="306">
        <f t="shared" ca="1" si="43"/>
        <v>164.87239521074943</v>
      </c>
      <c r="K83" s="307">
        <f t="shared" ca="1" si="44"/>
        <v>691.40860145896818</v>
      </c>
      <c r="L83" s="304">
        <f t="shared" ca="1" si="29"/>
        <v>710.79445754309018</v>
      </c>
      <c r="M83" s="306">
        <f t="shared" ca="1" si="45"/>
        <v>1.3044021955835585</v>
      </c>
      <c r="N83" s="304">
        <f t="shared" ca="1" si="46"/>
        <v>74.736740594536059</v>
      </c>
      <c r="P83" s="310">
        <f t="shared" ca="1" si="47"/>
        <v>6</v>
      </c>
      <c r="Q83" s="304">
        <f t="shared" ca="1" si="48"/>
        <v>72.000000000011184</v>
      </c>
      <c r="R83" s="306">
        <f t="shared" ca="1" si="49"/>
        <v>3.8213984835726238E-2</v>
      </c>
      <c r="S83" s="307">
        <f t="shared" ca="1" si="50"/>
        <v>2.9831921651221558</v>
      </c>
      <c r="T83" s="304">
        <f t="shared" ca="1" si="30"/>
        <v>29.265115139848351</v>
      </c>
      <c r="U83" s="311">
        <f t="shared" ca="1" si="31"/>
        <v>0</v>
      </c>
      <c r="V83" s="306">
        <f t="shared" ca="1" si="32"/>
        <v>1.1431326362935472</v>
      </c>
      <c r="W83" s="304">
        <f t="shared" ca="1" si="33"/>
        <v>70.230425794695535</v>
      </c>
      <c r="Y83" s="314" t="str">
        <f t="shared" ca="1" si="51"/>
        <v/>
      </c>
      <c r="Z83" s="315" t="str">
        <f t="shared" ca="1" si="52"/>
        <v/>
      </c>
      <c r="AA83" s="316" t="str">
        <f t="shared" ca="1" si="53"/>
        <v/>
      </c>
      <c r="AC83" s="310" t="e">
        <f t="shared" ca="1" si="54"/>
        <v>#N/A</v>
      </c>
      <c r="AD83" s="323" t="e">
        <f t="shared" ca="1" si="55"/>
        <v>#N/A</v>
      </c>
      <c r="AE83" s="324">
        <f t="shared" ca="1" si="34"/>
        <v>691.40860145896818</v>
      </c>
      <c r="AG83" s="306">
        <f t="shared" ca="1" si="56"/>
        <v>-8.8992738405724996</v>
      </c>
      <c r="AH83" s="304">
        <f t="shared" ca="1" si="57"/>
        <v>0.56507646400114442</v>
      </c>
    </row>
    <row r="84" spans="1:34" x14ac:dyDescent="0.2">
      <c r="A84" s="347">
        <f t="shared" ca="1" si="35"/>
        <v>0.01</v>
      </c>
      <c r="B84" s="304">
        <f t="shared" ca="1" si="36"/>
        <v>5.3999999999999826</v>
      </c>
      <c r="D84" s="306">
        <f t="shared" ca="1" si="37"/>
        <v>-0.43219857109409449</v>
      </c>
      <c r="E84" s="307">
        <f t="shared" ca="1" si="38"/>
        <v>-11.393841556279387</v>
      </c>
      <c r="F84" s="304">
        <f t="shared" ca="1" si="39"/>
        <v>11.402035827625472</v>
      </c>
      <c r="G84" s="306">
        <f t="shared" ca="1" si="40"/>
        <v>45.674881945729453</v>
      </c>
      <c r="H84" s="307">
        <f t="shared" ca="1" si="41"/>
        <v>167.28277754587182</v>
      </c>
      <c r="I84" s="304">
        <f t="shared" ca="1" si="42"/>
        <v>173.40623548251648</v>
      </c>
      <c r="J84" s="306">
        <f t="shared" ca="1" si="43"/>
        <v>165.32916564013527</v>
      </c>
      <c r="K84" s="307">
        <f t="shared" ca="1" si="44"/>
        <v>693.08199892650475</v>
      </c>
      <c r="L84" s="304">
        <f t="shared" ca="1" si="29"/>
        <v>712.52816803774351</v>
      </c>
      <c r="M84" s="306">
        <f t="shared" ca="1" si="45"/>
        <v>1.3042532663112596</v>
      </c>
      <c r="N84" s="304">
        <f t="shared" ca="1" si="46"/>
        <v>74.728207575787366</v>
      </c>
      <c r="P84" s="310">
        <f t="shared" ca="1" si="47"/>
        <v>6</v>
      </c>
      <c r="Q84" s="304">
        <f t="shared" ca="1" si="48"/>
        <v>65.333333333344655</v>
      </c>
      <c r="R84" s="306">
        <f t="shared" ca="1" si="49"/>
        <v>3.4675652906492944E-2</v>
      </c>
      <c r="S84" s="307">
        <f t="shared" ca="1" si="50"/>
        <v>2.9828454085930907</v>
      </c>
      <c r="T84" s="304">
        <f t="shared" ca="1" si="30"/>
        <v>29.261713458298221</v>
      </c>
      <c r="U84" s="311">
        <f t="shared" ca="1" si="31"/>
        <v>0</v>
      </c>
      <c r="V84" s="306">
        <f t="shared" ca="1" si="32"/>
        <v>1.1429411313666074</v>
      </c>
      <c r="W84" s="304">
        <f t="shared" ca="1" si="33"/>
        <v>70.128805826789815</v>
      </c>
      <c r="Y84" s="314" t="str">
        <f t="shared" ca="1" si="51"/>
        <v/>
      </c>
      <c r="Z84" s="315" t="str">
        <f t="shared" ca="1" si="52"/>
        <v/>
      </c>
      <c r="AA84" s="316" t="str">
        <f t="shared" ca="1" si="53"/>
        <v/>
      </c>
      <c r="AC84" s="310" t="e">
        <f t="shared" ca="1" si="54"/>
        <v>#N/A</v>
      </c>
      <c r="AD84" s="323" t="e">
        <f t="shared" ca="1" si="55"/>
        <v>#N/A</v>
      </c>
      <c r="AE84" s="324">
        <f t="shared" ca="1" si="34"/>
        <v>693.08199892650475</v>
      </c>
      <c r="AG84" s="306">
        <f t="shared" ca="1" si="56"/>
        <v>-11.10571826664804</v>
      </c>
      <c r="AH84" s="304">
        <f t="shared" ca="1" si="57"/>
        <v>-1.6417520154558316</v>
      </c>
    </row>
    <row r="85" spans="1:34" x14ac:dyDescent="0.2">
      <c r="A85" s="347">
        <f t="shared" ca="1" si="35"/>
        <v>0.01</v>
      </c>
      <c r="B85" s="304">
        <f t="shared" ca="1" si="36"/>
        <v>5.4099999999999824</v>
      </c>
      <c r="D85" s="306">
        <f t="shared" ca="1" si="37"/>
        <v>-0.87243481480869545</v>
      </c>
      <c r="E85" s="307">
        <f t="shared" ca="1" si="38"/>
        <v>-13.005264286010103</v>
      </c>
      <c r="F85" s="304">
        <f t="shared" ca="1" si="39"/>
        <v>13.034494299935851</v>
      </c>
      <c r="G85" s="306">
        <f t="shared" ca="1" si="40"/>
        <v>45.666157597581368</v>
      </c>
      <c r="H85" s="307">
        <f t="shared" ca="1" si="41"/>
        <v>167.15272490301172</v>
      </c>
      <c r="I85" s="304">
        <f t="shared" ca="1" si="42"/>
        <v>173.27847931070104</v>
      </c>
      <c r="J85" s="306">
        <f t="shared" ca="1" si="43"/>
        <v>165.78587083785183</v>
      </c>
      <c r="K85" s="307">
        <f t="shared" ca="1" si="44"/>
        <v>694.75417643874914</v>
      </c>
      <c r="L85" s="304">
        <f t="shared" ca="1" si="29"/>
        <v>714.26068115818157</v>
      </c>
      <c r="M85" s="306">
        <f t="shared" ca="1" si="45"/>
        <v>1.3041041458959879</v>
      </c>
      <c r="N85" s="304">
        <f t="shared" ca="1" si="46"/>
        <v>74.719663605353063</v>
      </c>
      <c r="P85" s="310">
        <f t="shared" ca="1" si="47"/>
        <v>7</v>
      </c>
      <c r="Q85" s="304">
        <f t="shared" ca="1" si="48"/>
        <v>60.250000000006018</v>
      </c>
      <c r="R85" s="306">
        <f t="shared" ca="1" si="49"/>
        <v>3.1977674810449698E-2</v>
      </c>
      <c r="S85" s="307">
        <f t="shared" ca="1" si="50"/>
        <v>2.982525631844986</v>
      </c>
      <c r="T85" s="304">
        <f t="shared" ca="1" si="30"/>
        <v>29.258576448399314</v>
      </c>
      <c r="U85" s="311">
        <f t="shared" ca="1" si="31"/>
        <v>0</v>
      </c>
      <c r="V85" s="306">
        <f t="shared" ca="1" si="32"/>
        <v>1.1427497969889948</v>
      </c>
      <c r="W85" s="304">
        <f t="shared" ca="1" si="33"/>
        <v>70.013787162367237</v>
      </c>
      <c r="Y85" s="314" t="str">
        <f t="shared" ca="1" si="51"/>
        <v/>
      </c>
      <c r="Z85" s="315" t="str">
        <f t="shared" ca="1" si="52"/>
        <v/>
      </c>
      <c r="AA85" s="316" t="str">
        <f t="shared" ca="1" si="53"/>
        <v/>
      </c>
      <c r="AC85" s="310" t="e">
        <f t="shared" ca="1" si="54"/>
        <v>#N/A</v>
      </c>
      <c r="AD85" s="323" t="e">
        <f t="shared" ca="1" si="55"/>
        <v>#N/A</v>
      </c>
      <c r="AE85" s="324">
        <f t="shared" ca="1" si="34"/>
        <v>694.75417643874914</v>
      </c>
      <c r="AG85" s="306">
        <f t="shared" ca="1" si="56"/>
        <v>-12.775809840338741</v>
      </c>
      <c r="AH85" s="304">
        <f t="shared" ca="1" si="57"/>
        <v>-3.3122283078830681</v>
      </c>
    </row>
    <row r="86" spans="1:34" x14ac:dyDescent="0.2">
      <c r="A86" s="347">
        <f t="shared" ca="1" si="35"/>
        <v>0.01</v>
      </c>
      <c r="B86" s="304">
        <f t="shared" ca="1" si="36"/>
        <v>5.4199999999999822</v>
      </c>
      <c r="D86" s="306">
        <f t="shared" ca="1" si="37"/>
        <v>-1.1721334604372311</v>
      </c>
      <c r="E86" s="307">
        <f t="shared" ca="1" si="38"/>
        <v>-14.100382904307601</v>
      </c>
      <c r="F86" s="304">
        <f t="shared" ca="1" si="39"/>
        <v>14.149017453419393</v>
      </c>
      <c r="G86" s="306">
        <f t="shared" ca="1" si="40"/>
        <v>45.654436262976994</v>
      </c>
      <c r="H86" s="307">
        <f t="shared" ca="1" si="41"/>
        <v>167.01172107396863</v>
      </c>
      <c r="I86" s="304">
        <f t="shared" ca="1" si="42"/>
        <v>173.13937312633232</v>
      </c>
      <c r="J86" s="306">
        <f t="shared" ca="1" si="43"/>
        <v>166.24247380715462</v>
      </c>
      <c r="K86" s="307">
        <f t="shared" ca="1" si="44"/>
        <v>696.42499866863409</v>
      </c>
      <c r="L86" s="304">
        <f t="shared" ca="1" si="29"/>
        <v>715.99185670517898</v>
      </c>
      <c r="M86" s="306">
        <f t="shared" ca="1" si="45"/>
        <v>1.3039548241665009</v>
      </c>
      <c r="N86" s="304">
        <f t="shared" ca="1" si="46"/>
        <v>74.711108100463861</v>
      </c>
      <c r="P86" s="310">
        <f t="shared" ca="1" si="47"/>
        <v>7</v>
      </c>
      <c r="Q86" s="304">
        <f t="shared" ca="1" si="48"/>
        <v>56.750000000006082</v>
      </c>
      <c r="R86" s="306">
        <f t="shared" ca="1" si="49"/>
        <v>3.0120050547602212E-2</v>
      </c>
      <c r="S86" s="307">
        <f t="shared" ca="1" si="50"/>
        <v>2.9822244313395099</v>
      </c>
      <c r="T86" s="304">
        <f t="shared" ca="1" si="30"/>
        <v>29.255621671440593</v>
      </c>
      <c r="U86" s="311">
        <f t="shared" ca="1" si="31"/>
        <v>0</v>
      </c>
      <c r="V86" s="306">
        <f t="shared" ca="1" si="32"/>
        <v>1.142558648566218</v>
      </c>
      <c r="W86" s="304">
        <f t="shared" ca="1" si="33"/>
        <v>69.889727133973565</v>
      </c>
      <c r="Y86" s="314" t="str">
        <f t="shared" ca="1" si="51"/>
        <v/>
      </c>
      <c r="Z86" s="315" t="str">
        <f t="shared" ca="1" si="52"/>
        <v/>
      </c>
      <c r="AA86" s="316" t="str">
        <f t="shared" ca="1" si="53"/>
        <v/>
      </c>
      <c r="AC86" s="310" t="e">
        <f t="shared" ca="1" si="54"/>
        <v>#N/A</v>
      </c>
      <c r="AD86" s="323" t="e">
        <f t="shared" ca="1" si="55"/>
        <v>#N/A</v>
      </c>
      <c r="AE86" s="324">
        <f t="shared" ca="1" si="34"/>
        <v>696.42499866863409</v>
      </c>
      <c r="AG86" s="306">
        <f t="shared" ca="1" si="56"/>
        <v>-13.910811461119064</v>
      </c>
      <c r="AH86" s="304">
        <f t="shared" ca="1" si="57"/>
        <v>-4.4476153514722334</v>
      </c>
    </row>
    <row r="87" spans="1:34" x14ac:dyDescent="0.2">
      <c r="A87" s="347">
        <f t="shared" ca="1" si="35"/>
        <v>0.01</v>
      </c>
      <c r="B87" s="304">
        <f t="shared" ca="1" si="36"/>
        <v>5.429999999999982</v>
      </c>
      <c r="D87" s="306">
        <f t="shared" ca="1" si="37"/>
        <v>-1.4714116155543877</v>
      </c>
      <c r="E87" s="307">
        <f t="shared" ca="1" si="38"/>
        <v>-15.192674860038734</v>
      </c>
      <c r="F87" s="304">
        <f t="shared" ca="1" si="39"/>
        <v>15.263761710182759</v>
      </c>
      <c r="G87" s="306">
        <f t="shared" ca="1" si="40"/>
        <v>45.639722146821448</v>
      </c>
      <c r="H87" s="307">
        <f t="shared" ca="1" si="41"/>
        <v>166.85979432536826</v>
      </c>
      <c r="I87" s="304">
        <f t="shared" ca="1" si="42"/>
        <v>172.98894531137896</v>
      </c>
      <c r="J87" s="306">
        <f t="shared" ca="1" si="43"/>
        <v>166.69894459920363</v>
      </c>
      <c r="K87" s="307">
        <f t="shared" ca="1" si="44"/>
        <v>698.09435624563082</v>
      </c>
      <c r="L87" s="304">
        <f t="shared" ca="1" si="29"/>
        <v>717.72158136180497</v>
      </c>
      <c r="M87" s="306">
        <f t="shared" ca="1" si="45"/>
        <v>1.303805290906378</v>
      </c>
      <c r="N87" s="304">
        <f t="shared" ca="1" si="46"/>
        <v>74.702540475761992</v>
      </c>
      <c r="P87" s="310">
        <f t="shared" ca="1" si="47"/>
        <v>7</v>
      </c>
      <c r="Q87" s="304">
        <f t="shared" ca="1" si="48"/>
        <v>53.250000000006153</v>
      </c>
      <c r="R87" s="306">
        <f t="shared" ca="1" si="49"/>
        <v>2.8262426284754737E-2</v>
      </c>
      <c r="S87" s="307">
        <f t="shared" ca="1" si="50"/>
        <v>2.9819418070766623</v>
      </c>
      <c r="T87" s="304">
        <f t="shared" ca="1" si="30"/>
        <v>29.25284912742206</v>
      </c>
      <c r="U87" s="311">
        <f t="shared" ca="1" si="31"/>
        <v>0</v>
      </c>
      <c r="V87" s="306">
        <f t="shared" ca="1" si="32"/>
        <v>1.1423676985250719</v>
      </c>
      <c r="W87" s="304">
        <f t="shared" ca="1" si="33"/>
        <v>69.756675978391286</v>
      </c>
      <c r="Y87" s="314" t="str">
        <f t="shared" ca="1" si="51"/>
        <v/>
      </c>
      <c r="Z87" s="315" t="str">
        <f t="shared" ca="1" si="52"/>
        <v/>
      </c>
      <c r="AA87" s="316" t="str">
        <f t="shared" ca="1" si="53"/>
        <v/>
      </c>
      <c r="AC87" s="310" t="e">
        <f t="shared" ca="1" si="54"/>
        <v>#N/A</v>
      </c>
      <c r="AD87" s="323" t="e">
        <f t="shared" ca="1" si="55"/>
        <v>#N/A</v>
      </c>
      <c r="AE87" s="324">
        <f t="shared" ca="1" si="34"/>
        <v>698.09435624563082</v>
      </c>
      <c r="AG87" s="306">
        <f t="shared" ca="1" si="56"/>
        <v>-15.042974898671964</v>
      </c>
      <c r="AH87" s="304">
        <f t="shared" ca="1" si="57"/>
        <v>-5.5801649430174889</v>
      </c>
    </row>
    <row r="88" spans="1:34" x14ac:dyDescent="0.2">
      <c r="A88" s="347">
        <f t="shared" ca="1" si="35"/>
        <v>0.01</v>
      </c>
      <c r="B88" s="304">
        <f t="shared" ca="1" si="36"/>
        <v>5.4399999999999817</v>
      </c>
      <c r="D88" s="306">
        <f t="shared" ca="1" si="37"/>
        <v>-1.770267407420983</v>
      </c>
      <c r="E88" s="307">
        <f t="shared" ca="1" si="38"/>
        <v>-16.282135271834477</v>
      </c>
      <c r="F88" s="304">
        <f t="shared" ca="1" si="39"/>
        <v>16.378088279896815</v>
      </c>
      <c r="G88" s="306">
        <f t="shared" ca="1" si="40"/>
        <v>45.62201947274724</v>
      </c>
      <c r="H88" s="307">
        <f t="shared" ca="1" si="41"/>
        <v>166.69697297264992</v>
      </c>
      <c r="I88" s="304">
        <f t="shared" ca="1" si="42"/>
        <v>172.827224299345</v>
      </c>
      <c r="J88" s="306">
        <f t="shared" ca="1" si="43"/>
        <v>167.15525330730148</v>
      </c>
      <c r="K88" s="307">
        <f t="shared" ca="1" si="44"/>
        <v>699.76214008212094</v>
      </c>
      <c r="L88" s="304">
        <f t="shared" ca="1" si="29"/>
        <v>719.44974209498332</v>
      </c>
      <c r="M88" s="306">
        <f t="shared" ca="1" si="45"/>
        <v>1.3036555358500095</v>
      </c>
      <c r="N88" s="304">
        <f t="shared" ca="1" si="46"/>
        <v>74.693960143071337</v>
      </c>
      <c r="P88" s="310">
        <f t="shared" ca="1" si="47"/>
        <v>7</v>
      </c>
      <c r="Q88" s="304">
        <f t="shared" ca="1" si="48"/>
        <v>49.750000000006224</v>
      </c>
      <c r="R88" s="306">
        <f t="shared" ca="1" si="49"/>
        <v>2.6404802021907259E-2</v>
      </c>
      <c r="S88" s="307">
        <f t="shared" ca="1" si="50"/>
        <v>2.9816777590564434</v>
      </c>
      <c r="T88" s="304">
        <f t="shared" ca="1" si="30"/>
        <v>29.25025881634371</v>
      </c>
      <c r="U88" s="311">
        <f t="shared" ca="1" si="31"/>
        <v>0</v>
      </c>
      <c r="V88" s="306">
        <f t="shared" ca="1" si="32"/>
        <v>1.1421769592520352</v>
      </c>
      <c r="W88" s="304">
        <f t="shared" ca="1" si="33"/>
        <v>69.614685642714079</v>
      </c>
      <c r="Y88" s="314" t="str">
        <f t="shared" ca="1" si="51"/>
        <v/>
      </c>
      <c r="Z88" s="315" t="str">
        <f t="shared" ca="1" si="52"/>
        <v/>
      </c>
      <c r="AA88" s="316" t="str">
        <f t="shared" ca="1" si="53"/>
        <v/>
      </c>
      <c r="AC88" s="310" t="e">
        <f t="shared" ca="1" si="54"/>
        <v>#N/A</v>
      </c>
      <c r="AD88" s="323" t="e">
        <f t="shared" ca="1" si="55"/>
        <v>#N/A</v>
      </c>
      <c r="AE88" s="324">
        <f t="shared" ca="1" si="34"/>
        <v>699.76214008212094</v>
      </c>
      <c r="AG88" s="306">
        <f t="shared" ca="1" si="56"/>
        <v>-16.172294999548555</v>
      </c>
      <c r="AH88" s="304">
        <f t="shared" ca="1" si="57"/>
        <v>-6.709871956356614</v>
      </c>
    </row>
    <row r="89" spans="1:34" x14ac:dyDescent="0.2">
      <c r="A89" s="347">
        <f t="shared" ca="1" si="35"/>
        <v>0.01</v>
      </c>
      <c r="B89" s="304">
        <f t="shared" ca="1" si="36"/>
        <v>5.4499999999999815</v>
      </c>
      <c r="D89" s="306">
        <f t="shared" ca="1" si="37"/>
        <v>-2.0686991807713917</v>
      </c>
      <c r="E89" s="307">
        <f t="shared" ca="1" si="38"/>
        <v>-17.368759901709062</v>
      </c>
      <c r="F89" s="304">
        <f t="shared" ca="1" si="39"/>
        <v>17.491521855565935</v>
      </c>
      <c r="G89" s="306">
        <f t="shared" ca="1" si="40"/>
        <v>45.601332480939526</v>
      </c>
      <c r="H89" s="307">
        <f t="shared" ca="1" si="41"/>
        <v>166.52328537363283</v>
      </c>
      <c r="I89" s="304">
        <f t="shared" ca="1" si="42"/>
        <v>172.65423856849142</v>
      </c>
      <c r="J89" s="306">
        <f t="shared" ca="1" si="43"/>
        <v>167.61137006706991</v>
      </c>
      <c r="K89" s="307">
        <f t="shared" ca="1" si="44"/>
        <v>701.4282413738523</v>
      </c>
      <c r="L89" s="304">
        <f t="shared" ca="1" si="29"/>
        <v>721.176226155976</v>
      </c>
      <c r="M89" s="306">
        <f t="shared" ca="1" si="45"/>
        <v>1.3035055486785463</v>
      </c>
      <c r="N89" s="304">
        <f t="shared" ca="1" si="46"/>
        <v>74.685366511165384</v>
      </c>
      <c r="P89" s="310">
        <f t="shared" ca="1" si="47"/>
        <v>8</v>
      </c>
      <c r="Q89" s="304">
        <f t="shared" ca="1" si="48"/>
        <v>46.250000000006295</v>
      </c>
      <c r="R89" s="306">
        <f t="shared" ca="1" si="49"/>
        <v>2.4547177759059784E-2</v>
      </c>
      <c r="S89" s="307">
        <f t="shared" ca="1" si="50"/>
        <v>2.981432287278853</v>
      </c>
      <c r="T89" s="304">
        <f t="shared" ca="1" si="30"/>
        <v>29.24785073820555</v>
      </c>
      <c r="U89" s="311">
        <f t="shared" ca="1" si="31"/>
        <v>0</v>
      </c>
      <c r="V89" s="306">
        <f t="shared" ca="1" si="32"/>
        <v>1.1419864430932671</v>
      </c>
      <c r="W89" s="304">
        <f t="shared" ca="1" si="33"/>
        <v>69.463809761386329</v>
      </c>
      <c r="Y89" s="314" t="str">
        <f t="shared" ca="1" si="51"/>
        <v/>
      </c>
      <c r="Z89" s="315" t="str">
        <f t="shared" ca="1" si="52"/>
        <v/>
      </c>
      <c r="AA89" s="316" t="str">
        <f t="shared" ca="1" si="53"/>
        <v/>
      </c>
      <c r="AC89" s="310" t="e">
        <f t="shared" ca="1" si="54"/>
        <v>#N/A</v>
      </c>
      <c r="AD89" s="323" t="e">
        <f t="shared" ca="1" si="55"/>
        <v>#N/A</v>
      </c>
      <c r="AE89" s="324">
        <f t="shared" ca="1" si="34"/>
        <v>701.4282413738523</v>
      </c>
      <c r="AG89" s="306">
        <f t="shared" ca="1" si="56"/>
        <v>-17.298767288154501</v>
      </c>
      <c r="AH89" s="304">
        <f t="shared" ca="1" si="57"/>
        <v>-7.836731943368294</v>
      </c>
    </row>
    <row r="90" spans="1:34" x14ac:dyDescent="0.2">
      <c r="A90" s="347">
        <f t="shared" ca="1" si="35"/>
        <v>0.01</v>
      </c>
      <c r="B90" s="304">
        <f t="shared" ca="1" si="36"/>
        <v>5.4599999999999813</v>
      </c>
      <c r="D90" s="306">
        <f t="shared" ca="1" si="37"/>
        <v>-2.3667054964243888</v>
      </c>
      <c r="E90" s="307">
        <f t="shared" ca="1" si="38"/>
        <v>-18.452545148020725</v>
      </c>
      <c r="F90" s="304">
        <f t="shared" ca="1" si="39"/>
        <v>18.603701710857134</v>
      </c>
      <c r="G90" s="306">
        <f t="shared" ca="1" si="40"/>
        <v>45.577665425975283</v>
      </c>
      <c r="H90" s="307">
        <f t="shared" ca="1" si="41"/>
        <v>166.33875992215263</v>
      </c>
      <c r="I90" s="304">
        <f t="shared" ca="1" si="42"/>
        <v>172.47001663512899</v>
      </c>
      <c r="J90" s="306">
        <f t="shared" ca="1" si="43"/>
        <v>168.0672650566045</v>
      </c>
      <c r="K90" s="307">
        <f t="shared" ca="1" si="44"/>
        <v>703.09255160033126</v>
      </c>
      <c r="L90" s="304">
        <f t="shared" ca="1" si="29"/>
        <v>722.90092108080171</v>
      </c>
      <c r="M90" s="306">
        <f t="shared" ca="1" si="45"/>
        <v>1.3033553190158043</v>
      </c>
      <c r="N90" s="304">
        <f t="shared" ca="1" si="46"/>
        <v>74.676758985532587</v>
      </c>
      <c r="P90" s="310">
        <f t="shared" ca="1" si="47"/>
        <v>8</v>
      </c>
      <c r="Q90" s="304">
        <f t="shared" ca="1" si="48"/>
        <v>42.750000000006374</v>
      </c>
      <c r="R90" s="306">
        <f t="shared" ca="1" si="49"/>
        <v>2.2689553496212312E-2</v>
      </c>
      <c r="S90" s="307">
        <f t="shared" ca="1" si="50"/>
        <v>2.9812053917438908</v>
      </c>
      <c r="T90" s="304">
        <f t="shared" ca="1" si="30"/>
        <v>29.24562489300757</v>
      </c>
      <c r="U90" s="311">
        <f t="shared" ca="1" si="31"/>
        <v>0</v>
      </c>
      <c r="V90" s="306">
        <f t="shared" ca="1" si="32"/>
        <v>1.1417961623546113</v>
      </c>
      <c r="W90" s="304">
        <f t="shared" ca="1" si="33"/>
        <v>69.304103633372648</v>
      </c>
      <c r="Y90" s="314" t="str">
        <f t="shared" ca="1" si="51"/>
        <v/>
      </c>
      <c r="Z90" s="315" t="str">
        <f t="shared" ca="1" si="52"/>
        <v/>
      </c>
      <c r="AA90" s="316" t="str">
        <f t="shared" ca="1" si="53"/>
        <v/>
      </c>
      <c r="AC90" s="310" t="e">
        <f t="shared" ca="1" si="54"/>
        <v>#N/A</v>
      </c>
      <c r="AD90" s="323" t="e">
        <f t="shared" ca="1" si="55"/>
        <v>#N/A</v>
      </c>
      <c r="AE90" s="324">
        <f t="shared" ca="1" si="34"/>
        <v>703.09255160033126</v>
      </c>
      <c r="AG90" s="306">
        <f t="shared" ca="1" si="56"/>
        <v>-18.422387959614667</v>
      </c>
      <c r="AH90" s="304">
        <f t="shared" ca="1" si="57"/>
        <v>-8.9607411268478216</v>
      </c>
    </row>
    <row r="91" spans="1:34" x14ac:dyDescent="0.2">
      <c r="A91" s="347">
        <f t="shared" ca="1" si="35"/>
        <v>0.01</v>
      </c>
      <c r="B91" s="304">
        <f t="shared" ca="1" si="36"/>
        <v>5.4699999999999811</v>
      </c>
      <c r="D91" s="306">
        <f t="shared" ca="1" si="37"/>
        <v>-2.6642851299077184</v>
      </c>
      <c r="E91" s="307">
        <f t="shared" ca="1" si="38"/>
        <v>-19.533488038404677</v>
      </c>
      <c r="F91" s="304">
        <f t="shared" ca="1" si="39"/>
        <v>19.714349347618501</v>
      </c>
      <c r="G91" s="306">
        <f t="shared" ca="1" si="40"/>
        <v>45.551022574676203</v>
      </c>
      <c r="H91" s="307">
        <f t="shared" ca="1" si="41"/>
        <v>166.14342504176858</v>
      </c>
      <c r="I91" s="304">
        <f t="shared" ca="1" si="42"/>
        <v>172.27458704698276</v>
      </c>
      <c r="J91" s="306">
        <f t="shared" ca="1" si="43"/>
        <v>168.52290849660776</v>
      </c>
      <c r="K91" s="307">
        <f t="shared" ca="1" si="44"/>
        <v>704.75496252515086</v>
      </c>
      <c r="L91" s="304">
        <f t="shared" ca="1" si="29"/>
        <v>724.6237146905853</v>
      </c>
      <c r="M91" s="306">
        <f t="shared" ca="1" si="45"/>
        <v>1.3032048364241193</v>
      </c>
      <c r="N91" s="304">
        <f t="shared" ca="1" si="46"/>
        <v>74.668136968138853</v>
      </c>
      <c r="P91" s="310">
        <f t="shared" ca="1" si="47"/>
        <v>8</v>
      </c>
      <c r="Q91" s="304">
        <f t="shared" ca="1" si="48"/>
        <v>39.250000000006452</v>
      </c>
      <c r="R91" s="306">
        <f t="shared" ca="1" si="49"/>
        <v>2.0831929233364837E-2</v>
      </c>
      <c r="S91" s="307">
        <f t="shared" ca="1" si="50"/>
        <v>2.9809970724515571</v>
      </c>
      <c r="T91" s="304">
        <f t="shared" ca="1" si="30"/>
        <v>29.243581280749776</v>
      </c>
      <c r="U91" s="311">
        <f t="shared" ca="1" si="31"/>
        <v>0</v>
      </c>
      <c r="V91" s="306">
        <f t="shared" ca="1" si="32"/>
        <v>1.1416061293016124</v>
      </c>
      <c r="W91" s="304">
        <f t="shared" ca="1" si="33"/>
        <v>69.13562419946588</v>
      </c>
      <c r="Y91" s="314" t="str">
        <f t="shared" ca="1" si="51"/>
        <v/>
      </c>
      <c r="Z91" s="315" t="str">
        <f t="shared" ca="1" si="52"/>
        <v/>
      </c>
      <c r="AA91" s="316" t="str">
        <f t="shared" ca="1" si="53"/>
        <v/>
      </c>
      <c r="AC91" s="310" t="e">
        <f t="shared" ca="1" si="54"/>
        <v>#N/A</v>
      </c>
      <c r="AD91" s="323" t="e">
        <f t="shared" ca="1" si="55"/>
        <v>#N/A</v>
      </c>
      <c r="AE91" s="324">
        <f t="shared" ca="1" si="34"/>
        <v>704.75496252515086</v>
      </c>
      <c r="AG91" s="306">
        <f t="shared" ca="1" si="56"/>
        <v>-19.543153872614859</v>
      </c>
      <c r="AH91" s="304">
        <f t="shared" ca="1" si="57"/>
        <v>-10.081896393360042</v>
      </c>
    </row>
    <row r="92" spans="1:34" x14ac:dyDescent="0.2">
      <c r="A92" s="347">
        <f t="shared" ca="1" si="35"/>
        <v>0.01</v>
      </c>
      <c r="B92" s="304">
        <f t="shared" ca="1" si="36"/>
        <v>5.4799999999999809</v>
      </c>
      <c r="D92" s="306">
        <f t="shared" ca="1" si="37"/>
        <v>-2.9614370700976953</v>
      </c>
      <c r="E92" s="307">
        <f t="shared" ca="1" si="38"/>
        <v>-20.611586222681819</v>
      </c>
      <c r="F92" s="304">
        <f t="shared" ca="1" si="39"/>
        <v>20.82324653206593</v>
      </c>
      <c r="G92" s="306">
        <f t="shared" ca="1" si="40"/>
        <v>45.521408203975227</v>
      </c>
      <c r="H92" s="307">
        <f t="shared" ca="1" si="41"/>
        <v>165.93730917954176</v>
      </c>
      <c r="I92" s="304">
        <f t="shared" ca="1" si="42"/>
        <v>172.06797837662816</v>
      </c>
      <c r="J92" s="306">
        <f t="shared" ca="1" si="43"/>
        <v>168.978270650501</v>
      </c>
      <c r="K92" s="307">
        <f t="shared" ca="1" si="44"/>
        <v>706.41536619625742</v>
      </c>
      <c r="L92" s="304">
        <f t="shared" ca="1" si="29"/>
        <v>726.34449509184446</v>
      </c>
      <c r="M92" s="306">
        <f t="shared" ca="1" si="45"/>
        <v>1.3030540904001511</v>
      </c>
      <c r="N92" s="304">
        <f t="shared" ca="1" si="46"/>
        <v>74.6594998571871</v>
      </c>
      <c r="P92" s="310">
        <f t="shared" ca="1" si="47"/>
        <v>8</v>
      </c>
      <c r="Q92" s="304">
        <f t="shared" ca="1" si="48"/>
        <v>35.750000000006523</v>
      </c>
      <c r="R92" s="306">
        <f t="shared" ca="1" si="49"/>
        <v>1.8974304970517362E-2</v>
      </c>
      <c r="S92" s="307">
        <f t="shared" ca="1" si="50"/>
        <v>2.980807329401852</v>
      </c>
      <c r="T92" s="304">
        <f t="shared" ca="1" si="30"/>
        <v>29.24171990143217</v>
      </c>
      <c r="U92" s="311">
        <f t="shared" ca="1" si="31"/>
        <v>0</v>
      </c>
      <c r="V92" s="306">
        <f t="shared" ca="1" si="32"/>
        <v>1.1414163561595372</v>
      </c>
      <c r="W92" s="304">
        <f t="shared" ca="1" si="33"/>
        <v>68.958430019740632</v>
      </c>
      <c r="Y92" s="314" t="str">
        <f t="shared" ca="1" si="51"/>
        <v/>
      </c>
      <c r="Z92" s="315" t="str">
        <f t="shared" ca="1" si="52"/>
        <v/>
      </c>
      <c r="AA92" s="316" t="str">
        <f t="shared" ca="1" si="53"/>
        <v/>
      </c>
      <c r="AC92" s="310" t="e">
        <f t="shared" ca="1" si="54"/>
        <v>#N/A</v>
      </c>
      <c r="AD92" s="323" t="e">
        <f t="shared" ca="1" si="55"/>
        <v>#N/A</v>
      </c>
      <c r="AE92" s="324">
        <f t="shared" ca="1" si="34"/>
        <v>706.41536619625742</v>
      </c>
      <c r="AG92" s="306">
        <f t="shared" ca="1" si="56"/>
        <v>-20.661062542224386</v>
      </c>
      <c r="AH92" s="304">
        <f t="shared" ca="1" si="57"/>
        <v>-11.200195286073297</v>
      </c>
    </row>
    <row r="93" spans="1:34" x14ac:dyDescent="0.2">
      <c r="A93" s="347">
        <f t="shared" ca="1" si="35"/>
        <v>0.01</v>
      </c>
      <c r="B93" s="304">
        <f t="shared" ca="1" si="36"/>
        <v>5.4899999999999807</v>
      </c>
      <c r="D93" s="306">
        <f t="shared" ca="1" si="37"/>
        <v>-3.2137844652025569</v>
      </c>
      <c r="E93" s="307">
        <f t="shared" ca="1" si="38"/>
        <v>-21.525075773779665</v>
      </c>
      <c r="F93" s="304">
        <f t="shared" ca="1" si="39"/>
        <v>21.763669213984429</v>
      </c>
      <c r="G93" s="306">
        <f t="shared" ca="1" si="40"/>
        <v>45.4892703593232</v>
      </c>
      <c r="H93" s="307">
        <f t="shared" ca="1" si="41"/>
        <v>165.72205842180395</v>
      </c>
      <c r="I93" s="304">
        <f t="shared" ca="1" si="42"/>
        <v>171.85189660106576</v>
      </c>
      <c r="J93" s="306">
        <f t="shared" ca="1" si="43"/>
        <v>169.4333240433175</v>
      </c>
      <c r="K93" s="307">
        <f t="shared" ca="1" si="44"/>
        <v>708.0736630342642</v>
      </c>
      <c r="L93" s="304">
        <f t="shared" ca="1" si="29"/>
        <v>728.06315905910844</v>
      </c>
      <c r="M93" s="306">
        <f t="shared" ca="1" si="45"/>
        <v>1.3029030718446812</v>
      </c>
      <c r="N93" s="304">
        <f t="shared" ca="1" si="46"/>
        <v>74.650847131330508</v>
      </c>
      <c r="P93" s="310">
        <f t="shared" ca="1" si="47"/>
        <v>9</v>
      </c>
      <c r="Q93" s="304">
        <f t="shared" ca="1" si="48"/>
        <v>32.750000000004718</v>
      </c>
      <c r="R93" s="306">
        <f t="shared" ca="1" si="49"/>
        <v>1.738205560236139E-2</v>
      </c>
      <c r="S93" s="307">
        <f t="shared" ca="1" si="50"/>
        <v>2.9806335088458282</v>
      </c>
      <c r="T93" s="304">
        <f t="shared" ca="1" si="30"/>
        <v>29.240014721777577</v>
      </c>
      <c r="U93" s="311">
        <f t="shared" ca="1" si="31"/>
        <v>0</v>
      </c>
      <c r="V93" s="306">
        <f t="shared" ca="1" si="32"/>
        <v>1.1412268541892101</v>
      </c>
      <c r="W93" s="304">
        <f t="shared" ca="1" si="33"/>
        <v>68.773923745193201</v>
      </c>
      <c r="Y93" s="314" t="str">
        <f t="shared" ca="1" si="51"/>
        <v/>
      </c>
      <c r="Z93" s="315" t="str">
        <f t="shared" ca="1" si="52"/>
        <v/>
      </c>
      <c r="AA93" s="316" t="str">
        <f t="shared" ca="1" si="53"/>
        <v/>
      </c>
      <c r="AC93" s="310" t="e">
        <f t="shared" ca="1" si="54"/>
        <v>#N/A</v>
      </c>
      <c r="AD93" s="323" t="e">
        <f t="shared" ca="1" si="55"/>
        <v>#N/A</v>
      </c>
      <c r="AE93" s="324">
        <f t="shared" ca="1" si="34"/>
        <v>708.0736630342642</v>
      </c>
      <c r="AG93" s="306">
        <f t="shared" ca="1" si="56"/>
        <v>-21.608373524145776</v>
      </c>
      <c r="AH93" s="304">
        <f t="shared" ca="1" si="57"/>
        <v>-12.147897389020724</v>
      </c>
    </row>
    <row r="94" spans="1:34" x14ac:dyDescent="0.2">
      <c r="A94" s="347">
        <f t="shared" ca="1" si="35"/>
        <v>0.01</v>
      </c>
      <c r="B94" s="304">
        <f t="shared" ca="1" si="36"/>
        <v>5.4999999999999805</v>
      </c>
      <c r="D94" s="306">
        <f t="shared" ca="1" si="37"/>
        <v>-3.4213694270906956</v>
      </c>
      <c r="E94" s="307">
        <f t="shared" ca="1" si="38"/>
        <v>-22.274398298766954</v>
      </c>
      <c r="F94" s="304">
        <f t="shared" ca="1" si="39"/>
        <v>22.535629308469357</v>
      </c>
      <c r="G94" s="306">
        <f t="shared" ca="1" si="40"/>
        <v>45.45505666505229</v>
      </c>
      <c r="H94" s="307">
        <f t="shared" ca="1" si="41"/>
        <v>165.49931443881627</v>
      </c>
      <c r="I94" s="304">
        <f t="shared" ca="1" si="42"/>
        <v>171.62804332666994</v>
      </c>
      <c r="J94" s="306">
        <f t="shared" ca="1" si="43"/>
        <v>169.88804567843937</v>
      </c>
      <c r="K94" s="307">
        <f t="shared" ca="1" si="44"/>
        <v>709.72976989856727</v>
      </c>
      <c r="L94" s="304">
        <f t="shared" ca="1" si="29"/>
        <v>729.77962039557724</v>
      </c>
      <c r="M94" s="306">
        <f t="shared" ca="1" si="45"/>
        <v>1.3027517730740672</v>
      </c>
      <c r="N94" s="304">
        <f t="shared" ca="1" si="46"/>
        <v>74.642178350328805</v>
      </c>
      <c r="P94" s="310">
        <f t="shared" ca="1" si="47"/>
        <v>9</v>
      </c>
      <c r="Q94" s="304">
        <f t="shared" ca="1" si="48"/>
        <v>30.250000000004775</v>
      </c>
      <c r="R94" s="306">
        <f t="shared" ca="1" si="49"/>
        <v>1.6055181128898911E-2</v>
      </c>
      <c r="S94" s="307">
        <f t="shared" ca="1" si="50"/>
        <v>2.9804729570345394</v>
      </c>
      <c r="T94" s="304">
        <f t="shared" ca="1" si="30"/>
        <v>29.238439708508832</v>
      </c>
      <c r="U94" s="311">
        <f t="shared" ca="1" si="31"/>
        <v>0</v>
      </c>
      <c r="V94" s="306">
        <f t="shared" ca="1" si="32"/>
        <v>1.1410376327662721</v>
      </c>
      <c r="W94" s="304">
        <f t="shared" ca="1" si="33"/>
        <v>68.583498025642413</v>
      </c>
      <c r="Y94" s="314" t="str">
        <f t="shared" ca="1" si="51"/>
        <v/>
      </c>
      <c r="Z94" s="315" t="str">
        <f t="shared" ca="1" si="52"/>
        <v/>
      </c>
      <c r="AA94" s="316" t="str">
        <f t="shared" ca="1" si="53"/>
        <v/>
      </c>
      <c r="AC94" s="310" t="e">
        <f t="shared" ca="1" si="54"/>
        <v>#N/A</v>
      </c>
      <c r="AD94" s="323" t="e">
        <f t="shared" ca="1" si="55"/>
        <v>#N/A</v>
      </c>
      <c r="AE94" s="324">
        <f t="shared" ca="1" si="34"/>
        <v>709.72976989856727</v>
      </c>
      <c r="AG94" s="306">
        <f t="shared" ca="1" si="56"/>
        <v>-22.385523879187616</v>
      </c>
      <c r="AH94" s="304">
        <f t="shared" ca="1" si="57"/>
        <v>-12.925439787757144</v>
      </c>
    </row>
    <row r="95" spans="1:34" x14ac:dyDescent="0.2">
      <c r="A95" s="347">
        <f t="shared" ca="1" si="35"/>
        <v>0.01</v>
      </c>
      <c r="B95" s="304">
        <f t="shared" ca="1" si="36"/>
        <v>5.5099999999999802</v>
      </c>
      <c r="D95" s="306">
        <f t="shared" ca="1" si="37"/>
        <v>-3.6286644821136584</v>
      </c>
      <c r="E95" s="307">
        <f t="shared" ca="1" si="38"/>
        <v>-23.021764062765183</v>
      </c>
      <c r="F95" s="304">
        <f t="shared" ca="1" si="39"/>
        <v>23.305982632907362</v>
      </c>
      <c r="G95" s="306">
        <f t="shared" ca="1" si="40"/>
        <v>45.41877002023115</v>
      </c>
      <c r="H95" s="307">
        <f t="shared" ca="1" si="41"/>
        <v>165.26909679818863</v>
      </c>
      <c r="I95" s="304">
        <f t="shared" ca="1" si="42"/>
        <v>171.39643819706316</v>
      </c>
      <c r="J95" s="306">
        <f t="shared" ca="1" si="43"/>
        <v>170.34241481186578</v>
      </c>
      <c r="K95" s="307">
        <f t="shared" ca="1" si="44"/>
        <v>711.38361195475227</v>
      </c>
      <c r="L95" s="304">
        <f t="shared" ca="1" si="29"/>
        <v>731.49380150601917</v>
      </c>
      <c r="M95" s="306">
        <f t="shared" ca="1" si="45"/>
        <v>1.302600186349596</v>
      </c>
      <c r="N95" s="304">
        <f t="shared" ca="1" si="46"/>
        <v>74.6334930707864</v>
      </c>
      <c r="P95" s="310">
        <f t="shared" ca="1" si="47"/>
        <v>9</v>
      </c>
      <c r="Q95" s="304">
        <f t="shared" ca="1" si="48"/>
        <v>27.750000000004832</v>
      </c>
      <c r="R95" s="306">
        <f t="shared" ca="1" si="49"/>
        <v>1.4728306655436429E-2</v>
      </c>
      <c r="S95" s="307">
        <f t="shared" ca="1" si="50"/>
        <v>2.9803256739679851</v>
      </c>
      <c r="T95" s="304">
        <f t="shared" ca="1" si="30"/>
        <v>29.236994861625934</v>
      </c>
      <c r="U95" s="311">
        <f t="shared" ca="1" si="31"/>
        <v>0</v>
      </c>
      <c r="V95" s="306">
        <f t="shared" ca="1" si="32"/>
        <v>1.1408487003116907</v>
      </c>
      <c r="W95" s="304">
        <f t="shared" ca="1" si="33"/>
        <v>68.387196190465332</v>
      </c>
      <c r="Y95" s="314" t="str">
        <f t="shared" ca="1" si="51"/>
        <v/>
      </c>
      <c r="Z95" s="315" t="str">
        <f t="shared" ca="1" si="52"/>
        <v/>
      </c>
      <c r="AA95" s="316" t="str">
        <f t="shared" ca="1" si="53"/>
        <v/>
      </c>
      <c r="AC95" s="310" t="e">
        <f t="shared" ca="1" si="54"/>
        <v>#N/A</v>
      </c>
      <c r="AD95" s="323" t="e">
        <f t="shared" ca="1" si="55"/>
        <v>#N/A</v>
      </c>
      <c r="AE95" s="324">
        <f t="shared" ca="1" si="34"/>
        <v>711.38361195475227</v>
      </c>
      <c r="AG95" s="306">
        <f t="shared" ca="1" si="56"/>
        <v>-23.160709882631746</v>
      </c>
      <c r="AH95" s="304">
        <f t="shared" ca="1" si="57"/>
        <v>-13.701018778686741</v>
      </c>
    </row>
    <row r="96" spans="1:34" x14ac:dyDescent="0.2">
      <c r="A96" s="347">
        <f t="shared" ca="1" si="35"/>
        <v>0.01</v>
      </c>
      <c r="B96" s="304">
        <f t="shared" ca="1" si="36"/>
        <v>5.51999999999998</v>
      </c>
      <c r="D96" s="306">
        <f t="shared" ca="1" si="37"/>
        <v>-3.8356705234941217</v>
      </c>
      <c r="E96" s="307">
        <f t="shared" ca="1" si="38"/>
        <v>-23.767176796089792</v>
      </c>
      <c r="F96" s="304">
        <f t="shared" ca="1" si="39"/>
        <v>24.074697531254483</v>
      </c>
      <c r="G96" s="306">
        <f t="shared" ca="1" si="40"/>
        <v>45.380413314996211</v>
      </c>
      <c r="H96" s="307">
        <f t="shared" ca="1" si="41"/>
        <v>165.03142503022772</v>
      </c>
      <c r="I96" s="304">
        <f t="shared" ca="1" si="42"/>
        <v>171.1571008171953</v>
      </c>
      <c r="J96" s="306">
        <f t="shared" ca="1" si="43"/>
        <v>170.79641072854193</v>
      </c>
      <c r="K96" s="307">
        <f t="shared" ca="1" si="44"/>
        <v>713.03511456389435</v>
      </c>
      <c r="L96" s="304">
        <f t="shared" ca="1" si="29"/>
        <v>733.20562499131086</v>
      </c>
      <c r="M96" s="306">
        <f t="shared" ca="1" si="45"/>
        <v>1.302448303875156</v>
      </c>
      <c r="N96" s="304">
        <f t="shared" ca="1" si="46"/>
        <v>74.624790846018982</v>
      </c>
      <c r="P96" s="310">
        <f t="shared" ca="1" si="47"/>
        <v>9</v>
      </c>
      <c r="Q96" s="304">
        <f t="shared" ca="1" si="48"/>
        <v>25.250000000004885</v>
      </c>
      <c r="R96" s="306">
        <f t="shared" ca="1" si="49"/>
        <v>1.3401432181973948E-2</v>
      </c>
      <c r="S96" s="307">
        <f t="shared" ca="1" si="50"/>
        <v>2.9801916596461653</v>
      </c>
      <c r="T96" s="304">
        <f t="shared" ca="1" si="30"/>
        <v>29.235680181128881</v>
      </c>
      <c r="U96" s="311">
        <f t="shared" ca="1" si="31"/>
        <v>0</v>
      </c>
      <c r="V96" s="306">
        <f t="shared" ca="1" si="32"/>
        <v>1.1406600652188714</v>
      </c>
      <c r="W96" s="304">
        <f t="shared" ca="1" si="33"/>
        <v>68.185062251557213</v>
      </c>
      <c r="Y96" s="314" t="str">
        <f t="shared" ca="1" si="51"/>
        <v/>
      </c>
      <c r="Z96" s="315" t="str">
        <f t="shared" ca="1" si="52"/>
        <v/>
      </c>
      <c r="AA96" s="316" t="str">
        <f t="shared" ca="1" si="53"/>
        <v/>
      </c>
      <c r="AC96" s="310" t="e">
        <f t="shared" ca="1" si="54"/>
        <v>#N/A</v>
      </c>
      <c r="AD96" s="323" t="e">
        <f t="shared" ca="1" si="55"/>
        <v>#N/A</v>
      </c>
      <c r="AE96" s="324">
        <f t="shared" ca="1" si="34"/>
        <v>713.03511456389435</v>
      </c>
      <c r="AG96" s="306">
        <f t="shared" ca="1" si="56"/>
        <v>-23.933935401831913</v>
      </c>
      <c r="AH96" s="304">
        <f t="shared" ca="1" si="57"/>
        <v>-14.474638250474827</v>
      </c>
    </row>
    <row r="97" spans="1:34" x14ac:dyDescent="0.2">
      <c r="A97" s="347">
        <f t="shared" ca="1" si="35"/>
        <v>0.01</v>
      </c>
      <c r="B97" s="304">
        <f t="shared" ca="1" si="36"/>
        <v>5.5299999999999798</v>
      </c>
      <c r="D97" s="306">
        <f t="shared" ca="1" si="37"/>
        <v>-4.0312681041860863</v>
      </c>
      <c r="E97" s="307">
        <f t="shared" ca="1" si="38"/>
        <v>-24.470199661356702</v>
      </c>
      <c r="F97" s="304">
        <f t="shared" ca="1" si="39"/>
        <v>24.800036169217368</v>
      </c>
      <c r="G97" s="306">
        <f t="shared" ca="1" si="40"/>
        <v>45.34010063395435</v>
      </c>
      <c r="H97" s="307">
        <f t="shared" ca="1" si="41"/>
        <v>164.78672303361415</v>
      </c>
      <c r="I97" s="304">
        <f t="shared" ca="1" si="42"/>
        <v>170.9104701697768</v>
      </c>
      <c r="J97" s="306">
        <f t="shared" ca="1" si="43"/>
        <v>171.25001329828669</v>
      </c>
      <c r="K97" s="307">
        <f t="shared" ca="1" si="44"/>
        <v>714.68420530421361</v>
      </c>
      <c r="L97" s="304">
        <f t="shared" ca="1" si="29"/>
        <v>734.91501574398296</v>
      </c>
      <c r="M97" s="306">
        <f t="shared" ca="1" si="45"/>
        <v>1.3022961181683388</v>
      </c>
      <c r="N97" s="304">
        <f t="shared" ca="1" si="46"/>
        <v>74.616071247316142</v>
      </c>
      <c r="P97" s="310">
        <f t="shared" ca="1" si="47"/>
        <v>10</v>
      </c>
      <c r="Q97" s="304">
        <f t="shared" ca="1" si="48"/>
        <v>22.875000000004444</v>
      </c>
      <c r="R97" s="306">
        <f t="shared" ca="1" si="49"/>
        <v>1.2140901432184329E-2</v>
      </c>
      <c r="S97" s="307">
        <f t="shared" ca="1" si="50"/>
        <v>2.9800702506318433</v>
      </c>
      <c r="T97" s="304">
        <f t="shared" ca="1" si="30"/>
        <v>29.234489158698384</v>
      </c>
      <c r="U97" s="311">
        <f t="shared" ca="1" si="31"/>
        <v>0</v>
      </c>
      <c r="V97" s="306">
        <f t="shared" ca="1" si="32"/>
        <v>1.1404717356228407</v>
      </c>
      <c r="W97" s="304">
        <f t="shared" ca="1" si="33"/>
        <v>67.977474516545144</v>
      </c>
      <c r="Y97" s="314" t="str">
        <f t="shared" ca="1" si="51"/>
        <v/>
      </c>
      <c r="Z97" s="315" t="str">
        <f t="shared" ca="1" si="52"/>
        <v/>
      </c>
      <c r="AA97" s="316" t="str">
        <f t="shared" ca="1" si="53"/>
        <v/>
      </c>
      <c r="AC97" s="310" t="e">
        <f t="shared" ca="1" si="54"/>
        <v>#N/A</v>
      </c>
      <c r="AD97" s="323" t="e">
        <f t="shared" ca="1" si="55"/>
        <v>#N/A</v>
      </c>
      <c r="AE97" s="324">
        <f t="shared" ca="1" si="34"/>
        <v>714.68420530421361</v>
      </c>
      <c r="AG97" s="306">
        <f t="shared" ca="1" si="56"/>
        <v>-24.6632626603554</v>
      </c>
      <c r="AH97" s="304">
        <f t="shared" ca="1" si="57"/>
        <v>-15.204360448196143</v>
      </c>
    </row>
    <row r="98" spans="1:34" x14ac:dyDescent="0.2">
      <c r="A98" s="347">
        <f t="shared" ca="1" si="35"/>
        <v>0.01</v>
      </c>
      <c r="B98" s="304">
        <f t="shared" ca="1" si="36"/>
        <v>5.5399999999999796</v>
      </c>
      <c r="D98" s="306">
        <f t="shared" ca="1" si="37"/>
        <v>-4.2154693996173584</v>
      </c>
      <c r="E98" s="307">
        <f t="shared" ca="1" si="38"/>
        <v>-25.130949417814236</v>
      </c>
      <c r="F98" s="304">
        <f t="shared" ca="1" si="39"/>
        <v>25.482048600923907</v>
      </c>
      <c r="G98" s="306">
        <f t="shared" ca="1" si="40"/>
        <v>45.297945939958176</v>
      </c>
      <c r="H98" s="307">
        <f t="shared" ca="1" si="41"/>
        <v>164.53541353943601</v>
      </c>
      <c r="I98" s="304">
        <f t="shared" ca="1" si="42"/>
        <v>170.65698407909534</v>
      </c>
      <c r="J98" s="306">
        <f t="shared" ca="1" si="43"/>
        <v>171.70320353115625</v>
      </c>
      <c r="K98" s="307">
        <f t="shared" ca="1" si="44"/>
        <v>716.33081598707884</v>
      </c>
      <c r="L98" s="304">
        <f t="shared" ca="1" si="29"/>
        <v>736.62190303817056</v>
      </c>
      <c r="M98" s="306">
        <f t="shared" ca="1" si="45"/>
        <v>1.3021436220625269</v>
      </c>
      <c r="N98" s="304">
        <f t="shared" ca="1" si="46"/>
        <v>74.607333864060934</v>
      </c>
      <c r="P98" s="310">
        <f t="shared" ca="1" si="47"/>
        <v>10</v>
      </c>
      <c r="Q98" s="304">
        <f t="shared" ca="1" si="48"/>
        <v>20.625000000004487</v>
      </c>
      <c r="R98" s="306">
        <f t="shared" ca="1" si="49"/>
        <v>1.0946714406068092E-2</v>
      </c>
      <c r="S98" s="307">
        <f t="shared" ca="1" si="50"/>
        <v>2.9799607834877828</v>
      </c>
      <c r="T98" s="304">
        <f t="shared" ca="1" si="30"/>
        <v>29.233415286015152</v>
      </c>
      <c r="U98" s="311">
        <f t="shared" ca="1" si="31"/>
        <v>0</v>
      </c>
      <c r="V98" s="306">
        <f t="shared" ca="1" si="32"/>
        <v>1.1402837191702897</v>
      </c>
      <c r="W98" s="304">
        <f t="shared" ca="1" si="33"/>
        <v>67.764808839703079</v>
      </c>
      <c r="Y98" s="314" t="str">
        <f t="shared" ca="1" si="51"/>
        <v/>
      </c>
      <c r="Z98" s="315" t="str">
        <f t="shared" ca="1" si="52"/>
        <v/>
      </c>
      <c r="AA98" s="316" t="str">
        <f t="shared" ca="1" si="53"/>
        <v/>
      </c>
      <c r="AC98" s="310" t="e">
        <f t="shared" ca="1" si="54"/>
        <v>#N/A</v>
      </c>
      <c r="AD98" s="323" t="e">
        <f t="shared" ca="1" si="55"/>
        <v>#N/A</v>
      </c>
      <c r="AE98" s="324">
        <f t="shared" ca="1" si="34"/>
        <v>716.33081598707884</v>
      </c>
      <c r="AG98" s="306">
        <f t="shared" ca="1" si="56"/>
        <v>-25.348807500087545</v>
      </c>
      <c r="AH98" s="304">
        <f t="shared" ca="1" si="57"/>
        <v>-15.890301234474212</v>
      </c>
    </row>
    <row r="99" spans="1:34" x14ac:dyDescent="0.2">
      <c r="A99" s="347">
        <f t="shared" ca="1" si="35"/>
        <v>0.01</v>
      </c>
      <c r="B99" s="304">
        <f t="shared" ca="1" si="36"/>
        <v>5.5499999999999794</v>
      </c>
      <c r="D99" s="306">
        <f t="shared" ca="1" si="37"/>
        <v>-4.3994202825696105</v>
      </c>
      <c r="E99" s="307">
        <f t="shared" ca="1" si="38"/>
        <v>-25.789983650601737</v>
      </c>
      <c r="F99" s="304">
        <f t="shared" ca="1" si="39"/>
        <v>26.162533430862343</v>
      </c>
      <c r="G99" s="306">
        <f t="shared" ca="1" si="40"/>
        <v>45.253951737132482</v>
      </c>
      <c r="H99" s="307">
        <f t="shared" ca="1" si="41"/>
        <v>164.27751370292998</v>
      </c>
      <c r="I99" s="304">
        <f t="shared" ca="1" si="42"/>
        <v>170.39665975670727</v>
      </c>
      <c r="J99" s="306">
        <f t="shared" ca="1" si="43"/>
        <v>172.1559630195417</v>
      </c>
      <c r="K99" s="307">
        <f t="shared" ca="1" si="44"/>
        <v>717.97488062329069</v>
      </c>
      <c r="L99" s="304">
        <f t="shared" ca="1" si="29"/>
        <v>738.32621842192111</v>
      </c>
      <c r="M99" s="306">
        <f t="shared" ca="1" si="45"/>
        <v>1.301990808333136</v>
      </c>
      <c r="N99" s="304">
        <f t="shared" ca="1" si="46"/>
        <v>74.598578282315188</v>
      </c>
      <c r="P99" s="310">
        <f t="shared" ca="1" si="47"/>
        <v>10</v>
      </c>
      <c r="Q99" s="304">
        <f t="shared" ca="1" si="48"/>
        <v>18.37500000000453</v>
      </c>
      <c r="R99" s="306">
        <f t="shared" ca="1" si="49"/>
        <v>9.7525273799518551E-3</v>
      </c>
      <c r="S99" s="307">
        <f t="shared" ca="1" si="50"/>
        <v>2.9798632582139835</v>
      </c>
      <c r="T99" s="304">
        <f t="shared" ca="1" si="30"/>
        <v>29.232458563079181</v>
      </c>
      <c r="U99" s="311">
        <f t="shared" ca="1" si="31"/>
        <v>0</v>
      </c>
      <c r="V99" s="306">
        <f t="shared" ca="1" si="32"/>
        <v>1.1400960232521462</v>
      </c>
      <c r="W99" s="304">
        <f t="shared" ca="1" si="33"/>
        <v>67.547105948119068</v>
      </c>
      <c r="Y99" s="314" t="str">
        <f t="shared" ca="1" si="51"/>
        <v/>
      </c>
      <c r="Z99" s="315" t="str">
        <f t="shared" ca="1" si="52"/>
        <v/>
      </c>
      <c r="AA99" s="316" t="str">
        <f t="shared" ca="1" si="53"/>
        <v/>
      </c>
      <c r="AC99" s="310" t="e">
        <f t="shared" ca="1" si="54"/>
        <v>#N/A</v>
      </c>
      <c r="AD99" s="323" t="e">
        <f t="shared" ca="1" si="55"/>
        <v>#N/A</v>
      </c>
      <c r="AE99" s="324">
        <f t="shared" ca="1" si="34"/>
        <v>717.97488062329069</v>
      </c>
      <c r="AG99" s="306">
        <f t="shared" ca="1" si="56"/>
        <v>-26.032631194249774</v>
      </c>
      <c r="AH99" s="304">
        <f t="shared" ca="1" si="57"/>
        <v>-16.574521902491899</v>
      </c>
    </row>
    <row r="100" spans="1:34" x14ac:dyDescent="0.2">
      <c r="A100" s="347">
        <f t="shared" ca="1" si="35"/>
        <v>0.01</v>
      </c>
      <c r="B100" s="304">
        <f t="shared" ca="1" si="36"/>
        <v>5.5599999999999792</v>
      </c>
      <c r="D100" s="306">
        <f t="shared" ca="1" si="37"/>
        <v>-4.5831221157861135</v>
      </c>
      <c r="E100" s="307">
        <f t="shared" ca="1" si="38"/>
        <v>-26.447307401388109</v>
      </c>
      <c r="F100" s="304">
        <f t="shared" ca="1" si="39"/>
        <v>26.841480531291975</v>
      </c>
      <c r="G100" s="306">
        <f t="shared" ca="1" si="40"/>
        <v>45.20812051597462</v>
      </c>
      <c r="H100" s="307">
        <f t="shared" ca="1" si="41"/>
        <v>164.01304062891609</v>
      </c>
      <c r="I100" s="304">
        <f t="shared" ca="1" si="42"/>
        <v>170.12951436164556</v>
      </c>
      <c r="J100" s="306">
        <f t="shared" ca="1" si="43"/>
        <v>172.60827338080725</v>
      </c>
      <c r="K100" s="307">
        <f t="shared" ca="1" si="44"/>
        <v>719.61633339494995</v>
      </c>
      <c r="L100" s="304">
        <f t="shared" ca="1" si="29"/>
        <v>740.02789361502801</v>
      </c>
      <c r="M100" s="306">
        <f t="shared" ca="1" si="45"/>
        <v>1.30183766969557</v>
      </c>
      <c r="N100" s="304">
        <f t="shared" ca="1" si="46"/>
        <v>74.58980408470228</v>
      </c>
      <c r="P100" s="310">
        <f t="shared" ca="1" si="47"/>
        <v>10</v>
      </c>
      <c r="Q100" s="304">
        <f t="shared" ca="1" si="48"/>
        <v>16.125000000004576</v>
      </c>
      <c r="R100" s="306">
        <f t="shared" ca="1" si="49"/>
        <v>8.5583403538356199E-3</v>
      </c>
      <c r="S100" s="307">
        <f t="shared" ca="1" si="50"/>
        <v>2.9797776748104452</v>
      </c>
      <c r="T100" s="304">
        <f t="shared" ca="1" si="30"/>
        <v>29.231618989890467</v>
      </c>
      <c r="U100" s="311">
        <f t="shared" ca="1" si="31"/>
        <v>0</v>
      </c>
      <c r="V100" s="306">
        <f t="shared" ca="1" si="32"/>
        <v>1.1399086552352802</v>
      </c>
      <c r="W100" s="304">
        <f t="shared" ca="1" si="33"/>
        <v>67.324407057308107</v>
      </c>
      <c r="Y100" s="314" t="str">
        <f t="shared" ca="1" si="51"/>
        <v/>
      </c>
      <c r="Z100" s="315" t="str">
        <f t="shared" ca="1" si="52"/>
        <v/>
      </c>
      <c r="AA100" s="316" t="str">
        <f t="shared" ca="1" si="53"/>
        <v/>
      </c>
      <c r="AC100" s="310" t="e">
        <f t="shared" ca="1" si="54"/>
        <v>#N/A</v>
      </c>
      <c r="AD100" s="323" t="e">
        <f t="shared" ca="1" si="55"/>
        <v>#N/A</v>
      </c>
      <c r="AE100" s="324">
        <f t="shared" ca="1" si="34"/>
        <v>719.61633339494995</v>
      </c>
      <c r="AG100" s="306">
        <f t="shared" ca="1" si="56"/>
        <v>-26.714738995293732</v>
      </c>
      <c r="AH100" s="304">
        <f t="shared" ca="1" si="57"/>
        <v>-17.257027724857238</v>
      </c>
    </row>
    <row r="101" spans="1:34" x14ac:dyDescent="0.2">
      <c r="A101" s="347">
        <f t="shared" ca="1" si="35"/>
        <v>0.01</v>
      </c>
      <c r="B101" s="304">
        <f t="shared" ca="1" si="36"/>
        <v>5.569999999999979</v>
      </c>
      <c r="D101" s="306">
        <f t="shared" ca="1" si="37"/>
        <v>-4.7219909329806429</v>
      </c>
      <c r="E101" s="307">
        <f t="shared" ca="1" si="38"/>
        <v>-26.941172052743575</v>
      </c>
      <c r="F101" s="304">
        <f t="shared" ca="1" si="39"/>
        <v>27.351854597936917</v>
      </c>
      <c r="G101" s="306">
        <f t="shared" ca="1" si="40"/>
        <v>45.160900606644816</v>
      </c>
      <c r="H101" s="307">
        <f t="shared" ca="1" si="41"/>
        <v>163.74362890838864</v>
      </c>
      <c r="I101" s="304">
        <f t="shared" ca="1" si="42"/>
        <v>169.85724285908842</v>
      </c>
      <c r="J101" s="306">
        <f t="shared" ca="1" si="43"/>
        <v>173.06011848642035</v>
      </c>
      <c r="K101" s="307">
        <f t="shared" ca="1" si="44"/>
        <v>721.25511674263646</v>
      </c>
      <c r="L101" s="304">
        <f t="shared" ca="1" si="29"/>
        <v>741.72686889310398</v>
      </c>
      <c r="M101" s="306">
        <f t="shared" ca="1" si="45"/>
        <v>1.3016842003191367</v>
      </c>
      <c r="N101" s="304">
        <f t="shared" ca="1" si="46"/>
        <v>74.581010937148136</v>
      </c>
      <c r="P101" s="310">
        <f t="shared" ca="1" si="47"/>
        <v>11</v>
      </c>
      <c r="Q101" s="304">
        <f t="shared" ca="1" si="48"/>
        <v>14.375000000002567</v>
      </c>
      <c r="R101" s="306">
        <f t="shared" ca="1" si="49"/>
        <v>7.6295282224107972E-3</v>
      </c>
      <c r="S101" s="307">
        <f t="shared" ca="1" si="50"/>
        <v>2.9797013795282212</v>
      </c>
      <c r="T101" s="304">
        <f t="shared" ca="1" si="30"/>
        <v>29.230870533171853</v>
      </c>
      <c r="U101" s="311">
        <f t="shared" ca="1" si="31"/>
        <v>0</v>
      </c>
      <c r="V101" s="306">
        <f t="shared" ca="1" si="32"/>
        <v>1.1397216215396302</v>
      </c>
      <c r="W101" s="304">
        <f t="shared" ca="1" si="33"/>
        <v>67.098079401195164</v>
      </c>
      <c r="Y101" s="314" t="str">
        <f t="shared" ca="1" si="51"/>
        <v/>
      </c>
      <c r="Z101" s="315" t="str">
        <f t="shared" ca="1" si="52"/>
        <v/>
      </c>
      <c r="AA101" s="316" t="str">
        <f t="shared" ca="1" si="53"/>
        <v/>
      </c>
      <c r="AC101" s="310" t="e">
        <f t="shared" ca="1" si="54"/>
        <v>#N/A</v>
      </c>
      <c r="AD101" s="323" t="e">
        <f t="shared" ca="1" si="55"/>
        <v>#N/A</v>
      </c>
      <c r="AE101" s="324">
        <f t="shared" ca="1" si="34"/>
        <v>721.25511674263646</v>
      </c>
      <c r="AG101" s="306">
        <f t="shared" ca="1" si="56"/>
        <v>-27.22735028681813</v>
      </c>
      <c r="AH101" s="304">
        <f t="shared" ca="1" si="57"/>
        <v>-17.770038105526222</v>
      </c>
    </row>
    <row r="102" spans="1:34" x14ac:dyDescent="0.2">
      <c r="A102" s="347">
        <f t="shared" ca="1" si="35"/>
        <v>0.01</v>
      </c>
      <c r="B102" s="304">
        <f t="shared" ca="1" si="36"/>
        <v>5.5799999999999788</v>
      </c>
      <c r="D102" s="306">
        <f t="shared" ca="1" si="37"/>
        <v>-4.8160737884229867</v>
      </c>
      <c r="E102" s="307">
        <f t="shared" ca="1" si="38"/>
        <v>-27.272038812638712</v>
      </c>
      <c r="F102" s="304">
        <f t="shared" ca="1" si="39"/>
        <v>27.69401862737886</v>
      </c>
      <c r="G102" s="306">
        <f t="shared" ca="1" si="40"/>
        <v>45.112739868760585</v>
      </c>
      <c r="H102" s="307">
        <f t="shared" ca="1" si="41"/>
        <v>163.47090852026227</v>
      </c>
      <c r="I102" s="304">
        <f t="shared" ca="1" si="42"/>
        <v>169.58153564261181</v>
      </c>
      <c r="J102" s="306">
        <f t="shared" ca="1" si="43"/>
        <v>173.51148668879739</v>
      </c>
      <c r="K102" s="307">
        <f t="shared" ca="1" si="44"/>
        <v>722.89118942977973</v>
      </c>
      <c r="L102" s="304">
        <f t="shared" ca="1" si="29"/>
        <v>743.42310144907287</v>
      </c>
      <c r="M102" s="306">
        <f t="shared" ca="1" si="45"/>
        <v>1.3015303958449826</v>
      </c>
      <c r="N102" s="304">
        <f t="shared" ca="1" si="46"/>
        <v>74.572198589908879</v>
      </c>
      <c r="P102" s="310">
        <f t="shared" ca="1" si="47"/>
        <v>11</v>
      </c>
      <c r="Q102" s="304">
        <f t="shared" ca="1" si="48"/>
        <v>13.125000000002595</v>
      </c>
      <c r="R102" s="306">
        <f t="shared" ca="1" si="49"/>
        <v>6.9660909856795574E-3</v>
      </c>
      <c r="S102" s="307">
        <f t="shared" ca="1" si="50"/>
        <v>2.9796317186183643</v>
      </c>
      <c r="T102" s="304">
        <f t="shared" ca="1" si="30"/>
        <v>29.230187159646157</v>
      </c>
      <c r="U102" s="311">
        <f t="shared" ca="1" si="31"/>
        <v>0</v>
      </c>
      <c r="V102" s="306">
        <f t="shared" ca="1" si="32"/>
        <v>1.1395349267187997</v>
      </c>
      <c r="W102" s="304">
        <f t="shared" ca="1" si="33"/>
        <v>66.869477467095265</v>
      </c>
      <c r="Y102" s="314" t="str">
        <f t="shared" ca="1" si="51"/>
        <v/>
      </c>
      <c r="Z102" s="315" t="str">
        <f t="shared" ca="1" si="52"/>
        <v/>
      </c>
      <c r="AA102" s="316" t="str">
        <f t="shared" ca="1" si="53"/>
        <v/>
      </c>
      <c r="AC102" s="310" t="e">
        <f t="shared" ca="1" si="54"/>
        <v>#N/A</v>
      </c>
      <c r="AD102" s="323" t="e">
        <f t="shared" ca="1" si="55"/>
        <v>#N/A</v>
      </c>
      <c r="AE102" s="324">
        <f t="shared" ca="1" si="34"/>
        <v>722.89118942977973</v>
      </c>
      <c r="AG102" s="306">
        <f t="shared" ca="1" si="56"/>
        <v>-27.570922227144507</v>
      </c>
      <c r="AH102" s="304">
        <f t="shared" ca="1" si="57"/>
        <v>-18.114010219430586</v>
      </c>
    </row>
    <row r="103" spans="1:34" x14ac:dyDescent="0.2">
      <c r="A103" s="347">
        <f t="shared" ca="1" si="35"/>
        <v>0.01</v>
      </c>
      <c r="B103" s="304">
        <f t="shared" ca="1" si="36"/>
        <v>5.5899999999999785</v>
      </c>
      <c r="D103" s="306">
        <f t="shared" ca="1" si="37"/>
        <v>-4.9100545628439747</v>
      </c>
      <c r="E103" s="307">
        <f t="shared" ca="1" si="38"/>
        <v>-27.602115544460183</v>
      </c>
      <c r="F103" s="304">
        <f t="shared" ca="1" si="39"/>
        <v>28.035431481249496</v>
      </c>
      <c r="G103" s="306">
        <f t="shared" ca="1" si="40"/>
        <v>45.063639323132143</v>
      </c>
      <c r="H103" s="307">
        <f t="shared" ca="1" si="41"/>
        <v>163.19488736481767</v>
      </c>
      <c r="I103" s="304">
        <f t="shared" ca="1" si="42"/>
        <v>169.30240060631411</v>
      </c>
      <c r="J103" s="306">
        <f t="shared" ca="1" si="43"/>
        <v>173.96236858475686</v>
      </c>
      <c r="K103" s="307">
        <f t="shared" ca="1" si="44"/>
        <v>724.52451840920514</v>
      </c>
      <c r="L103" s="304">
        <f t="shared" ca="1" si="29"/>
        <v>745.11655696253956</v>
      </c>
      <c r="M103" s="306">
        <f t="shared" ca="1" si="45"/>
        <v>1.3013762518773366</v>
      </c>
      <c r="N103" s="304">
        <f t="shared" ca="1" si="46"/>
        <v>74.563366791125361</v>
      </c>
      <c r="P103" s="310">
        <f t="shared" ca="1" si="47"/>
        <v>11</v>
      </c>
      <c r="Q103" s="304">
        <f t="shared" ca="1" si="48"/>
        <v>11.875000000002622</v>
      </c>
      <c r="R103" s="306">
        <f t="shared" ca="1" si="49"/>
        <v>6.3026537489483158E-3</v>
      </c>
      <c r="S103" s="307">
        <f t="shared" ca="1" si="50"/>
        <v>2.9795686920808748</v>
      </c>
      <c r="T103" s="304">
        <f t="shared" ca="1" si="30"/>
        <v>29.229568869313383</v>
      </c>
      <c r="U103" s="311">
        <f t="shared" ca="1" si="31"/>
        <v>0</v>
      </c>
      <c r="V103" s="306">
        <f t="shared" ca="1" si="32"/>
        <v>1.1393485743894498</v>
      </c>
      <c r="W103" s="304">
        <f t="shared" ca="1" si="33"/>
        <v>66.638621862511286</v>
      </c>
      <c r="Y103" s="314" t="str">
        <f t="shared" ca="1" si="51"/>
        <v/>
      </c>
      <c r="Z103" s="315" t="str">
        <f t="shared" ca="1" si="52"/>
        <v/>
      </c>
      <c r="AA103" s="316" t="str">
        <f t="shared" ca="1" si="53"/>
        <v/>
      </c>
      <c r="AC103" s="310" t="e">
        <f t="shared" ca="1" si="54"/>
        <v>#N/A</v>
      </c>
      <c r="AD103" s="323" t="e">
        <f t="shared" ca="1" si="55"/>
        <v>#N/A</v>
      </c>
      <c r="AE103" s="324">
        <f t="shared" ca="1" si="34"/>
        <v>724.52451840920514</v>
      </c>
      <c r="AG103" s="306">
        <f t="shared" ca="1" si="56"/>
        <v>-27.913704764091705</v>
      </c>
      <c r="AH103" s="304">
        <f t="shared" ca="1" si="57"/>
        <v>-18.457194027195101</v>
      </c>
    </row>
    <row r="104" spans="1:34" x14ac:dyDescent="0.2">
      <c r="A104" s="347">
        <f t="shared" ca="1" si="35"/>
        <v>0.01</v>
      </c>
      <c r="B104" s="304">
        <f t="shared" ca="1" si="36"/>
        <v>5.5999999999999783</v>
      </c>
      <c r="D104" s="306">
        <f t="shared" ca="1" si="37"/>
        <v>-5.0039345279970311</v>
      </c>
      <c r="E104" s="307">
        <f t="shared" ca="1" si="38"/>
        <v>-27.931406613917467</v>
      </c>
      <c r="F104" s="304">
        <f t="shared" ca="1" si="39"/>
        <v>28.376096211291525</v>
      </c>
      <c r="G104" s="306">
        <f t="shared" ca="1" si="40"/>
        <v>45.013599977852174</v>
      </c>
      <c r="H104" s="307">
        <f t="shared" ca="1" si="41"/>
        <v>162.91557329867851</v>
      </c>
      <c r="I104" s="304">
        <f t="shared" ca="1" si="42"/>
        <v>169.01984559868461</v>
      </c>
      <c r="J104" s="306">
        <f t="shared" ca="1" si="43"/>
        <v>174.41275478126178</v>
      </c>
      <c r="K104" s="307">
        <f t="shared" ca="1" si="44"/>
        <v>726.15507071252262</v>
      </c>
      <c r="L104" s="304">
        <f t="shared" ca="1" si="29"/>
        <v>746.8072011917784</v>
      </c>
      <c r="M104" s="306">
        <f t="shared" ca="1" si="45"/>
        <v>1.301221763982733</v>
      </c>
      <c r="N104" s="304">
        <f t="shared" ca="1" si="46"/>
        <v>74.554515286778724</v>
      </c>
      <c r="P104" s="310">
        <f t="shared" ca="1" si="47"/>
        <v>11</v>
      </c>
      <c r="Q104" s="304">
        <f t="shared" ca="1" si="48"/>
        <v>10.62500000000265</v>
      </c>
      <c r="R104" s="306">
        <f t="shared" ca="1" si="49"/>
        <v>5.6392165122170759E-3</v>
      </c>
      <c r="S104" s="307">
        <f t="shared" ca="1" si="50"/>
        <v>2.9795122999157528</v>
      </c>
      <c r="T104" s="304">
        <f t="shared" ca="1" si="30"/>
        <v>29.229015662173538</v>
      </c>
      <c r="U104" s="311">
        <f t="shared" ca="1" si="31"/>
        <v>0</v>
      </c>
      <c r="V104" s="306">
        <f t="shared" ca="1" si="32"/>
        <v>1.1391625681571955</v>
      </c>
      <c r="W104" s="304">
        <f t="shared" ca="1" si="33"/>
        <v>66.405533261886504</v>
      </c>
      <c r="Y104" s="314" t="str">
        <f t="shared" ca="1" si="51"/>
        <v/>
      </c>
      <c r="Z104" s="315" t="str">
        <f t="shared" ca="1" si="52"/>
        <v/>
      </c>
      <c r="AA104" s="316" t="str">
        <f t="shared" ca="1" si="53"/>
        <v/>
      </c>
      <c r="AC104" s="310" t="e">
        <f t="shared" ca="1" si="54"/>
        <v>#N/A</v>
      </c>
      <c r="AD104" s="323" t="e">
        <f t="shared" ca="1" si="55"/>
        <v>#N/A</v>
      </c>
      <c r="AE104" s="324">
        <f t="shared" ca="1" si="34"/>
        <v>726.15507071252262</v>
      </c>
      <c r="AG104" s="306">
        <f t="shared" ca="1" si="56"/>
        <v>-28.255702458639561</v>
      </c>
      <c r="AH104" s="304">
        <f t="shared" ca="1" si="57"/>
        <v>-18.799594102730318</v>
      </c>
    </row>
    <row r="105" spans="1:34" x14ac:dyDescent="0.2">
      <c r="A105" s="347">
        <f t="shared" ca="1" si="35"/>
        <v>0.01</v>
      </c>
      <c r="B105" s="304">
        <f t="shared" ca="1" si="36"/>
        <v>5.6099999999999781</v>
      </c>
      <c r="D105" s="306">
        <f t="shared" ca="1" si="37"/>
        <v>-5.0977149721394168</v>
      </c>
      <c r="E105" s="307">
        <f t="shared" ca="1" si="38"/>
        <v>-28.259916416549125</v>
      </c>
      <c r="F105" s="304">
        <f t="shared" ca="1" si="39"/>
        <v>28.716015980764411</v>
      </c>
      <c r="G105" s="306">
        <f t="shared" ca="1" si="40"/>
        <v>44.962622828130776</v>
      </c>
      <c r="H105" s="307">
        <f t="shared" ca="1" si="41"/>
        <v>162.63297413451301</v>
      </c>
      <c r="I105" s="304">
        <f t="shared" ca="1" si="42"/>
        <v>168.73387842227157</v>
      </c>
      <c r="J105" s="306">
        <f t="shared" ca="1" si="43"/>
        <v>174.8626358952917</v>
      </c>
      <c r="K105" s="307">
        <f t="shared" ca="1" si="44"/>
        <v>727.78281344968855</v>
      </c>
      <c r="L105" s="304">
        <f t="shared" ca="1" si="29"/>
        <v>748.49499997327541</v>
      </c>
      <c r="M105" s="306">
        <f t="shared" ca="1" si="45"/>
        <v>1.3010669276892237</v>
      </c>
      <c r="N105" s="304">
        <f t="shared" ca="1" si="46"/>
        <v>74.545643820645182</v>
      </c>
      <c r="P105" s="310">
        <f t="shared" ca="1" si="47"/>
        <v>12</v>
      </c>
      <c r="Q105" s="304">
        <f t="shared" ca="1" si="48"/>
        <v>9.3750000000026787</v>
      </c>
      <c r="R105" s="306">
        <f t="shared" ca="1" si="49"/>
        <v>4.975779275485836E-3</v>
      </c>
      <c r="S105" s="307">
        <f t="shared" ca="1" si="50"/>
        <v>2.9794625421229979</v>
      </c>
      <c r="T105" s="304">
        <f t="shared" ca="1" si="30"/>
        <v>29.228527538226611</v>
      </c>
      <c r="U105" s="311">
        <f t="shared" ca="1" si="31"/>
        <v>0</v>
      </c>
      <c r="V105" s="306">
        <f t="shared" ca="1" si="32"/>
        <v>1.1389769116166757</v>
      </c>
      <c r="W105" s="304">
        <f t="shared" ca="1" si="33"/>
        <v>66.170232405319254</v>
      </c>
      <c r="Y105" s="314" t="str">
        <f t="shared" ca="1" si="51"/>
        <v/>
      </c>
      <c r="Z105" s="315" t="str">
        <f t="shared" ca="1" si="52"/>
        <v/>
      </c>
      <c r="AA105" s="316" t="str">
        <f t="shared" ca="1" si="53"/>
        <v/>
      </c>
      <c r="AC105" s="310" t="e">
        <f t="shared" ca="1" si="54"/>
        <v>#N/A</v>
      </c>
      <c r="AD105" s="323" t="e">
        <f t="shared" ca="1" si="55"/>
        <v>#N/A</v>
      </c>
      <c r="AE105" s="324">
        <f t="shared" ca="1" si="34"/>
        <v>727.78281344968855</v>
      </c>
      <c r="AG105" s="306">
        <f t="shared" ca="1" si="56"/>
        <v>-28.596919904945441</v>
      </c>
      <c r="AH105" s="304">
        <f t="shared" ca="1" si="57"/>
        <v>-19.141215053251539</v>
      </c>
    </row>
    <row r="106" spans="1:34" x14ac:dyDescent="0.2">
      <c r="A106" s="347">
        <f t="shared" ca="1" si="35"/>
        <v>0.01</v>
      </c>
      <c r="B106" s="304">
        <f t="shared" ca="1" si="36"/>
        <v>5.6199999999999779</v>
      </c>
      <c r="D106" s="306">
        <f t="shared" ca="1" si="37"/>
        <v>-5.1913971999726449</v>
      </c>
      <c r="E106" s="307">
        <f t="shared" ca="1" si="38"/>
        <v>-28.587649377182338</v>
      </c>
      <c r="F106" s="304">
        <f t="shared" ca="1" si="39"/>
        <v>29.055194058904469</v>
      </c>
      <c r="G106" s="306">
        <f t="shared" ca="1" si="40"/>
        <v>44.910708856131052</v>
      </c>
      <c r="H106" s="307">
        <f t="shared" ca="1" si="41"/>
        <v>162.3470976407412</v>
      </c>
      <c r="I106" s="304">
        <f t="shared" ca="1" si="42"/>
        <v>168.44450683335603</v>
      </c>
      <c r="J106" s="306">
        <f t="shared" ca="1" si="43"/>
        <v>175.312002553713</v>
      </c>
      <c r="K106" s="307">
        <f t="shared" ca="1" si="44"/>
        <v>729.40771380856484</v>
      </c>
      <c r="L106" s="304">
        <f t="shared" ca="1" si="29"/>
        <v>750.17991922126942</v>
      </c>
      <c r="M106" s="306">
        <f t="shared" ca="1" si="45"/>
        <v>1.3009117384855744</v>
      </c>
      <c r="N106" s="304">
        <f t="shared" ca="1" si="46"/>
        <v>74.536752134250079</v>
      </c>
      <c r="P106" s="310">
        <f t="shared" ca="1" si="47"/>
        <v>12</v>
      </c>
      <c r="Q106" s="304">
        <f t="shared" ca="1" si="48"/>
        <v>8.1250000000027072</v>
      </c>
      <c r="R106" s="306">
        <f t="shared" ca="1" si="49"/>
        <v>4.3123420387545953E-3</v>
      </c>
      <c r="S106" s="307">
        <f t="shared" ca="1" si="50"/>
        <v>2.9794194187026104</v>
      </c>
      <c r="T106" s="304">
        <f t="shared" ca="1" si="30"/>
        <v>29.228104497472611</v>
      </c>
      <c r="U106" s="311">
        <f t="shared" ca="1" si="31"/>
        <v>0</v>
      </c>
      <c r="V106" s="306">
        <f t="shared" ca="1" si="32"/>
        <v>1.1387916083516192</v>
      </c>
      <c r="W106" s="304">
        <f t="shared" ca="1" si="33"/>
        <v>65.932740097301547</v>
      </c>
      <c r="Y106" s="314" t="str">
        <f t="shared" ca="1" si="51"/>
        <v/>
      </c>
      <c r="Z106" s="315" t="str">
        <f t="shared" ca="1" si="52"/>
        <v/>
      </c>
      <c r="AA106" s="316" t="str">
        <f t="shared" ca="1" si="53"/>
        <v/>
      </c>
      <c r="AC106" s="310" t="e">
        <f t="shared" ca="1" si="54"/>
        <v>#N/A</v>
      </c>
      <c r="AD106" s="323" t="e">
        <f t="shared" ca="1" si="55"/>
        <v>#N/A</v>
      </c>
      <c r="AE106" s="324">
        <f t="shared" ca="1" si="34"/>
        <v>729.40771380856484</v>
      </c>
      <c r="AG106" s="306">
        <f t="shared" ca="1" si="56"/>
        <v>-28.937361729810902</v>
      </c>
      <c r="AH106" s="304">
        <f t="shared" ca="1" si="57"/>
        <v>-19.482061518747962</v>
      </c>
    </row>
    <row r="107" spans="1:34" x14ac:dyDescent="0.2">
      <c r="A107" s="347">
        <f t="shared" ca="1" si="35"/>
        <v>0.01</v>
      </c>
      <c r="B107" s="304">
        <f t="shared" ca="1" si="36"/>
        <v>5.6299999999999777</v>
      </c>
      <c r="D107" s="306">
        <f t="shared" ca="1" si="37"/>
        <v>-5.2849825325862145</v>
      </c>
      <c r="E107" s="307">
        <f t="shared" ca="1" si="38"/>
        <v>-28.91460994939861</v>
      </c>
      <c r="F107" s="304">
        <f t="shared" ca="1" si="39"/>
        <v>29.393633815770421</v>
      </c>
      <c r="G107" s="306">
        <f t="shared" ca="1" si="40"/>
        <v>44.857859030805187</v>
      </c>
      <c r="H107" s="307">
        <f t="shared" ca="1" si="41"/>
        <v>162.05795154124721</v>
      </c>
      <c r="I107" s="304">
        <f t="shared" ca="1" si="42"/>
        <v>168.15173854163038</v>
      </c>
      <c r="J107" s="306">
        <f t="shared" ca="1" si="43"/>
        <v>175.76084539314769</v>
      </c>
      <c r="K107" s="307">
        <f t="shared" ca="1" si="44"/>
        <v>731.02973905447482</v>
      </c>
      <c r="L107" s="304">
        <f t="shared" ca="1" si="29"/>
        <v>751.86192492728844</v>
      </c>
      <c r="M107" s="306">
        <f t="shared" ca="1" si="45"/>
        <v>1.3007561918204482</v>
      </c>
      <c r="N107" s="304">
        <f t="shared" ca="1" si="46"/>
        <v>74.52783996682102</v>
      </c>
      <c r="P107" s="310">
        <f t="shared" ca="1" si="47"/>
        <v>12</v>
      </c>
      <c r="Q107" s="304">
        <f t="shared" ca="1" si="48"/>
        <v>6.8750000000027338</v>
      </c>
      <c r="R107" s="306">
        <f t="shared" ca="1" si="49"/>
        <v>3.6489048020233545E-3</v>
      </c>
      <c r="S107" s="307">
        <f t="shared" ca="1" si="50"/>
        <v>2.97938292965459</v>
      </c>
      <c r="T107" s="304">
        <f t="shared" ca="1" si="30"/>
        <v>29.227746539911529</v>
      </c>
      <c r="U107" s="311">
        <f t="shared" ca="1" si="31"/>
        <v>0</v>
      </c>
      <c r="V107" s="306">
        <f t="shared" ca="1" si="32"/>
        <v>1.1386066619349149</v>
      </c>
      <c r="W107" s="304">
        <f t="shared" ca="1" si="33"/>
        <v>65.69307720548106</v>
      </c>
      <c r="Y107" s="314" t="str">
        <f t="shared" ca="1" si="51"/>
        <v/>
      </c>
      <c r="Z107" s="315" t="str">
        <f t="shared" ca="1" si="52"/>
        <v/>
      </c>
      <c r="AA107" s="316" t="str">
        <f t="shared" ca="1" si="53"/>
        <v/>
      </c>
      <c r="AC107" s="310" t="e">
        <f t="shared" ca="1" si="54"/>
        <v>#N/A</v>
      </c>
      <c r="AD107" s="323" t="e">
        <f t="shared" ca="1" si="55"/>
        <v>#N/A</v>
      </c>
      <c r="AE107" s="324">
        <f t="shared" ca="1" si="34"/>
        <v>731.02973905447482</v>
      </c>
      <c r="AG107" s="306">
        <f t="shared" ca="1" si="56"/>
        <v>-29.277032592155237</v>
      </c>
      <c r="AH107" s="304">
        <f t="shared" ca="1" si="57"/>
        <v>-19.822138171458739</v>
      </c>
    </row>
    <row r="108" spans="1:34" x14ac:dyDescent="0.2">
      <c r="A108" s="347">
        <f t="shared" ca="1" si="35"/>
        <v>0.01</v>
      </c>
      <c r="B108" s="304">
        <f t="shared" ca="1" si="36"/>
        <v>5.6399999999999775</v>
      </c>
      <c r="D108" s="306">
        <f t="shared" ca="1" si="37"/>
        <v>-5.3784723074045795</v>
      </c>
      <c r="E108" s="307">
        <f t="shared" ca="1" si="38"/>
        <v>-29.240802615005371</v>
      </c>
      <c r="F108" s="304">
        <f t="shared" ca="1" si="39"/>
        <v>29.731338717441282</v>
      </c>
      <c r="G108" s="306">
        <f t="shared" ca="1" si="40"/>
        <v>44.804074307731142</v>
      </c>
      <c r="H108" s="307">
        <f t="shared" ca="1" si="41"/>
        <v>161.76554351509716</v>
      </c>
      <c r="I108" s="304">
        <f t="shared" ca="1" si="42"/>
        <v>167.85558120988259</v>
      </c>
      <c r="J108" s="306">
        <f t="shared" ca="1" si="43"/>
        <v>176.20915505984038</v>
      </c>
      <c r="K108" s="307">
        <f t="shared" ca="1" si="44"/>
        <v>732.64885652975659</v>
      </c>
      <c r="L108" s="304">
        <f t="shared" ca="1" si="29"/>
        <v>753.54098315968372</v>
      </c>
      <c r="M108" s="306">
        <f t="shared" ca="1" si="45"/>
        <v>1.3006002831015735</v>
      </c>
      <c r="N108" s="304">
        <f t="shared" ca="1" si="46"/>
        <v>74.518907055240206</v>
      </c>
      <c r="P108" s="310">
        <f t="shared" ca="1" si="47"/>
        <v>12</v>
      </c>
      <c r="Q108" s="304">
        <f t="shared" ca="1" si="48"/>
        <v>5.6250000000027613</v>
      </c>
      <c r="R108" s="306">
        <f t="shared" ca="1" si="49"/>
        <v>2.9854675652921138E-3</v>
      </c>
      <c r="S108" s="307">
        <f t="shared" ca="1" si="50"/>
        <v>2.979353074978937</v>
      </c>
      <c r="T108" s="304">
        <f t="shared" ca="1" si="30"/>
        <v>29.227453665543372</v>
      </c>
      <c r="U108" s="311">
        <f t="shared" ca="1" si="31"/>
        <v>0</v>
      </c>
      <c r="V108" s="306">
        <f t="shared" ca="1" si="32"/>
        <v>1.1384220759286836</v>
      </c>
      <c r="W108" s="304">
        <f t="shared" ca="1" si="33"/>
        <v>65.451264659447034</v>
      </c>
      <c r="Y108" s="314" t="str">
        <f t="shared" ca="1" si="51"/>
        <v/>
      </c>
      <c r="Z108" s="315" t="str">
        <f t="shared" ca="1" si="52"/>
        <v/>
      </c>
      <c r="AA108" s="316" t="str">
        <f t="shared" ca="1" si="53"/>
        <v/>
      </c>
      <c r="AC108" s="310" t="e">
        <f t="shared" ca="1" si="54"/>
        <v>#N/A</v>
      </c>
      <c r="AD108" s="323" t="e">
        <f t="shared" ca="1" si="55"/>
        <v>#N/A</v>
      </c>
      <c r="AE108" s="324">
        <f t="shared" ca="1" si="34"/>
        <v>732.64885652975659</v>
      </c>
      <c r="AG108" s="306">
        <f t="shared" ca="1" si="56"/>
        <v>-29.615937182495657</v>
      </c>
      <c r="AH108" s="304">
        <f t="shared" ca="1" si="57"/>
        <v>-20.161449715355726</v>
      </c>
    </row>
    <row r="109" spans="1:34" x14ac:dyDescent="0.2">
      <c r="A109" s="347">
        <f t="shared" ca="1" si="35"/>
        <v>0.01</v>
      </c>
      <c r="B109" s="304">
        <f t="shared" ca="1" si="36"/>
        <v>5.6499999999999773</v>
      </c>
      <c r="D109" s="306">
        <f t="shared" ca="1" si="37"/>
        <v>-5.4718678781375365</v>
      </c>
      <c r="E109" s="307">
        <f t="shared" ca="1" si="38"/>
        <v>-29.566231883513822</v>
      </c>
      <c r="F109" s="304">
        <f t="shared" ca="1" si="39"/>
        <v>30.06831232153715</v>
      </c>
      <c r="G109" s="306">
        <f t="shared" ca="1" si="40"/>
        <v>44.749355628949765</v>
      </c>
      <c r="H109" s="307">
        <f t="shared" ca="1" si="41"/>
        <v>161.46988119626204</v>
      </c>
      <c r="I109" s="304">
        <f t="shared" ca="1" si="42"/>
        <v>167.55604245368531</v>
      </c>
      <c r="J109" s="306">
        <f t="shared" ca="1" si="43"/>
        <v>176.6569222095238</v>
      </c>
      <c r="K109" s="307">
        <f t="shared" ca="1" si="44"/>
        <v>734.26503365331337</v>
      </c>
      <c r="L109" s="304">
        <f t="shared" ca="1" si="29"/>
        <v>755.21706006316037</v>
      </c>
      <c r="M109" s="306">
        <f t="shared" ca="1" si="45"/>
        <v>1.3004440076948995</v>
      </c>
      <c r="N109" s="304">
        <f t="shared" ca="1" si="46"/>
        <v>74.509953133996092</v>
      </c>
      <c r="P109" s="310">
        <f t="shared" ca="1" si="47"/>
        <v>12</v>
      </c>
      <c r="Q109" s="304">
        <f t="shared" ca="1" si="48"/>
        <v>4.3750000000027898</v>
      </c>
      <c r="R109" s="306">
        <f t="shared" ca="1" si="49"/>
        <v>2.3220303285608739E-3</v>
      </c>
      <c r="S109" s="307">
        <f t="shared" ca="1" si="50"/>
        <v>2.9793298546756515</v>
      </c>
      <c r="T109" s="304">
        <f t="shared" ca="1" si="30"/>
        <v>29.227225874368141</v>
      </c>
      <c r="U109" s="311">
        <f t="shared" ca="1" si="31"/>
        <v>0</v>
      </c>
      <c r="V109" s="306">
        <f t="shared" ca="1" si="32"/>
        <v>1.1382378538843418</v>
      </c>
      <c r="W109" s="304">
        <f t="shared" ca="1" si="33"/>
        <v>65.20732344953889</v>
      </c>
      <c r="Y109" s="314" t="str">
        <f t="shared" ca="1" si="51"/>
        <v/>
      </c>
      <c r="Z109" s="315" t="str">
        <f t="shared" ca="1" si="52"/>
        <v/>
      </c>
      <c r="AA109" s="316" t="str">
        <f t="shared" ca="1" si="53"/>
        <v/>
      </c>
      <c r="AC109" s="310" t="e">
        <f t="shared" ca="1" si="54"/>
        <v>#N/A</v>
      </c>
      <c r="AD109" s="323" t="e">
        <f t="shared" ca="1" si="55"/>
        <v>#N/A</v>
      </c>
      <c r="AE109" s="324">
        <f t="shared" ca="1" si="34"/>
        <v>734.26503365331337</v>
      </c>
      <c r="AG109" s="306">
        <f t="shared" ca="1" si="56"/>
        <v>-29.954080222434364</v>
      </c>
      <c r="AH109" s="304">
        <f t="shared" ca="1" si="57"/>
        <v>-20.500000885633185</v>
      </c>
    </row>
    <row r="110" spans="1:34" x14ac:dyDescent="0.2">
      <c r="A110" s="347">
        <f t="shared" ca="1" si="35"/>
        <v>0.01</v>
      </c>
      <c r="B110" s="304">
        <f t="shared" ca="1" si="36"/>
        <v>5.659999999999977</v>
      </c>
      <c r="D110" s="306">
        <f t="shared" ca="1" si="37"/>
        <v>-5.5651706147338524</v>
      </c>
      <c r="E110" s="307">
        <f t="shared" ca="1" si="38"/>
        <v>-29.890902291622417</v>
      </c>
      <c r="F110" s="304">
        <f t="shared" ca="1" si="39"/>
        <v>30.404558273035565</v>
      </c>
      <c r="G110" s="306">
        <f t="shared" ca="1" si="40"/>
        <v>44.693703922802428</v>
      </c>
      <c r="H110" s="307">
        <f t="shared" ca="1" si="41"/>
        <v>161.1709721733458</v>
      </c>
      <c r="I110" s="304">
        <f t="shared" ca="1" si="42"/>
        <v>167.25312984109007</v>
      </c>
      <c r="J110" s="306">
        <f t="shared" ca="1" si="43"/>
        <v>177.10413750728256</v>
      </c>
      <c r="K110" s="307">
        <f t="shared" ca="1" si="44"/>
        <v>735.87823792016138</v>
      </c>
      <c r="L110" s="304">
        <f t="shared" ca="1" si="29"/>
        <v>756.89012185830529</v>
      </c>
      <c r="M110" s="306">
        <f t="shared" ca="1" si="45"/>
        <v>1.3002873609237346</v>
      </c>
      <c r="N110" s="304">
        <f t="shared" ca="1" si="46"/>
        <v>74.500977935133989</v>
      </c>
      <c r="P110" s="310">
        <f t="shared" ca="1" si="47"/>
        <v>12</v>
      </c>
      <c r="Q110" s="304">
        <f t="shared" ca="1" si="48"/>
        <v>3.1250000000028173</v>
      </c>
      <c r="R110" s="306">
        <f t="shared" ca="1" si="49"/>
        <v>1.6585930918296332E-3</v>
      </c>
      <c r="S110" s="307">
        <f t="shared" ca="1" si="50"/>
        <v>2.979313268744733</v>
      </c>
      <c r="T110" s="304">
        <f t="shared" ca="1" si="30"/>
        <v>29.227063166385832</v>
      </c>
      <c r="U110" s="311">
        <f t="shared" ca="1" si="31"/>
        <v>0</v>
      </c>
      <c r="V110" s="306">
        <f t="shared" ca="1" si="32"/>
        <v>1.1380539993426761</v>
      </c>
      <c r="W110" s="304">
        <f t="shared" ca="1" si="33"/>
        <v>64.961274625678811</v>
      </c>
      <c r="Y110" s="314" t="str">
        <f t="shared" ca="1" si="51"/>
        <v/>
      </c>
      <c r="Z110" s="315" t="str">
        <f t="shared" ca="1" si="52"/>
        <v/>
      </c>
      <c r="AA110" s="316" t="str">
        <f t="shared" ca="1" si="53"/>
        <v/>
      </c>
      <c r="AC110" s="310" t="e">
        <f t="shared" ca="1" si="54"/>
        <v>#N/A</v>
      </c>
      <c r="AD110" s="323" t="e">
        <f t="shared" ca="1" si="55"/>
        <v>#N/A</v>
      </c>
      <c r="AE110" s="324">
        <f t="shared" ca="1" si="34"/>
        <v>735.87823792016138</v>
      </c>
      <c r="AG110" s="306">
        <f t="shared" ca="1" si="56"/>
        <v>-30.291466464152101</v>
      </c>
      <c r="AH110" s="304">
        <f t="shared" ca="1" si="57"/>
        <v>-20.83779644820401</v>
      </c>
    </row>
    <row r="111" spans="1:34" x14ac:dyDescent="0.2">
      <c r="A111" s="347">
        <f t="shared" ca="1" si="35"/>
        <v>0.01</v>
      </c>
      <c r="B111" s="304">
        <f t="shared" ca="1" si="36"/>
        <v>5.6699999999999768</v>
      </c>
      <c r="D111" s="306">
        <f t="shared" ca="1" si="37"/>
        <v>-5.6583819033384204</v>
      </c>
      <c r="E111" s="307">
        <f t="shared" ca="1" si="38"/>
        <v>-30.214818402706619</v>
      </c>
      <c r="F111" s="304">
        <f t="shared" ca="1" si="39"/>
        <v>30.740080300359764</v>
      </c>
      <c r="G111" s="306">
        <f t="shared" ca="1" si="40"/>
        <v>44.637120103769043</v>
      </c>
      <c r="H111" s="307">
        <f t="shared" ca="1" si="41"/>
        <v>160.86882398931874</v>
      </c>
      <c r="I111" s="304">
        <f t="shared" ca="1" si="42"/>
        <v>166.94685089232655</v>
      </c>
      <c r="J111" s="306">
        <f t="shared" ca="1" si="43"/>
        <v>177.55079162741541</v>
      </c>
      <c r="K111" s="307">
        <f t="shared" ca="1" si="44"/>
        <v>737.48843690097465</v>
      </c>
      <c r="L111" s="304">
        <f t="shared" ca="1" si="29"/>
        <v>758.56013484111111</v>
      </c>
      <c r="M111" s="306">
        <f t="shared" ca="1" si="45"/>
        <v>1.3001303380678702</v>
      </c>
      <c r="N111" s="304">
        <f t="shared" ca="1" si="46"/>
        <v>74.49198118820587</v>
      </c>
      <c r="P111" s="310">
        <f t="shared" ca="1" si="47"/>
        <v>12</v>
      </c>
      <c r="Q111" s="304">
        <f t="shared" ca="1" si="48"/>
        <v>1.8750000000028457</v>
      </c>
      <c r="R111" s="306">
        <f t="shared" ca="1" si="49"/>
        <v>9.9515585509839309E-4</v>
      </c>
      <c r="S111" s="307">
        <f t="shared" ca="1" si="50"/>
        <v>2.979303317186182</v>
      </c>
      <c r="T111" s="304">
        <f t="shared" ca="1" si="30"/>
        <v>29.226965541596446</v>
      </c>
      <c r="U111" s="311">
        <f t="shared" ca="1" si="31"/>
        <v>0</v>
      </c>
      <c r="V111" s="306">
        <f t="shared" ca="1" si="32"/>
        <v>1.1378705158339126</v>
      </c>
      <c r="W111" s="304">
        <f t="shared" ca="1" si="33"/>
        <v>64.713139296227297</v>
      </c>
      <c r="Y111" s="314" t="str">
        <f t="shared" ca="1" si="51"/>
        <v/>
      </c>
      <c r="Z111" s="315" t="str">
        <f t="shared" ca="1" si="52"/>
        <v/>
      </c>
      <c r="AA111" s="316" t="str">
        <f t="shared" ca="1" si="53"/>
        <v/>
      </c>
      <c r="AC111" s="310" t="e">
        <f t="shared" ca="1" si="54"/>
        <v>#N/A</v>
      </c>
      <c r="AD111" s="323" t="e">
        <f t="shared" ca="1" si="55"/>
        <v>#N/A</v>
      </c>
      <c r="AE111" s="324">
        <f t="shared" ca="1" si="34"/>
        <v>737.48843690097465</v>
      </c>
      <c r="AG111" s="306">
        <f t="shared" ca="1" si="56"/>
        <v>-30.628100689908674</v>
      </c>
      <c r="AH111" s="304">
        <f t="shared" ca="1" si="57"/>
        <v>-21.174841199202945</v>
      </c>
    </row>
    <row r="112" spans="1:34" x14ac:dyDescent="0.2">
      <c r="A112" s="347">
        <f t="shared" ca="1" si="35"/>
        <v>0.01</v>
      </c>
      <c r="B112" s="304">
        <f t="shared" ca="1" si="36"/>
        <v>5.6799999999999766</v>
      </c>
      <c r="D112" s="306">
        <f t="shared" ca="1" si="37"/>
        <v>-5.7515031462528201</v>
      </c>
      <c r="E112" s="307">
        <f t="shared" ca="1" si="38"/>
        <v>-30.537984806314455</v>
      </c>
      <c r="F112" s="304">
        <f t="shared" ca="1" si="39"/>
        <v>31.074882211716403</v>
      </c>
      <c r="G112" s="306">
        <f t="shared" ca="1" si="40"/>
        <v>44.579605072306514</v>
      </c>
      <c r="H112" s="307">
        <f t="shared" ca="1" si="41"/>
        <v>160.56344414125559</v>
      </c>
      <c r="I112" s="304">
        <f t="shared" ca="1" si="42"/>
        <v>166.63721307950669</v>
      </c>
      <c r="J112" s="306">
        <f t="shared" ca="1" si="43"/>
        <v>177.9968752532958</v>
      </c>
      <c r="K112" s="307">
        <f t="shared" ca="1" si="44"/>
        <v>739.0955982416275</v>
      </c>
      <c r="L112" s="304">
        <f t="shared" ca="1" si="29"/>
        <v>760.22706538249918</v>
      </c>
      <c r="M112" s="306">
        <f t="shared" ca="1" si="45"/>
        <v>1.2999729343626869</v>
      </c>
      <c r="N112" s="304">
        <f t="shared" ca="1" si="46"/>
        <v>74.482962620219141</v>
      </c>
      <c r="P112" s="310">
        <f t="shared" ca="1" si="47"/>
        <v>12</v>
      </c>
      <c r="Q112" s="304">
        <f t="shared" ca="1" si="48"/>
        <v>0.62500000000287237</v>
      </c>
      <c r="R112" s="306">
        <f t="shared" ca="1" si="49"/>
        <v>3.3171861836715213E-4</v>
      </c>
      <c r="S112" s="307">
        <f t="shared" ca="1" si="50"/>
        <v>2.9792999999999985</v>
      </c>
      <c r="T112" s="304">
        <f t="shared" ca="1" si="30"/>
        <v>29.226932999999988</v>
      </c>
      <c r="U112" s="311">
        <f t="shared" ca="1" si="31"/>
        <v>0</v>
      </c>
      <c r="V112" s="306">
        <f t="shared" ca="1" si="32"/>
        <v>1.1376874068777854</v>
      </c>
      <c r="W112" s="304">
        <f t="shared" ca="1" si="33"/>
        <v>64.462938626861757</v>
      </c>
      <c r="Y112" s="314" t="str">
        <f t="shared" ca="1" si="51"/>
        <v/>
      </c>
      <c r="Z112" s="315" t="str">
        <f t="shared" ca="1" si="52"/>
        <v/>
      </c>
      <c r="AA112" s="316" t="str">
        <f t="shared" ca="1" si="53"/>
        <v/>
      </c>
      <c r="AC112" s="310" t="e">
        <f t="shared" ca="1" si="54"/>
        <v>#N/A</v>
      </c>
      <c r="AD112" s="323" t="e">
        <f t="shared" ca="1" si="55"/>
        <v>#N/A</v>
      </c>
      <c r="AE112" s="324">
        <f t="shared" ca="1" si="34"/>
        <v>739.0955982416275</v>
      </c>
      <c r="AG112" s="306">
        <f t="shared" ca="1" si="56"/>
        <v>-30.963987711550079</v>
      </c>
      <c r="AH112" s="304">
        <f t="shared" ca="1" si="57"/>
        <v>-21.511139964496511</v>
      </c>
    </row>
    <row r="113" spans="1:34" x14ac:dyDescent="0.2">
      <c r="A113" s="347">
        <f t="shared" ca="1" si="35"/>
        <v>0.01</v>
      </c>
      <c r="B113" s="304">
        <f t="shared" ca="1" si="36"/>
        <v>5.6899999999999764</v>
      </c>
      <c r="D113" s="306">
        <f t="shared" ca="1" si="37"/>
        <v>-5.7884206744668401</v>
      </c>
      <c r="E113" s="307">
        <f t="shared" ca="1" si="38"/>
        <v>-30.658295047104566</v>
      </c>
      <c r="F113" s="304">
        <f t="shared" ca="1" si="39"/>
        <v>31.19994982527875</v>
      </c>
      <c r="G113" s="306">
        <f t="shared" ca="1" si="40"/>
        <v>44.521720865561846</v>
      </c>
      <c r="H113" s="307">
        <f t="shared" ca="1" si="41"/>
        <v>160.25686119078455</v>
      </c>
      <c r="I113" s="304">
        <f t="shared" ca="1" si="42"/>
        <v>166.32632139127406</v>
      </c>
      <c r="J113" s="306">
        <f t="shared" ca="1" si="43"/>
        <v>178.44238188298513</v>
      </c>
      <c r="K113" s="307">
        <f t="shared" ca="1" si="44"/>
        <v>740.6996997682877</v>
      </c>
      <c r="L113" s="304">
        <f t="shared" ca="1" si="29"/>
        <v>761.89089040945009</v>
      </c>
      <c r="M113" s="306">
        <f t="shared" ca="1" si="45"/>
        <v>1.2998151469881525</v>
      </c>
      <c r="N113" s="304">
        <f t="shared" ca="1" si="46"/>
        <v>74.473922069597876</v>
      </c>
      <c r="P113" s="310">
        <f t="shared" ca="1" si="47"/>
        <v>13</v>
      </c>
      <c r="Q113" s="304">
        <f t="shared" ca="1" si="48"/>
        <v>0</v>
      </c>
      <c r="R113" s="306">
        <f t="shared" ca="1" si="49"/>
        <v>0</v>
      </c>
      <c r="S113" s="307">
        <f t="shared" ca="1" si="50"/>
        <v>2.9792999999999985</v>
      </c>
      <c r="T113" s="304">
        <f t="shared" ca="1" si="30"/>
        <v>29.226932999999988</v>
      </c>
      <c r="U113" s="311">
        <f t="shared" ca="1" si="31"/>
        <v>0</v>
      </c>
      <c r="V113" s="306">
        <f t="shared" ca="1" si="32"/>
        <v>1.1375046748325188</v>
      </c>
      <c r="W113" s="304">
        <f t="shared" ca="1" si="33"/>
        <v>64.212313345555913</v>
      </c>
      <c r="Y113" s="314" t="str">
        <f t="shared" ca="1" si="51"/>
        <v>Fin de propulsion</v>
      </c>
      <c r="Z113" s="315" t="str">
        <f t="shared" ca="1" si="52"/>
        <v/>
      </c>
      <c r="AA113" s="316" t="str">
        <f t="shared" ca="1" si="53"/>
        <v/>
      </c>
      <c r="AC113" s="310" t="e">
        <f t="shared" ca="1" si="54"/>
        <v>#N/A</v>
      </c>
      <c r="AD113" s="323" t="e">
        <f t="shared" ca="1" si="55"/>
        <v>#N/A</v>
      </c>
      <c r="AE113" s="324">
        <f t="shared" ca="1" si="34"/>
        <v>740.6996997682877</v>
      </c>
      <c r="AG113" s="306">
        <f t="shared" ca="1" si="56"/>
        <v>-31.089375873384284</v>
      </c>
      <c r="AH113" s="304">
        <f t="shared" ca="1" si="57"/>
        <v>-21.636941102561604</v>
      </c>
    </row>
    <row r="114" spans="1:34" x14ac:dyDescent="0.2">
      <c r="A114" s="347">
        <f t="shared" ca="1" si="35"/>
        <v>0.01</v>
      </c>
      <c r="B114" s="304">
        <f t="shared" ca="1" si="36"/>
        <v>5.6999999999999762</v>
      </c>
      <c r="D114" s="306">
        <f t="shared" ca="1" si="37"/>
        <v>-5.7691926260212343</v>
      </c>
      <c r="E114" s="307">
        <f t="shared" ca="1" si="38"/>
        <v>-30.576328971042457</v>
      </c>
      <c r="F114" s="304">
        <f t="shared" ca="1" si="39"/>
        <v>31.115839646417193</v>
      </c>
      <c r="G114" s="306">
        <f t="shared" ca="1" si="40"/>
        <v>44.464028939301635</v>
      </c>
      <c r="H114" s="307">
        <f t="shared" ca="1" si="41"/>
        <v>159.95109790107412</v>
      </c>
      <c r="I114" s="304">
        <f t="shared" ca="1" si="42"/>
        <v>166.01627507348203</v>
      </c>
      <c r="J114" s="306">
        <f t="shared" ca="1" si="43"/>
        <v>178.88731063200945</v>
      </c>
      <c r="K114" s="307">
        <f t="shared" ca="1" si="44"/>
        <v>742.30073956374702</v>
      </c>
      <c r="L114" s="304">
        <f t="shared" ca="1" si="29"/>
        <v>763.55160785767373</v>
      </c>
      <c r="M114" s="306">
        <f t="shared" ca="1" si="45"/>
        <v>1.2996569750982028</v>
      </c>
      <c r="N114" s="304">
        <f t="shared" ca="1" si="46"/>
        <v>74.46485948786615</v>
      </c>
      <c r="P114" s="310">
        <f t="shared" ca="1" si="47"/>
        <v>13</v>
      </c>
      <c r="Q114" s="304">
        <f t="shared" ca="1" si="48"/>
        <v>0</v>
      </c>
      <c r="R114" s="306">
        <f t="shared" ca="1" si="49"/>
        <v>0</v>
      </c>
      <c r="S114" s="307">
        <f t="shared" ca="1" si="50"/>
        <v>2.9792999999999985</v>
      </c>
      <c r="T114" s="304">
        <f t="shared" ca="1" si="30"/>
        <v>29.226932999999988</v>
      </c>
      <c r="U114" s="311">
        <f t="shared" ca="1" si="31"/>
        <v>0</v>
      </c>
      <c r="V114" s="306">
        <f t="shared" ca="1" si="32"/>
        <v>1.1373223197481503</v>
      </c>
      <c r="W114" s="304">
        <f t="shared" ca="1" si="33"/>
        <v>63.962886484485921</v>
      </c>
      <c r="Y114" s="314" t="str">
        <f t="shared" ca="1" si="51"/>
        <v/>
      </c>
      <c r="Z114" s="315" t="str">
        <f t="shared" ca="1" si="52"/>
        <v/>
      </c>
      <c r="AA114" s="316" t="str">
        <f t="shared" ca="1" si="53"/>
        <v/>
      </c>
      <c r="AC114" s="310" t="e">
        <f t="shared" ca="1" si="54"/>
        <v>#N/A</v>
      </c>
      <c r="AD114" s="323" t="e">
        <f t="shared" ca="1" si="55"/>
        <v>#N/A</v>
      </c>
      <c r="AE114" s="324">
        <f t="shared" ca="1" si="34"/>
        <v>742.30073956374702</v>
      </c>
      <c r="AG114" s="306">
        <f t="shared" ca="1" si="56"/>
        <v>-31.004839451839381</v>
      </c>
      <c r="AH114" s="304">
        <f t="shared" ca="1" si="57"/>
        <v>-21.552818898921206</v>
      </c>
    </row>
    <row r="115" spans="1:34" x14ac:dyDescent="0.2">
      <c r="A115" s="347">
        <f t="shared" ca="1" si="35"/>
        <v>0.01</v>
      </c>
      <c r="B115" s="304">
        <f t="shared" ca="1" si="36"/>
        <v>5.709999999999976</v>
      </c>
      <c r="D115" s="306">
        <f t="shared" ca="1" si="37"/>
        <v>-5.7500545433486838</v>
      </c>
      <c r="E115" s="307">
        <f t="shared" ca="1" si="38"/>
        <v>-30.494754826316168</v>
      </c>
      <c r="F115" s="304">
        <f t="shared" ca="1" si="39"/>
        <v>31.032131721308126</v>
      </c>
      <c r="G115" s="306">
        <f t="shared" ca="1" si="40"/>
        <v>44.40652839386815</v>
      </c>
      <c r="H115" s="307">
        <f t="shared" ca="1" si="41"/>
        <v>159.64615035281096</v>
      </c>
      <c r="I115" s="304">
        <f t="shared" ca="1" si="42"/>
        <v>165.70707011611708</v>
      </c>
      <c r="J115" s="306">
        <f t="shared" ca="1" si="43"/>
        <v>179.3316634186753</v>
      </c>
      <c r="K115" s="307">
        <f t="shared" ca="1" si="44"/>
        <v>743.8987258050164</v>
      </c>
      <c r="L115" s="304">
        <f t="shared" ca="1" si="29"/>
        <v>765.20922613285052</v>
      </c>
      <c r="M115" s="306">
        <f t="shared" ca="1" si="45"/>
        <v>1.2994984178436211</v>
      </c>
      <c r="N115" s="304">
        <f t="shared" ca="1" si="46"/>
        <v>74.455774826367431</v>
      </c>
      <c r="P115" s="310">
        <f t="shared" ca="1" si="47"/>
        <v>13</v>
      </c>
      <c r="Q115" s="304">
        <f t="shared" ca="1" si="48"/>
        <v>0</v>
      </c>
      <c r="R115" s="306">
        <f t="shared" ca="1" si="49"/>
        <v>0</v>
      </c>
      <c r="S115" s="307">
        <f t="shared" ca="1" si="50"/>
        <v>2.9792999999999985</v>
      </c>
      <c r="T115" s="304">
        <f t="shared" ca="1" si="30"/>
        <v>29.226932999999988</v>
      </c>
      <c r="U115" s="311">
        <f t="shared" ca="1" si="31"/>
        <v>0</v>
      </c>
      <c r="V115" s="306">
        <f t="shared" ca="1" si="32"/>
        <v>1.137140340525522</v>
      </c>
      <c r="W115" s="304">
        <f t="shared" ca="1" si="33"/>
        <v>63.714650482378374</v>
      </c>
      <c r="Y115" s="314" t="str">
        <f t="shared" ca="1" si="51"/>
        <v/>
      </c>
      <c r="Z115" s="315" t="str">
        <f t="shared" ca="1" si="52"/>
        <v/>
      </c>
      <c r="AA115" s="316" t="str">
        <f t="shared" ca="1" si="53"/>
        <v/>
      </c>
      <c r="AC115" s="310" t="e">
        <f t="shared" ca="1" si="54"/>
        <v>#N/A</v>
      </c>
      <c r="AD115" s="323" t="e">
        <f t="shared" ca="1" si="55"/>
        <v>#N/A</v>
      </c>
      <c r="AE115" s="324">
        <f t="shared" ca="1" si="34"/>
        <v>743.8987258050164</v>
      </c>
      <c r="AG115" s="306">
        <f t="shared" ca="1" si="56"/>
        <v>-30.920704033621117</v>
      </c>
      <c r="AH115" s="304">
        <f t="shared" ca="1" si="57"/>
        <v>-21.469098944210369</v>
      </c>
    </row>
    <row r="116" spans="1:34" x14ac:dyDescent="0.2">
      <c r="A116" s="347">
        <f t="shared" ca="1" si="35"/>
        <v>0.01</v>
      </c>
      <c r="B116" s="304">
        <f t="shared" ca="1" si="36"/>
        <v>5.7199999999999758</v>
      </c>
      <c r="D116" s="306">
        <f t="shared" ca="1" si="37"/>
        <v>-5.731005855229653</v>
      </c>
      <c r="E116" s="307">
        <f t="shared" ca="1" si="38"/>
        <v>-30.413570139997049</v>
      </c>
      <c r="F116" s="304">
        <f t="shared" ca="1" si="39"/>
        <v>30.948823511939782</v>
      </c>
      <c r="G116" s="306">
        <f t="shared" ca="1" si="40"/>
        <v>44.349218335315854</v>
      </c>
      <c r="H116" s="307">
        <f t="shared" ca="1" si="41"/>
        <v>159.34201465141101</v>
      </c>
      <c r="I116" s="304">
        <f t="shared" ca="1" si="42"/>
        <v>165.39870253458457</v>
      </c>
      <c r="J116" s="306">
        <f t="shared" ca="1" si="43"/>
        <v>179.77544215232123</v>
      </c>
      <c r="K116" s="307">
        <f t="shared" ca="1" si="44"/>
        <v>745.49366663003752</v>
      </c>
      <c r="L116" s="304">
        <f t="shared" ca="1" si="29"/>
        <v>766.86375360070326</v>
      </c>
      <c r="M116" s="306">
        <f t="shared" ca="1" si="45"/>
        <v>1.2993394743720259</v>
      </c>
      <c r="N116" s="304">
        <f t="shared" ca="1" si="46"/>
        <v>74.446668036263873</v>
      </c>
      <c r="P116" s="310">
        <f t="shared" ca="1" si="47"/>
        <v>13</v>
      </c>
      <c r="Q116" s="304">
        <f t="shared" ca="1" si="48"/>
        <v>0</v>
      </c>
      <c r="R116" s="306">
        <f t="shared" ca="1" si="49"/>
        <v>0</v>
      </c>
      <c r="S116" s="307">
        <f t="shared" ca="1" si="50"/>
        <v>2.9792999999999985</v>
      </c>
      <c r="T116" s="304">
        <f t="shared" ca="1" si="30"/>
        <v>29.226932999999988</v>
      </c>
      <c r="U116" s="311">
        <f t="shared" ca="1" si="31"/>
        <v>0</v>
      </c>
      <c r="V116" s="306">
        <f t="shared" ca="1" si="32"/>
        <v>1.1369587360708835</v>
      </c>
      <c r="W116" s="304">
        <f t="shared" ca="1" si="33"/>
        <v>63.467597838072017</v>
      </c>
      <c r="Y116" s="314" t="str">
        <f t="shared" ca="1" si="51"/>
        <v/>
      </c>
      <c r="Z116" s="315" t="str">
        <f t="shared" ca="1" si="52"/>
        <v/>
      </c>
      <c r="AA116" s="316" t="str">
        <f t="shared" ca="1" si="53"/>
        <v/>
      </c>
      <c r="AC116" s="310" t="e">
        <f t="shared" ca="1" si="54"/>
        <v>#N/A</v>
      </c>
      <c r="AD116" s="323" t="e">
        <f t="shared" ca="1" si="55"/>
        <v>#N/A</v>
      </c>
      <c r="AE116" s="324">
        <f t="shared" ca="1" si="34"/>
        <v>745.49366663003752</v>
      </c>
      <c r="AG116" s="306">
        <f t="shared" ca="1" si="56"/>
        <v>-30.836967076846584</v>
      </c>
      <c r="AH116" s="304">
        <f t="shared" ca="1" si="57"/>
        <v>-21.385778700492871</v>
      </c>
    </row>
    <row r="117" spans="1:34" x14ac:dyDescent="0.2">
      <c r="A117" s="347">
        <f t="shared" ca="1" si="35"/>
        <v>0.01</v>
      </c>
      <c r="B117" s="304">
        <f t="shared" ca="1" si="36"/>
        <v>5.7299999999999756</v>
      </c>
      <c r="D117" s="306">
        <f t="shared" ca="1" si="37"/>
        <v>-5.7120459949824633</v>
      </c>
      <c r="E117" s="307">
        <f t="shared" ca="1" si="38"/>
        <v>-30.332772458815803</v>
      </c>
      <c r="F117" s="304">
        <f t="shared" ca="1" si="39"/>
        <v>30.865912500476796</v>
      </c>
      <c r="G117" s="306">
        <f t="shared" ca="1" si="40"/>
        <v>44.292097875366032</v>
      </c>
      <c r="H117" s="307">
        <f t="shared" ca="1" si="41"/>
        <v>159.03868692682283</v>
      </c>
      <c r="I117" s="304">
        <f t="shared" ca="1" si="42"/>
        <v>165.09116836950719</v>
      </c>
      <c r="J117" s="306">
        <f t="shared" ca="1" si="43"/>
        <v>180.21864873337464</v>
      </c>
      <c r="K117" s="307">
        <f t="shared" ca="1" si="44"/>
        <v>747.0855701379287</v>
      </c>
      <c r="L117" s="304">
        <f t="shared" ca="1" si="29"/>
        <v>768.51519858724816</v>
      </c>
      <c r="M117" s="306">
        <f t="shared" ca="1" si="45"/>
        <v>1.2991801438278583</v>
      </c>
      <c r="N117" s="304">
        <f t="shared" ca="1" si="46"/>
        <v>74.437539068535543</v>
      </c>
      <c r="P117" s="310">
        <f t="shared" ca="1" si="47"/>
        <v>13</v>
      </c>
      <c r="Q117" s="304">
        <f t="shared" ca="1" si="48"/>
        <v>0</v>
      </c>
      <c r="R117" s="306">
        <f t="shared" ca="1" si="49"/>
        <v>0</v>
      </c>
      <c r="S117" s="307">
        <f t="shared" ca="1" si="50"/>
        <v>2.9792999999999985</v>
      </c>
      <c r="T117" s="304">
        <f t="shared" ca="1" si="30"/>
        <v>29.226932999999988</v>
      </c>
      <c r="U117" s="311">
        <f t="shared" ca="1" si="31"/>
        <v>0</v>
      </c>
      <c r="V117" s="306">
        <f t="shared" ca="1" si="32"/>
        <v>1.1367775052958555</v>
      </c>
      <c r="W117" s="304">
        <f t="shared" ca="1" si="33"/>
        <v>63.221721109943566</v>
      </c>
      <c r="Y117" s="314" t="str">
        <f t="shared" ca="1" si="51"/>
        <v/>
      </c>
      <c r="Z117" s="315" t="str">
        <f t="shared" ca="1" si="52"/>
        <v/>
      </c>
      <c r="AA117" s="316" t="str">
        <f t="shared" ca="1" si="53"/>
        <v/>
      </c>
      <c r="AC117" s="310" t="e">
        <f t="shared" ca="1" si="54"/>
        <v>#N/A</v>
      </c>
      <c r="AD117" s="323" t="e">
        <f t="shared" ca="1" si="55"/>
        <v>#N/A</v>
      </c>
      <c r="AE117" s="324">
        <f t="shared" ca="1" si="34"/>
        <v>747.0855701379287</v>
      </c>
      <c r="AG117" s="306">
        <f t="shared" ca="1" si="56"/>
        <v>-30.753626059792015</v>
      </c>
      <c r="AH117" s="304">
        <f t="shared" ca="1" si="57"/>
        <v>-21.302855650009079</v>
      </c>
    </row>
    <row r="118" spans="1:34" x14ac:dyDescent="0.2">
      <c r="A118" s="347">
        <f t="shared" ca="1" si="35"/>
        <v>0.01</v>
      </c>
      <c r="B118" s="304">
        <f t="shared" ca="1" si="36"/>
        <v>5.7399999999999753</v>
      </c>
      <c r="D118" s="306">
        <f t="shared" ca="1" si="37"/>
        <v>-5.6931744004199576</v>
      </c>
      <c r="E118" s="307">
        <f t="shared" ca="1" si="38"/>
        <v>-30.252359348974714</v>
      </c>
      <c r="F118" s="304">
        <f t="shared" ca="1" si="39"/>
        <v>30.783396189067489</v>
      </c>
      <c r="G118" s="306">
        <f t="shared" ca="1" si="40"/>
        <v>44.235166131361829</v>
      </c>
      <c r="H118" s="307">
        <f t="shared" ca="1" si="41"/>
        <v>158.73616333333308</v>
      </c>
      <c r="I118" s="304">
        <f t="shared" ca="1" si="42"/>
        <v>164.7844636865253</v>
      </c>
      <c r="J118" s="306">
        <f t="shared" ca="1" si="43"/>
        <v>180.66128505340828</v>
      </c>
      <c r="K118" s="307">
        <f t="shared" ca="1" si="44"/>
        <v>748.67444438922951</v>
      </c>
      <c r="L118" s="304">
        <f t="shared" ca="1" si="29"/>
        <v>770.16356937904459</v>
      </c>
      <c r="M118" s="306">
        <f t="shared" ca="1" si="45"/>
        <v>1.2990204253523701</v>
      </c>
      <c r="N118" s="304">
        <f t="shared" ca="1" si="46"/>
        <v>74.428387873979815</v>
      </c>
      <c r="P118" s="310">
        <f t="shared" ca="1" si="47"/>
        <v>13</v>
      </c>
      <c r="Q118" s="304">
        <f t="shared" ca="1" si="48"/>
        <v>0</v>
      </c>
      <c r="R118" s="306">
        <f t="shared" ca="1" si="49"/>
        <v>0</v>
      </c>
      <c r="S118" s="307">
        <f t="shared" ca="1" si="50"/>
        <v>2.9792999999999985</v>
      </c>
      <c r="T118" s="304">
        <f t="shared" ca="1" si="30"/>
        <v>29.226932999999988</v>
      </c>
      <c r="U118" s="311">
        <f t="shared" ca="1" si="31"/>
        <v>0</v>
      </c>
      <c r="V118" s="306">
        <f t="shared" ca="1" si="32"/>
        <v>1.1365966471173956</v>
      </c>
      <c r="W118" s="304">
        <f t="shared" ca="1" si="33"/>
        <v>62.977012915340396</v>
      </c>
      <c r="Y118" s="314" t="str">
        <f t="shared" ca="1" si="51"/>
        <v/>
      </c>
      <c r="Z118" s="315" t="str">
        <f t="shared" ca="1" si="52"/>
        <v/>
      </c>
      <c r="AA118" s="316" t="str">
        <f t="shared" ca="1" si="53"/>
        <v/>
      </c>
      <c r="AC118" s="310" t="e">
        <f t="shared" ca="1" si="54"/>
        <v>#N/A</v>
      </c>
      <c r="AD118" s="323" t="e">
        <f t="shared" ca="1" si="55"/>
        <v>#N/A</v>
      </c>
      <c r="AE118" s="324">
        <f t="shared" ca="1" si="34"/>
        <v>748.67444438922951</v>
      </c>
      <c r="AG118" s="306">
        <f t="shared" ca="1" si="56"/>
        <v>-30.670678480699976</v>
      </c>
      <c r="AH118" s="304">
        <f t="shared" ca="1" si="57"/>
        <v>-21.22032729498325</v>
      </c>
    </row>
    <row r="119" spans="1:34" x14ac:dyDescent="0.2">
      <c r="A119" s="347">
        <f t="shared" ca="1" si="35"/>
        <v>0.01</v>
      </c>
      <c r="B119" s="304">
        <f t="shared" ca="1" si="36"/>
        <v>5.7499999999999751</v>
      </c>
      <c r="D119" s="306">
        <f t="shared" ca="1" si="37"/>
        <v>-5.6743905138066557</v>
      </c>
      <c r="E119" s="307">
        <f t="shared" ca="1" si="38"/>
        <v>-30.172328395962083</v>
      </c>
      <c r="F119" s="304">
        <f t="shared" ca="1" si="39"/>
        <v>30.701272099653441</v>
      </c>
      <c r="G119" s="306">
        <f t="shared" ca="1" si="40"/>
        <v>44.178422226223766</v>
      </c>
      <c r="H119" s="307">
        <f t="shared" ca="1" si="41"/>
        <v>158.43444004937345</v>
      </c>
      <c r="I119" s="304">
        <f t="shared" ca="1" si="42"/>
        <v>164.47858457609917</v>
      </c>
      <c r="J119" s="306">
        <f t="shared" ca="1" si="43"/>
        <v>181.10335299519622</v>
      </c>
      <c r="K119" s="307">
        <f t="shared" ca="1" si="44"/>
        <v>750.26029740614308</v>
      </c>
      <c r="L119" s="304">
        <f t="shared" ca="1" si="29"/>
        <v>771.80887422344199</v>
      </c>
      <c r="M119" s="306">
        <f t="shared" ca="1" si="45"/>
        <v>1.2988603180836109</v>
      </c>
      <c r="N119" s="304">
        <f t="shared" ca="1" si="46"/>
        <v>74.419214403210546</v>
      </c>
      <c r="P119" s="310">
        <f t="shared" ca="1" si="47"/>
        <v>13</v>
      </c>
      <c r="Q119" s="304">
        <f t="shared" ca="1" si="48"/>
        <v>0</v>
      </c>
      <c r="R119" s="306">
        <f t="shared" ca="1" si="49"/>
        <v>0</v>
      </c>
      <c r="S119" s="307">
        <f t="shared" ca="1" si="50"/>
        <v>2.9792999999999985</v>
      </c>
      <c r="T119" s="304">
        <f t="shared" ca="1" si="30"/>
        <v>29.226932999999988</v>
      </c>
      <c r="U119" s="311">
        <f t="shared" ca="1" si="31"/>
        <v>0</v>
      </c>
      <c r="V119" s="306">
        <f t="shared" ca="1" si="32"/>
        <v>1.1364161604577641</v>
      </c>
      <c r="W119" s="304">
        <f t="shared" ca="1" si="33"/>
        <v>62.73346593001915</v>
      </c>
      <c r="Y119" s="314" t="str">
        <f t="shared" ca="1" si="51"/>
        <v/>
      </c>
      <c r="Z119" s="315" t="str">
        <f t="shared" ca="1" si="52"/>
        <v/>
      </c>
      <c r="AA119" s="316" t="str">
        <f t="shared" ca="1" si="53"/>
        <v/>
      </c>
      <c r="AC119" s="310" t="e">
        <f t="shared" ca="1" si="54"/>
        <v>#N/A</v>
      </c>
      <c r="AD119" s="323" t="e">
        <f t="shared" ca="1" si="55"/>
        <v>#N/A</v>
      </c>
      <c r="AE119" s="324">
        <f t="shared" ca="1" si="34"/>
        <v>750.26029740614308</v>
      </c>
      <c r="AG119" s="306">
        <f t="shared" ca="1" si="56"/>
        <v>-30.58812185758886</v>
      </c>
      <c r="AH119" s="304">
        <f t="shared" ca="1" si="57"/>
        <v>-21.138191157433099</v>
      </c>
    </row>
    <row r="120" spans="1:34" x14ac:dyDescent="0.2">
      <c r="A120" s="347">
        <f t="shared" ca="1" si="35"/>
        <v>0.01</v>
      </c>
      <c r="B120" s="304">
        <f t="shared" ca="1" si="36"/>
        <v>5.7599999999999749</v>
      </c>
      <c r="D120" s="306">
        <f t="shared" ca="1" si="37"/>
        <v>-5.6556937818163799</v>
      </c>
      <c r="E120" s="307">
        <f t="shared" ca="1" si="38"/>
        <v>-30.092677204368641</v>
      </c>
      <c r="F120" s="304">
        <f t="shared" ca="1" si="39"/>
        <v>30.619537773781047</v>
      </c>
      <c r="G120" s="306">
        <f t="shared" ca="1" si="40"/>
        <v>44.121865288405601</v>
      </c>
      <c r="H120" s="307">
        <f t="shared" ca="1" si="41"/>
        <v>158.13351327732977</v>
      </c>
      <c r="I120" s="304">
        <f t="shared" ca="1" si="42"/>
        <v>164.17352715331313</v>
      </c>
      <c r="J120" s="306">
        <f t="shared" ca="1" si="43"/>
        <v>181.54485443276937</v>
      </c>
      <c r="K120" s="307">
        <f t="shared" ca="1" si="44"/>
        <v>751.84313717277655</v>
      </c>
      <c r="L120" s="304">
        <f t="shared" ca="1" si="29"/>
        <v>773.45112132882571</v>
      </c>
      <c r="M120" s="306">
        <f t="shared" ca="1" si="45"/>
        <v>1.2986998211564162</v>
      </c>
      <c r="N120" s="304">
        <f t="shared" ca="1" si="46"/>
        <v>74.410018606657474</v>
      </c>
      <c r="P120" s="310">
        <f t="shared" ca="1" si="47"/>
        <v>13</v>
      </c>
      <c r="Q120" s="304">
        <f t="shared" ca="1" si="48"/>
        <v>0</v>
      </c>
      <c r="R120" s="306">
        <f t="shared" ca="1" si="49"/>
        <v>0</v>
      </c>
      <c r="S120" s="307">
        <f t="shared" ca="1" si="50"/>
        <v>2.9792999999999985</v>
      </c>
      <c r="T120" s="304">
        <f t="shared" ca="1" si="30"/>
        <v>29.226932999999988</v>
      </c>
      <c r="U120" s="311">
        <f t="shared" ca="1" si="31"/>
        <v>0</v>
      </c>
      <c r="V120" s="306">
        <f t="shared" ca="1" si="32"/>
        <v>1.1362360442444892</v>
      </c>
      <c r="W120" s="304">
        <f t="shared" ca="1" si="33"/>
        <v>62.491072887590853</v>
      </c>
      <c r="Y120" s="314" t="str">
        <f t="shared" ca="1" si="51"/>
        <v/>
      </c>
      <c r="Z120" s="315" t="str">
        <f t="shared" ca="1" si="52"/>
        <v/>
      </c>
      <c r="AA120" s="316" t="str">
        <f t="shared" ca="1" si="53"/>
        <v/>
      </c>
      <c r="AC120" s="310" t="e">
        <f t="shared" ca="1" si="54"/>
        <v>#N/A</v>
      </c>
      <c r="AD120" s="323" t="e">
        <f t="shared" ca="1" si="55"/>
        <v>#N/A</v>
      </c>
      <c r="AE120" s="324">
        <f t="shared" ca="1" si="34"/>
        <v>751.84313717277655</v>
      </c>
      <c r="AG120" s="306">
        <f t="shared" ca="1" si="56"/>
        <v>-30.505953728064362</v>
      </c>
      <c r="AH120" s="304">
        <f t="shared" ca="1" si="57"/>
        <v>-21.056444778981366</v>
      </c>
    </row>
    <row r="121" spans="1:34" x14ac:dyDescent="0.2">
      <c r="A121" s="347">
        <f t="shared" ca="1" si="35"/>
        <v>0.01</v>
      </c>
      <c r="B121" s="304">
        <f t="shared" ca="1" si="36"/>
        <v>5.7699999999999747</v>
      </c>
      <c r="D121" s="306">
        <f t="shared" ca="1" si="37"/>
        <v>-5.6370836554903541</v>
      </c>
      <c r="E121" s="307">
        <f t="shared" ca="1" si="38"/>
        <v>-30.013403397706057</v>
      </c>
      <c r="F121" s="304">
        <f t="shared" ca="1" si="39"/>
        <v>30.538190772415284</v>
      </c>
      <c r="G121" s="306">
        <f t="shared" ca="1" si="40"/>
        <v>44.065494451850697</v>
      </c>
      <c r="H121" s="307">
        <f t="shared" ca="1" si="41"/>
        <v>157.83337924335271</v>
      </c>
      <c r="I121" s="304">
        <f t="shared" ca="1" si="42"/>
        <v>163.86928755768142</v>
      </c>
      <c r="J121" s="306">
        <f t="shared" ca="1" si="43"/>
        <v>181.98579123147064</v>
      </c>
      <c r="K121" s="307">
        <f t="shared" ca="1" si="44"/>
        <v>753.42297163538001</v>
      </c>
      <c r="L121" s="304">
        <f t="shared" ca="1" si="29"/>
        <v>775.09031886486048</v>
      </c>
      <c r="M121" s="306">
        <f t="shared" ca="1" si="45"/>
        <v>1.2985389337023947</v>
      </c>
      <c r="N121" s="304">
        <f t="shared" ca="1" si="46"/>
        <v>74.400800434565426</v>
      </c>
      <c r="P121" s="310">
        <f t="shared" ca="1" si="47"/>
        <v>13</v>
      </c>
      <c r="Q121" s="304">
        <f t="shared" ca="1" si="48"/>
        <v>0</v>
      </c>
      <c r="R121" s="306">
        <f t="shared" ca="1" si="49"/>
        <v>0</v>
      </c>
      <c r="S121" s="307">
        <f t="shared" ca="1" si="50"/>
        <v>2.9792999999999985</v>
      </c>
      <c r="T121" s="304">
        <f t="shared" ca="1" si="30"/>
        <v>29.226932999999988</v>
      </c>
      <c r="U121" s="311">
        <f t="shared" ca="1" si="31"/>
        <v>0</v>
      </c>
      <c r="V121" s="306">
        <f t="shared" ca="1" si="32"/>
        <v>1.1360562974103341</v>
      </c>
      <c r="W121" s="304">
        <f t="shared" ca="1" si="33"/>
        <v>62.24982657897187</v>
      </c>
      <c r="Y121" s="314" t="str">
        <f t="shared" ca="1" si="51"/>
        <v/>
      </c>
      <c r="Z121" s="315" t="str">
        <f t="shared" ca="1" si="52"/>
        <v/>
      </c>
      <c r="AA121" s="316" t="str">
        <f t="shared" ca="1" si="53"/>
        <v/>
      </c>
      <c r="AC121" s="310" t="e">
        <f t="shared" ca="1" si="54"/>
        <v>#N/A</v>
      </c>
      <c r="AD121" s="323" t="e">
        <f t="shared" ca="1" si="55"/>
        <v>#N/A</v>
      </c>
      <c r="AE121" s="324">
        <f t="shared" ca="1" si="34"/>
        <v>753.42297163538001</v>
      </c>
      <c r="AG121" s="306">
        <f t="shared" ca="1" si="56"/>
        <v>-30.424171649133168</v>
      </c>
      <c r="AH121" s="304">
        <f t="shared" ca="1" si="57"/>
        <v>-20.975085720669583</v>
      </c>
    </row>
    <row r="122" spans="1:34" x14ac:dyDescent="0.2">
      <c r="A122" s="347">
        <f t="shared" ca="1" si="35"/>
        <v>0.01</v>
      </c>
      <c r="B122" s="304">
        <f t="shared" ca="1" si="36"/>
        <v>5.7799999999999745</v>
      </c>
      <c r="D122" s="306">
        <f t="shared" ca="1" si="37"/>
        <v>-5.6185595901957548</v>
      </c>
      <c r="E122" s="307">
        <f t="shared" ca="1" si="38"/>
        <v>-29.9345046182274</v>
      </c>
      <c r="F122" s="304">
        <f t="shared" ca="1" si="39"/>
        <v>30.45722867575542</v>
      </c>
      <c r="G122" s="306">
        <f t="shared" ca="1" si="40"/>
        <v>44.009308855948738</v>
      </c>
      <c r="H122" s="307">
        <f t="shared" ca="1" si="41"/>
        <v>157.53403419717043</v>
      </c>
      <c r="I122" s="304">
        <f t="shared" ca="1" si="42"/>
        <v>163.56586195295628</v>
      </c>
      <c r="J122" s="306">
        <f t="shared" ca="1" si="43"/>
        <v>182.42616524800965</v>
      </c>
      <c r="K122" s="307">
        <f t="shared" ca="1" si="44"/>
        <v>754.99980870258264</v>
      </c>
      <c r="L122" s="304">
        <f t="shared" ca="1" si="29"/>
        <v>776.72647496273134</v>
      </c>
      <c r="M122" s="306">
        <f t="shared" ca="1" si="45"/>
        <v>1.2983776548499151</v>
      </c>
      <c r="N122" s="304">
        <f t="shared" ca="1" si="46"/>
        <v>74.391559836993636</v>
      </c>
      <c r="P122" s="310">
        <f t="shared" ca="1" si="47"/>
        <v>13</v>
      </c>
      <c r="Q122" s="304">
        <f t="shared" ca="1" si="48"/>
        <v>0</v>
      </c>
      <c r="R122" s="306">
        <f t="shared" ca="1" si="49"/>
        <v>0</v>
      </c>
      <c r="S122" s="307">
        <f t="shared" ca="1" si="50"/>
        <v>2.9792999999999985</v>
      </c>
      <c r="T122" s="304">
        <f t="shared" ca="1" si="30"/>
        <v>29.226932999999988</v>
      </c>
      <c r="U122" s="311">
        <f t="shared" ca="1" si="31"/>
        <v>0</v>
      </c>
      <c r="V122" s="306">
        <f t="shared" ca="1" si="32"/>
        <v>1.1358769188932625</v>
      </c>
      <c r="W122" s="304">
        <f t="shared" ca="1" si="33"/>
        <v>62.009719851841453</v>
      </c>
      <c r="Y122" s="314" t="str">
        <f t="shared" ca="1" si="51"/>
        <v/>
      </c>
      <c r="Z122" s="315" t="str">
        <f t="shared" ca="1" si="52"/>
        <v/>
      </c>
      <c r="AA122" s="316" t="str">
        <f t="shared" ca="1" si="53"/>
        <v/>
      </c>
      <c r="AC122" s="310" t="e">
        <f t="shared" ca="1" si="54"/>
        <v>#N/A</v>
      </c>
      <c r="AD122" s="323" t="e">
        <f t="shared" ca="1" si="55"/>
        <v>#N/A</v>
      </c>
      <c r="AE122" s="324">
        <f t="shared" ca="1" si="34"/>
        <v>754.99980870258264</v>
      </c>
      <c r="AG122" s="306">
        <f t="shared" ca="1" si="56"/>
        <v>-30.342773197018555</v>
      </c>
      <c r="AH122" s="304">
        <f t="shared" ca="1" si="57"/>
        <v>-20.894111562773773</v>
      </c>
    </row>
    <row r="123" spans="1:34" x14ac:dyDescent="0.2">
      <c r="A123" s="347">
        <f t="shared" ca="1" si="35"/>
        <v>0.01</v>
      </c>
      <c r="B123" s="304">
        <f t="shared" ca="1" si="36"/>
        <v>5.7899999999999743</v>
      </c>
      <c r="D123" s="306">
        <f t="shared" ca="1" si="37"/>
        <v>-5.6001210455847676</v>
      </c>
      <c r="E123" s="307">
        <f t="shared" ca="1" si="38"/>
        <v>-29.855978526749723</v>
      </c>
      <c r="F123" s="304">
        <f t="shared" ca="1" si="39"/>
        <v>30.376649083052953</v>
      </c>
      <c r="G123" s="306">
        <f t="shared" ca="1" si="40"/>
        <v>43.953307645492892</v>
      </c>
      <c r="H123" s="307">
        <f t="shared" ca="1" si="41"/>
        <v>157.23547441190294</v>
      </c>
      <c r="I123" s="304">
        <f t="shared" ca="1" si="42"/>
        <v>163.26324652693737</v>
      </c>
      <c r="J123" s="306">
        <f t="shared" ca="1" si="43"/>
        <v>182.86597833051687</v>
      </c>
      <c r="K123" s="307">
        <f t="shared" ca="1" si="44"/>
        <v>756.57365624562806</v>
      </c>
      <c r="L123" s="304">
        <f t="shared" ca="1" si="29"/>
        <v>778.35959771538421</v>
      </c>
      <c r="M123" s="306">
        <f t="shared" ca="1" si="45"/>
        <v>1.2982159837240945</v>
      </c>
      <c r="N123" s="304">
        <f t="shared" ca="1" si="46"/>
        <v>74.382296763814992</v>
      </c>
      <c r="P123" s="310">
        <f t="shared" ca="1" si="47"/>
        <v>13</v>
      </c>
      <c r="Q123" s="304">
        <f t="shared" ca="1" si="48"/>
        <v>0</v>
      </c>
      <c r="R123" s="306">
        <f t="shared" ca="1" si="49"/>
        <v>0</v>
      </c>
      <c r="S123" s="307">
        <f t="shared" ca="1" si="50"/>
        <v>2.9792999999999985</v>
      </c>
      <c r="T123" s="304">
        <f t="shared" ca="1" si="30"/>
        <v>29.226932999999988</v>
      </c>
      <c r="U123" s="311">
        <f t="shared" ca="1" si="31"/>
        <v>0</v>
      </c>
      <c r="V123" s="306">
        <f t="shared" ca="1" si="32"/>
        <v>1.135697907636406</v>
      </c>
      <c r="W123" s="304">
        <f t="shared" ca="1" si="33"/>
        <v>61.770745610104697</v>
      </c>
      <c r="Y123" s="314" t="str">
        <f t="shared" ca="1" si="51"/>
        <v/>
      </c>
      <c r="Z123" s="315" t="str">
        <f t="shared" ca="1" si="52"/>
        <v/>
      </c>
      <c r="AA123" s="316" t="str">
        <f t="shared" ca="1" si="53"/>
        <v/>
      </c>
      <c r="AC123" s="310" t="e">
        <f t="shared" ca="1" si="54"/>
        <v>#N/A</v>
      </c>
      <c r="AD123" s="323" t="e">
        <f t="shared" ca="1" si="55"/>
        <v>#N/A</v>
      </c>
      <c r="AE123" s="324">
        <f t="shared" ca="1" si="34"/>
        <v>756.57365624562806</v>
      </c>
      <c r="AG123" s="306">
        <f t="shared" ca="1" si="56"/>
        <v>-30.261755966978249</v>
      </c>
      <c r="AH123" s="304">
        <f t="shared" ca="1" si="57"/>
        <v>-20.813519904622389</v>
      </c>
    </row>
    <row r="124" spans="1:34" x14ac:dyDescent="0.2">
      <c r="A124" s="347">
        <f t="shared" ca="1" si="35"/>
        <v>0.01</v>
      </c>
      <c r="B124" s="304">
        <f t="shared" ca="1" si="36"/>
        <v>5.7999999999999741</v>
      </c>
      <c r="D124" s="306">
        <f t="shared" ca="1" si="37"/>
        <v>-5.5817674855540185</v>
      </c>
      <c r="E124" s="307">
        <f t="shared" ca="1" si="38"/>
        <v>-29.777822802478397</v>
      </c>
      <c r="F124" s="304">
        <f t="shared" ca="1" si="39"/>
        <v>30.296449612431328</v>
      </c>
      <c r="G124" s="306">
        <f t="shared" ca="1" si="40"/>
        <v>43.897489970637352</v>
      </c>
      <c r="H124" s="307">
        <f t="shared" ca="1" si="41"/>
        <v>156.93769618387816</v>
      </c>
      <c r="I124" s="304">
        <f t="shared" ca="1" si="42"/>
        <v>162.96143749128333</v>
      </c>
      <c r="J124" s="306">
        <f t="shared" ca="1" si="43"/>
        <v>183.30523231859752</v>
      </c>
      <c r="K124" s="307">
        <f t="shared" ca="1" si="44"/>
        <v>758.14452209860701</v>
      </c>
      <c r="L124" s="304">
        <f t="shared" ca="1" si="29"/>
        <v>779.98969517776334</v>
      </c>
      <c r="M124" s="306">
        <f t="shared" ca="1" si="45"/>
        <v>1.2980539194467848</v>
      </c>
      <c r="N124" s="304">
        <f t="shared" ca="1" si="46"/>
        <v>74.373011164715308</v>
      </c>
      <c r="P124" s="310">
        <f t="shared" ca="1" si="47"/>
        <v>13</v>
      </c>
      <c r="Q124" s="304">
        <f t="shared" ca="1" si="48"/>
        <v>0</v>
      </c>
      <c r="R124" s="306">
        <f t="shared" ca="1" si="49"/>
        <v>0</v>
      </c>
      <c r="S124" s="307">
        <f t="shared" ca="1" si="50"/>
        <v>2.9792999999999985</v>
      </c>
      <c r="T124" s="304">
        <f t="shared" ca="1" si="30"/>
        <v>29.226932999999988</v>
      </c>
      <c r="U124" s="311">
        <f t="shared" ca="1" si="31"/>
        <v>0</v>
      </c>
      <c r="V124" s="306">
        <f t="shared" ca="1" si="32"/>
        <v>1.1355192625880324</v>
      </c>
      <c r="W124" s="304">
        <f t="shared" ca="1" si="33"/>
        <v>61.532896813362029</v>
      </c>
      <c r="Y124" s="314" t="str">
        <f t="shared" ca="1" si="51"/>
        <v/>
      </c>
      <c r="Z124" s="315" t="str">
        <f t="shared" ca="1" si="52"/>
        <v/>
      </c>
      <c r="AA124" s="316" t="str">
        <f t="shared" ca="1" si="53"/>
        <v/>
      </c>
      <c r="AC124" s="310" t="e">
        <f t="shared" ca="1" si="54"/>
        <v>#N/A</v>
      </c>
      <c r="AD124" s="323" t="e">
        <f t="shared" ca="1" si="55"/>
        <v>#N/A</v>
      </c>
      <c r="AE124" s="324">
        <f t="shared" ca="1" si="34"/>
        <v>758.14452209860701</v>
      </c>
      <c r="AG124" s="306">
        <f t="shared" ca="1" si="56"/>
        <v>-30.181117573124077</v>
      </c>
      <c r="AH124" s="304">
        <f t="shared" ca="1" si="57"/>
        <v>-20.733308364416047</v>
      </c>
    </row>
    <row r="125" spans="1:34" x14ac:dyDescent="0.2">
      <c r="A125" s="347">
        <f t="shared" ca="1" si="35"/>
        <v>0.01</v>
      </c>
      <c r="B125" s="304">
        <f t="shared" ca="1" si="36"/>
        <v>5.8099999999999739</v>
      </c>
      <c r="D125" s="306">
        <f t="shared" ca="1" si="37"/>
        <v>-5.5634983782045504</v>
      </c>
      <c r="E125" s="307">
        <f t="shared" ca="1" si="38"/>
        <v>-29.700035142833656</v>
      </c>
      <c r="F125" s="304">
        <f t="shared" ca="1" si="39"/>
        <v>30.216627900707895</v>
      </c>
      <c r="G125" s="306">
        <f t="shared" ca="1" si="40"/>
        <v>43.84185498685531</v>
      </c>
      <c r="H125" s="307">
        <f t="shared" ca="1" si="41"/>
        <v>156.64069583244984</v>
      </c>
      <c r="I125" s="304">
        <f t="shared" ca="1" si="42"/>
        <v>162.66043108132513</v>
      </c>
      <c r="J125" s="306">
        <f t="shared" ca="1" si="43"/>
        <v>183.74392904338498</v>
      </c>
      <c r="K125" s="307">
        <f t="shared" ca="1" si="44"/>
        <v>759.71241405868864</v>
      </c>
      <c r="L125" s="304">
        <f t="shared" ca="1" si="29"/>
        <v>781.61677536704701</v>
      </c>
      <c r="M125" s="306">
        <f t="shared" ca="1" si="45"/>
        <v>1.2978914611365606</v>
      </c>
      <c r="N125" s="304">
        <f t="shared" ca="1" si="46"/>
        <v>74.363702989192632</v>
      </c>
      <c r="P125" s="310">
        <f t="shared" ca="1" si="47"/>
        <v>13</v>
      </c>
      <c r="Q125" s="304">
        <f t="shared" ca="1" si="48"/>
        <v>0</v>
      </c>
      <c r="R125" s="306">
        <f t="shared" ca="1" si="49"/>
        <v>0</v>
      </c>
      <c r="S125" s="307">
        <f t="shared" ca="1" si="50"/>
        <v>2.9792999999999985</v>
      </c>
      <c r="T125" s="304">
        <f t="shared" ca="1" si="30"/>
        <v>29.226932999999988</v>
      </c>
      <c r="U125" s="311">
        <f t="shared" ca="1" si="31"/>
        <v>0</v>
      </c>
      <c r="V125" s="306">
        <f t="shared" ca="1" si="32"/>
        <v>1.1353409827015091</v>
      </c>
      <c r="W125" s="304">
        <f t="shared" ca="1" si="33"/>
        <v>61.296166476383938</v>
      </c>
      <c r="Y125" s="314" t="str">
        <f t="shared" ca="1" si="51"/>
        <v/>
      </c>
      <c r="Z125" s="315" t="str">
        <f t="shared" ca="1" si="52"/>
        <v/>
      </c>
      <c r="AA125" s="316" t="str">
        <f t="shared" ca="1" si="53"/>
        <v/>
      </c>
      <c r="AC125" s="310" t="e">
        <f t="shared" ca="1" si="54"/>
        <v>#N/A</v>
      </c>
      <c r="AD125" s="323" t="e">
        <f t="shared" ca="1" si="55"/>
        <v>#N/A</v>
      </c>
      <c r="AE125" s="324">
        <f t="shared" ca="1" si="34"/>
        <v>759.71241405868864</v>
      </c>
      <c r="AG125" s="306">
        <f t="shared" ca="1" si="56"/>
        <v>-30.100855648243787</v>
      </c>
      <c r="AH125" s="304">
        <f t="shared" ca="1" si="57"/>
        <v>-20.653474579049462</v>
      </c>
    </row>
    <row r="126" spans="1:34" x14ac:dyDescent="0.2">
      <c r="A126" s="347">
        <f t="shared" ca="1" si="35"/>
        <v>0.01</v>
      </c>
      <c r="B126" s="304">
        <f t="shared" ca="1" si="36"/>
        <v>5.8199999999999736</v>
      </c>
      <c r="D126" s="306">
        <f t="shared" ca="1" si="37"/>
        <v>-5.5453131958021338</v>
      </c>
      <c r="E126" s="307">
        <f t="shared" ca="1" si="38"/>
        <v>-29.622613263278737</v>
      </c>
      <c r="F126" s="304">
        <f t="shared" ca="1" si="39"/>
        <v>30.137181603217556</v>
      </c>
      <c r="G126" s="306">
        <f t="shared" ca="1" si="40"/>
        <v>43.786401854897292</v>
      </c>
      <c r="H126" s="307">
        <f t="shared" ca="1" si="41"/>
        <v>156.34446969981704</v>
      </c>
      <c r="I126" s="304">
        <f t="shared" ca="1" si="42"/>
        <v>162.36022355588071</v>
      </c>
      <c r="J126" s="306">
        <f t="shared" ca="1" si="43"/>
        <v>184.18207032759375</v>
      </c>
      <c r="K126" s="307">
        <f t="shared" ca="1" si="44"/>
        <v>761.27733988634998</v>
      </c>
      <c r="L126" s="304">
        <f t="shared" ca="1" si="29"/>
        <v>783.2408462628822</v>
      </c>
      <c r="M126" s="306">
        <f t="shared" ca="1" si="45"/>
        <v>1.2977286079087058</v>
      </c>
      <c r="N126" s="304">
        <f t="shared" ca="1" si="46"/>
        <v>74.354372186556475</v>
      </c>
      <c r="P126" s="310">
        <f t="shared" ca="1" si="47"/>
        <v>13</v>
      </c>
      <c r="Q126" s="304">
        <f t="shared" ca="1" si="48"/>
        <v>0</v>
      </c>
      <c r="R126" s="306">
        <f t="shared" ca="1" si="49"/>
        <v>0</v>
      </c>
      <c r="S126" s="307">
        <f t="shared" ca="1" si="50"/>
        <v>2.9792999999999985</v>
      </c>
      <c r="T126" s="304">
        <f t="shared" ca="1" si="30"/>
        <v>29.226932999999988</v>
      </c>
      <c r="U126" s="311">
        <f t="shared" ca="1" si="31"/>
        <v>0</v>
      </c>
      <c r="V126" s="306">
        <f t="shared" ca="1" si="32"/>
        <v>1.1351630669352752</v>
      </c>
      <c r="W126" s="304">
        <f t="shared" ca="1" si="33"/>
        <v>61.060547668591845</v>
      </c>
      <c r="Y126" s="314" t="str">
        <f t="shared" ca="1" si="51"/>
        <v/>
      </c>
      <c r="Z126" s="315" t="str">
        <f t="shared" ca="1" si="52"/>
        <v/>
      </c>
      <c r="AA126" s="316" t="str">
        <f t="shared" ca="1" si="53"/>
        <v/>
      </c>
      <c r="AC126" s="310" t="e">
        <f t="shared" ca="1" si="54"/>
        <v>#N/A</v>
      </c>
      <c r="AD126" s="323" t="e">
        <f t="shared" ca="1" si="55"/>
        <v>#N/A</v>
      </c>
      <c r="AE126" s="324">
        <f t="shared" ca="1" si="34"/>
        <v>761.27733988634998</v>
      </c>
      <c r="AG126" s="306">
        <f t="shared" ca="1" si="56"/>
        <v>-30.020967843624689</v>
      </c>
      <c r="AH126" s="304">
        <f t="shared" ca="1" si="57"/>
        <v>-20.574016203935141</v>
      </c>
    </row>
    <row r="127" spans="1:34" x14ac:dyDescent="0.2">
      <c r="A127" s="347">
        <f t="shared" ca="1" si="35"/>
        <v>0.01</v>
      </c>
      <c r="B127" s="304">
        <f t="shared" ca="1" si="36"/>
        <v>5.8299999999999734</v>
      </c>
      <c r="D127" s="306">
        <f t="shared" ca="1" si="37"/>
        <v>-5.5272114147381011</v>
      </c>
      <c r="E127" s="307">
        <f t="shared" ca="1" si="38"/>
        <v>-29.545554897150183</v>
      </c>
      <c r="F127" s="304">
        <f t="shared" ca="1" si="39"/>
        <v>30.058108393638584</v>
      </c>
      <c r="G127" s="306">
        <f t="shared" ca="1" si="40"/>
        <v>43.731129740749914</v>
      </c>
      <c r="H127" s="307">
        <f t="shared" ca="1" si="41"/>
        <v>156.04901415084555</v>
      </c>
      <c r="I127" s="304">
        <f t="shared" ca="1" si="42"/>
        <v>162.06081119707224</v>
      </c>
      <c r="J127" s="306">
        <f t="shared" ca="1" si="43"/>
        <v>184.61965798557199</v>
      </c>
      <c r="K127" s="307">
        <f t="shared" ca="1" si="44"/>
        <v>762.83930730560326</v>
      </c>
      <c r="L127" s="304">
        <f t="shared" ca="1" si="29"/>
        <v>784.86191580761647</v>
      </c>
      <c r="M127" s="306">
        <f t="shared" ca="1" si="45"/>
        <v>1.297565358875201</v>
      </c>
      <c r="N127" s="304">
        <f t="shared" ca="1" si="46"/>
        <v>74.345018705927046</v>
      </c>
      <c r="P127" s="310">
        <f t="shared" ca="1" si="47"/>
        <v>13</v>
      </c>
      <c r="Q127" s="304">
        <f t="shared" ca="1" si="48"/>
        <v>0</v>
      </c>
      <c r="R127" s="306">
        <f t="shared" ca="1" si="49"/>
        <v>0</v>
      </c>
      <c r="S127" s="307">
        <f t="shared" ca="1" si="50"/>
        <v>2.9792999999999985</v>
      </c>
      <c r="T127" s="304">
        <f t="shared" ca="1" si="30"/>
        <v>29.226932999999988</v>
      </c>
      <c r="U127" s="311">
        <f t="shared" ca="1" si="31"/>
        <v>0</v>
      </c>
      <c r="V127" s="306">
        <f t="shared" ca="1" si="32"/>
        <v>1.1349855142528067</v>
      </c>
      <c r="W127" s="304">
        <f t="shared" ca="1" si="33"/>
        <v>60.826033513544907</v>
      </c>
      <c r="Y127" s="314" t="str">
        <f t="shared" ca="1" si="51"/>
        <v/>
      </c>
      <c r="Z127" s="315" t="str">
        <f t="shared" ca="1" si="52"/>
        <v/>
      </c>
      <c r="AA127" s="316" t="str">
        <f t="shared" ca="1" si="53"/>
        <v/>
      </c>
      <c r="AC127" s="310" t="e">
        <f t="shared" ca="1" si="54"/>
        <v>#N/A</v>
      </c>
      <c r="AD127" s="323" t="e">
        <f t="shared" ca="1" si="55"/>
        <v>#N/A</v>
      </c>
      <c r="AE127" s="324">
        <f t="shared" ca="1" si="34"/>
        <v>762.83930730560326</v>
      </c>
      <c r="AG127" s="306">
        <f t="shared" ca="1" si="56"/>
        <v>-29.941451828879295</v>
      </c>
      <c r="AH127" s="304">
        <f t="shared" ca="1" si="57"/>
        <v>-20.494930912829147</v>
      </c>
    </row>
    <row r="128" spans="1:34" x14ac:dyDescent="0.2">
      <c r="A128" s="347">
        <f t="shared" ca="1" si="35"/>
        <v>0.01</v>
      </c>
      <c r="B128" s="304">
        <f t="shared" ca="1" si="36"/>
        <v>5.8399999999999732</v>
      </c>
      <c r="D128" s="306">
        <f t="shared" ca="1" si="37"/>
        <v>-5.5091925154905876</v>
      </c>
      <c r="E128" s="307">
        <f t="shared" ca="1" si="38"/>
        <v>-29.468857795489939</v>
      </c>
      <c r="F128" s="304">
        <f t="shared" ca="1" si="39"/>
        <v>29.979405963820327</v>
      </c>
      <c r="G128" s="306">
        <f t="shared" ca="1" si="40"/>
        <v>43.676037815595009</v>
      </c>
      <c r="H128" s="307">
        <f t="shared" ca="1" si="41"/>
        <v>155.75432557289065</v>
      </c>
      <c r="I128" s="304">
        <f t="shared" ca="1" si="42"/>
        <v>161.76219031014418</v>
      </c>
      <c r="J128" s="306">
        <f t="shared" ca="1" si="43"/>
        <v>185.05669382335373</v>
      </c>
      <c r="K128" s="307">
        <f t="shared" ca="1" si="44"/>
        <v>764.39832400422199</v>
      </c>
      <c r="L128" s="304">
        <f t="shared" ca="1" si="29"/>
        <v>786.47999190652911</v>
      </c>
      <c r="M128" s="306">
        <f t="shared" ca="1" si="45"/>
        <v>1.2974017131447102</v>
      </c>
      <c r="N128" s="304">
        <f t="shared" ca="1" si="46"/>
        <v>74.335642496234598</v>
      </c>
      <c r="P128" s="310">
        <f t="shared" ca="1" si="47"/>
        <v>13</v>
      </c>
      <c r="Q128" s="304">
        <f t="shared" ca="1" si="48"/>
        <v>0</v>
      </c>
      <c r="R128" s="306">
        <f t="shared" ca="1" si="49"/>
        <v>0</v>
      </c>
      <c r="S128" s="307">
        <f t="shared" ca="1" si="50"/>
        <v>2.9792999999999985</v>
      </c>
      <c r="T128" s="304">
        <f t="shared" ca="1" si="30"/>
        <v>29.226932999999988</v>
      </c>
      <c r="U128" s="311">
        <f t="shared" ca="1" si="31"/>
        <v>0</v>
      </c>
      <c r="V128" s="306">
        <f t="shared" ca="1" si="32"/>
        <v>1.1348083236225843</v>
      </c>
      <c r="W128" s="304">
        <f t="shared" ca="1" si="33"/>
        <v>60.592617188431696</v>
      </c>
      <c r="Y128" s="314" t="str">
        <f t="shared" ca="1" si="51"/>
        <v/>
      </c>
      <c r="Z128" s="315" t="str">
        <f t="shared" ca="1" si="52"/>
        <v/>
      </c>
      <c r="AA128" s="316" t="str">
        <f t="shared" ca="1" si="53"/>
        <v/>
      </c>
      <c r="AC128" s="310" t="e">
        <f t="shared" ca="1" si="54"/>
        <v>#N/A</v>
      </c>
      <c r="AD128" s="323" t="e">
        <f t="shared" ca="1" si="55"/>
        <v>#N/A</v>
      </c>
      <c r="AE128" s="324">
        <f t="shared" ca="1" si="34"/>
        <v>764.39832400422199</v>
      </c>
      <c r="AG128" s="306">
        <f t="shared" ca="1" si="56"/>
        <v>-29.86230529177298</v>
      </c>
      <c r="AH128" s="304">
        <f t="shared" ca="1" si="57"/>
        <v>-20.416216397658825</v>
      </c>
    </row>
    <row r="129" spans="1:34" x14ac:dyDescent="0.2">
      <c r="A129" s="347">
        <f t="shared" ca="1" si="35"/>
        <v>0.01</v>
      </c>
      <c r="B129" s="304">
        <f t="shared" ca="1" si="36"/>
        <v>5.849999999999973</v>
      </c>
      <c r="D129" s="306">
        <f t="shared" ca="1" si="37"/>
        <v>-5.4912559825861615</v>
      </c>
      <c r="E129" s="307">
        <f t="shared" ca="1" si="38"/>
        <v>-29.392519726879136</v>
      </c>
      <c r="F129" s="304">
        <f t="shared" ca="1" si="39"/>
        <v>29.901072023612588</v>
      </c>
      <c r="G129" s="306">
        <f t="shared" ca="1" si="40"/>
        <v>43.621125255769151</v>
      </c>
      <c r="H129" s="307">
        <f t="shared" ca="1" si="41"/>
        <v>155.46040037562184</v>
      </c>
      <c r="I129" s="304">
        <f t="shared" ca="1" si="42"/>
        <v>161.46435722328363</v>
      </c>
      <c r="J129" s="306">
        <f t="shared" ca="1" si="43"/>
        <v>185.49317963871056</v>
      </c>
      <c r="K129" s="307">
        <f t="shared" ca="1" si="44"/>
        <v>765.9543976339645</v>
      </c>
      <c r="L129" s="304">
        <f t="shared" ca="1" si="29"/>
        <v>788.0950824280585</v>
      </c>
      <c r="M129" s="306">
        <f t="shared" ca="1" si="45"/>
        <v>1.2972376698225687</v>
      </c>
      <c r="N129" s="304">
        <f t="shared" ca="1" si="46"/>
        <v>74.326243506218589</v>
      </c>
      <c r="P129" s="310">
        <f t="shared" ca="1" si="47"/>
        <v>13</v>
      </c>
      <c r="Q129" s="304">
        <f t="shared" ca="1" si="48"/>
        <v>0</v>
      </c>
      <c r="R129" s="306">
        <f t="shared" ca="1" si="49"/>
        <v>0</v>
      </c>
      <c r="S129" s="307">
        <f t="shared" ca="1" si="50"/>
        <v>2.9792999999999985</v>
      </c>
      <c r="T129" s="304">
        <f t="shared" ca="1" si="30"/>
        <v>29.226932999999988</v>
      </c>
      <c r="U129" s="311">
        <f t="shared" ca="1" si="31"/>
        <v>0</v>
      </c>
      <c r="V129" s="306">
        <f t="shared" ca="1" si="32"/>
        <v>1.1346314940180635</v>
      </c>
      <c r="W129" s="304">
        <f t="shared" ca="1" si="33"/>
        <v>60.360291923568255</v>
      </c>
      <c r="Y129" s="314" t="str">
        <f t="shared" ca="1" si="51"/>
        <v/>
      </c>
      <c r="Z129" s="315" t="str">
        <f t="shared" ca="1" si="52"/>
        <v/>
      </c>
      <c r="AA129" s="316" t="str">
        <f t="shared" ca="1" si="53"/>
        <v/>
      </c>
      <c r="AC129" s="310" t="e">
        <f t="shared" ca="1" si="54"/>
        <v>#N/A</v>
      </c>
      <c r="AD129" s="323" t="e">
        <f t="shared" ca="1" si="55"/>
        <v>#N/A</v>
      </c>
      <c r="AE129" s="324">
        <f t="shared" ca="1" si="34"/>
        <v>765.9543976339645</v>
      </c>
      <c r="AG129" s="306">
        <f t="shared" ca="1" si="56"/>
        <v>-29.783525938053273</v>
      </c>
      <c r="AH129" s="304">
        <f t="shared" ca="1" si="57"/>
        <v>-20.337870368352206</v>
      </c>
    </row>
    <row r="130" spans="1:34" x14ac:dyDescent="0.2">
      <c r="A130" s="347">
        <f t="shared" ca="1" si="35"/>
        <v>0.01</v>
      </c>
      <c r="B130" s="304">
        <f t="shared" ca="1" si="36"/>
        <v>5.8599999999999728</v>
      </c>
      <c r="D130" s="306">
        <f t="shared" ca="1" si="37"/>
        <v>-5.4734013045619099</v>
      </c>
      <c r="E130" s="307">
        <f t="shared" ca="1" si="38"/>
        <v>-29.316538477273909</v>
      </c>
      <c r="F130" s="304">
        <f t="shared" ca="1" si="39"/>
        <v>29.823104300697164</v>
      </c>
      <c r="G130" s="306">
        <f t="shared" ca="1" si="40"/>
        <v>43.566391242723533</v>
      </c>
      <c r="H130" s="307">
        <f t="shared" ca="1" si="41"/>
        <v>155.1672349908491</v>
      </c>
      <c r="I130" s="304">
        <f t="shared" ca="1" si="42"/>
        <v>161.16730828744221</v>
      </c>
      <c r="J130" s="306">
        <f t="shared" ca="1" si="43"/>
        <v>185.92911722120303</v>
      </c>
      <c r="K130" s="307">
        <f t="shared" ca="1" si="44"/>
        <v>767.50753581079687</v>
      </c>
      <c r="L130" s="304">
        <f t="shared" ca="1" si="29"/>
        <v>789.707195204031</v>
      </c>
      <c r="M130" s="306">
        <f t="shared" ca="1" si="45"/>
        <v>1.2970732280107684</v>
      </c>
      <c r="N130" s="304">
        <f t="shared" ca="1" si="46"/>
        <v>74.316821684426941</v>
      </c>
      <c r="P130" s="310">
        <f t="shared" ca="1" si="47"/>
        <v>13</v>
      </c>
      <c r="Q130" s="304">
        <f t="shared" ca="1" si="48"/>
        <v>0</v>
      </c>
      <c r="R130" s="306">
        <f t="shared" ca="1" si="49"/>
        <v>0</v>
      </c>
      <c r="S130" s="307">
        <f t="shared" ca="1" si="50"/>
        <v>2.9792999999999985</v>
      </c>
      <c r="T130" s="304">
        <f t="shared" ca="1" si="30"/>
        <v>29.226932999999988</v>
      </c>
      <c r="U130" s="311">
        <f t="shared" ca="1" si="31"/>
        <v>0</v>
      </c>
      <c r="V130" s="306">
        <f t="shared" ca="1" si="32"/>
        <v>1.1344550244176408</v>
      </c>
      <c r="W130" s="304">
        <f t="shared" ca="1" si="33"/>
        <v>60.129051001901175</v>
      </c>
      <c r="Y130" s="314" t="str">
        <f t="shared" ca="1" si="51"/>
        <v/>
      </c>
      <c r="Z130" s="315" t="str">
        <f t="shared" ca="1" si="52"/>
        <v/>
      </c>
      <c r="AA130" s="316" t="str">
        <f t="shared" ca="1" si="53"/>
        <v/>
      </c>
      <c r="AC130" s="310" t="e">
        <f t="shared" ca="1" si="54"/>
        <v>#N/A</v>
      </c>
      <c r="AD130" s="323" t="e">
        <f t="shared" ca="1" si="55"/>
        <v>#N/A</v>
      </c>
      <c r="AE130" s="324">
        <f t="shared" ca="1" si="34"/>
        <v>767.50753581079687</v>
      </c>
      <c r="AG130" s="306">
        <f t="shared" ca="1" si="56"/>
        <v>-29.705111491281293</v>
      </c>
      <c r="AH130" s="304">
        <f t="shared" ca="1" si="57"/>
        <v>-20.259890552669514</v>
      </c>
    </row>
    <row r="131" spans="1:34" x14ac:dyDescent="0.2">
      <c r="A131" s="347">
        <f t="shared" ca="1" si="35"/>
        <v>0.01</v>
      </c>
      <c r="B131" s="304">
        <f t="shared" ca="1" si="36"/>
        <v>5.8699999999999726</v>
      </c>
      <c r="D131" s="306">
        <f t="shared" ca="1" si="37"/>
        <v>-5.4556279739279558</v>
      </c>
      <c r="E131" s="307">
        <f t="shared" ca="1" si="38"/>
        <v>-29.240911849842902</v>
      </c>
      <c r="F131" s="304">
        <f t="shared" ca="1" si="39"/>
        <v>29.745500540421041</v>
      </c>
      <c r="G131" s="306">
        <f t="shared" ca="1" si="40"/>
        <v>43.511834962984253</v>
      </c>
      <c r="H131" s="307">
        <f t="shared" ca="1" si="41"/>
        <v>154.87482587235067</v>
      </c>
      <c r="I131" s="304">
        <f t="shared" ca="1" si="42"/>
        <v>160.87103987615956</v>
      </c>
      <c r="J131" s="306">
        <f t="shared" ca="1" si="43"/>
        <v>186.36450835223158</v>
      </c>
      <c r="K131" s="307">
        <f t="shared" ca="1" si="44"/>
        <v>769.05774611511288</v>
      </c>
      <c r="L131" s="304">
        <f t="shared" ca="1" si="29"/>
        <v>791.31633802988449</v>
      </c>
      <c r="M131" s="306">
        <f t="shared" ca="1" si="45"/>
        <v>1.2969083868079463</v>
      </c>
      <c r="N131" s="304">
        <f t="shared" ca="1" si="46"/>
        <v>74.307376979215377</v>
      </c>
      <c r="P131" s="310">
        <f t="shared" ca="1" si="47"/>
        <v>13</v>
      </c>
      <c r="Q131" s="304">
        <f t="shared" ca="1" si="48"/>
        <v>0</v>
      </c>
      <c r="R131" s="306">
        <f t="shared" ca="1" si="49"/>
        <v>0</v>
      </c>
      <c r="S131" s="307">
        <f t="shared" ca="1" si="50"/>
        <v>2.9792999999999985</v>
      </c>
      <c r="T131" s="304">
        <f t="shared" ca="1" si="30"/>
        <v>29.226932999999988</v>
      </c>
      <c r="U131" s="311">
        <f t="shared" ca="1" si="31"/>
        <v>0</v>
      </c>
      <c r="V131" s="306">
        <f t="shared" ca="1" si="32"/>
        <v>1.1342789138046254</v>
      </c>
      <c r="W131" s="304">
        <f t="shared" ca="1" si="33"/>
        <v>59.89888775851631</v>
      </c>
      <c r="Y131" s="314" t="str">
        <f t="shared" ca="1" si="51"/>
        <v/>
      </c>
      <c r="Z131" s="315" t="str">
        <f t="shared" ca="1" si="52"/>
        <v/>
      </c>
      <c r="AA131" s="316" t="str">
        <f t="shared" ca="1" si="53"/>
        <v/>
      </c>
      <c r="AC131" s="310" t="e">
        <f t="shared" ca="1" si="54"/>
        <v>#N/A</v>
      </c>
      <c r="AD131" s="323" t="e">
        <f t="shared" ca="1" si="55"/>
        <v>#N/A</v>
      </c>
      <c r="AE131" s="324">
        <f t="shared" ca="1" si="34"/>
        <v>769.05774611511288</v>
      </c>
      <c r="AG131" s="306">
        <f t="shared" ca="1" si="56"/>
        <v>-29.627059692664858</v>
      </c>
      <c r="AH131" s="304">
        <f t="shared" ca="1" si="57"/>
        <v>-20.182274696036387</v>
      </c>
    </row>
    <row r="132" spans="1:34" x14ac:dyDescent="0.2">
      <c r="A132" s="347">
        <f t="shared" ca="1" si="35"/>
        <v>0.01</v>
      </c>
      <c r="B132" s="304">
        <f t="shared" ca="1" si="36"/>
        <v>5.8799999999999724</v>
      </c>
      <c r="D132" s="306">
        <f t="shared" ca="1" si="37"/>
        <v>-5.4379354871303303</v>
      </c>
      <c r="E132" s="307">
        <f t="shared" ca="1" si="38"/>
        <v>-29.165637664806589</v>
      </c>
      <c r="F132" s="304">
        <f t="shared" ca="1" si="39"/>
        <v>29.668258505631503</v>
      </c>
      <c r="G132" s="306">
        <f t="shared" ca="1" si="40"/>
        <v>43.457455608112951</v>
      </c>
      <c r="H132" s="307">
        <f t="shared" ca="1" si="41"/>
        <v>154.58316949570261</v>
      </c>
      <c r="I132" s="304">
        <f t="shared" ca="1" si="42"/>
        <v>160.57554838538846</v>
      </c>
      <c r="J132" s="306">
        <f t="shared" ca="1" si="43"/>
        <v>186.79935480508706</v>
      </c>
      <c r="K132" s="307">
        <f t="shared" ca="1" si="44"/>
        <v>770.60503609195314</v>
      </c>
      <c r="L132" s="304">
        <f t="shared" ref="L132:L195" ca="1" si="58">SQRT(pos_x^2+pos_z^2)</f>
        <v>792.92251866489278</v>
      </c>
      <c r="M132" s="306">
        <f t="shared" ca="1" si="45"/>
        <v>1.2967431453093698</v>
      </c>
      <c r="N132" s="304">
        <f t="shared" ca="1" si="46"/>
        <v>74.297909338746521</v>
      </c>
      <c r="P132" s="310">
        <f t="shared" ca="1" si="47"/>
        <v>13</v>
      </c>
      <c r="Q132" s="304">
        <f t="shared" ca="1" si="48"/>
        <v>0</v>
      </c>
      <c r="R132" s="306">
        <f t="shared" ca="1" si="49"/>
        <v>0</v>
      </c>
      <c r="S132" s="307">
        <f t="shared" ca="1" si="50"/>
        <v>2.9792999999999985</v>
      </c>
      <c r="T132" s="304">
        <f t="shared" ref="T132:T195" ca="1" si="59">m*g</f>
        <v>29.226932999999988</v>
      </c>
      <c r="U132" s="311">
        <f t="shared" ref="U132:U195" ca="1" si="60">IF(pos_xz&lt;L_rampe,Poids*COS(Beta),0)</f>
        <v>0</v>
      </c>
      <c r="V132" s="306">
        <f t="shared" ref="V132:V195" ca="1" si="61">Rho_moyen*(20000-Alt_rampe-pos_z)/(20000+Alt_rampe+pos_z)</f>
        <v>1.1341031611672052</v>
      </c>
      <c r="W132" s="304">
        <f t="shared" ref="W132:W195" ca="1" si="62">1/2*Rho*Sref*Cx*vit_xz^2</f>
        <v>59.669795580152574</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770.60503609195314</v>
      </c>
      <c r="AG132" s="306">
        <f t="shared" ca="1" si="56"/>
        <v>-29.549368300893498</v>
      </c>
      <c r="AH132" s="304">
        <f t="shared" ca="1" si="57"/>
        <v>-20.105020561378961</v>
      </c>
    </row>
    <row r="133" spans="1:34" x14ac:dyDescent="0.2">
      <c r="A133" s="347">
        <f t="shared" ref="A133:A196" ca="1" si="64">IF(B132+0.01&lt;=T_ini+ROUNDUP(Temps_fin_propu,0), 0.01, IF(K132&gt;0, 0.1, 0.0001))</f>
        <v>0.01</v>
      </c>
      <c r="B133" s="304">
        <f t="shared" ref="B133:B196" ca="1" si="65">B132+pas</f>
        <v>5.8899999999999721</v>
      </c>
      <c r="D133" s="306">
        <f t="shared" ref="D133:D196" ca="1" si="66">IF(AND(L132&lt;L_rampe,Poussee&lt;Poids*SIN(M132)),0,(-W132+Poussee)/m*COS(M132)-U132/m*SIN(M132))</f>
        <v>-5.4203233445142951</v>
      </c>
      <c r="E133" s="307">
        <f t="shared" ref="E133:E196" ca="1" si="67">IF(AND(L132&lt;L_rampe,Poussee&lt;Poids*SIN(M132)),0,(-W132+Poussee)/m*SIN(M132)+U132/m*COS(M132)-Poids/m)</f>
        <v>-29.090713759278238</v>
      </c>
      <c r="F133" s="304">
        <f t="shared" ref="F133:F196" ca="1" si="68">SQRT(acc_x^2+acc_z^2)</f>
        <v>29.591375976512936</v>
      </c>
      <c r="G133" s="306">
        <f t="shared" ref="G133:G196" ca="1" si="69">G132+acc_x*pas</f>
        <v>43.403252374667808</v>
      </c>
      <c r="H133" s="307">
        <f t="shared" ref="H133:H196" ca="1" si="70">H132+acc_z*pas</f>
        <v>154.29226235810981</v>
      </c>
      <c r="I133" s="304">
        <f t="shared" ref="I133:I196" ca="1" si="71">SQRT(vit_x^2+vit_z^2)</f>
        <v>160.28083023332169</v>
      </c>
      <c r="J133" s="306">
        <f t="shared" ref="J133:J196" ca="1" si="72">J132+0.5*(vit_x+G132)*pas*(K132&gt;=0)</f>
        <v>187.23365834500098</v>
      </c>
      <c r="K133" s="307">
        <f t="shared" ref="K133:K196" ca="1" si="73">K132+0.5*(vit_z+H132)*pas</f>
        <v>772.1494132512222</v>
      </c>
      <c r="L133" s="304">
        <f t="shared" ca="1" si="58"/>
        <v>794.52574483238698</v>
      </c>
      <c r="M133" s="306">
        <f t="shared" ref="M133:M196" ca="1" si="74">IF(AND(L132&gt;L_rampe,G133&gt;0),ATAN2(G133,H133),$M$4)</f>
        <v>1.2965775026069248</v>
      </c>
      <c r="N133" s="304">
        <f t="shared" ref="N133:N196" ca="1" si="75">DEGREES(Beta)</f>
        <v>74.288418710989291</v>
      </c>
      <c r="P133" s="310">
        <f t="shared" ref="P133:P196" ca="1" si="76">MATCH(t-pas/2-T_ini,CdP_t)</f>
        <v>13</v>
      </c>
      <c r="Q133" s="304">
        <f t="shared" ref="Q133:Q196" ca="1" si="77">(INDEX(CdP,2,i_P+1)-INDEX(CdP,2,i_P+0))/(INDEX(CdP,1,i_P+1)-INDEX(CdP,1,i_P+0))*(t-pas/2-T_ini-INDEX(CdP,1,i_P+0))+INDEX(CdP,2,i_P+0)</f>
        <v>0</v>
      </c>
      <c r="R133" s="306">
        <f t="shared" ref="R133:R196" ca="1" si="78">Poussee/(g*ISP)</f>
        <v>0</v>
      </c>
      <c r="S133" s="307">
        <f t="shared" ref="S133:S196" ca="1" si="79">S132-Débit*pas</f>
        <v>2.9792999999999985</v>
      </c>
      <c r="T133" s="304">
        <f t="shared" ca="1" si="59"/>
        <v>29.226932999999988</v>
      </c>
      <c r="U133" s="311">
        <f t="shared" ca="1" si="60"/>
        <v>0</v>
      </c>
      <c r="V133" s="306">
        <f t="shared" ca="1" si="61"/>
        <v>1.1339277654984188</v>
      </c>
      <c r="W133" s="304">
        <f t="shared" ca="1" si="62"/>
        <v>59.441767904721431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772.1494132512222</v>
      </c>
      <c r="AG133" s="306">
        <f t="shared" ref="AG133:AG196" ca="1" si="85">IF(AND(L132&lt;L_rampe,Poussee&lt;Poids*SIN(M132)),0,(-W132+Poussee)/m-Poids*SIN(M132)/m)</f>
        <v>-29.472035091975165</v>
      </c>
      <c r="AH133" s="304">
        <f t="shared" ref="AH133:AH196" ca="1" si="86">IF(AND(L132&lt;L_rampe,Poussee&lt;Poids*SIN(M132)), g*SIN(M132), (-W132+Poussee)/m)</f>
        <v>-20.028125928960698</v>
      </c>
    </row>
    <row r="134" spans="1:34" x14ac:dyDescent="0.2">
      <c r="A134" s="347">
        <f t="shared" ca="1" si="64"/>
        <v>0.01</v>
      </c>
      <c r="B134" s="304">
        <f t="shared" ca="1" si="65"/>
        <v>5.8999999999999719</v>
      </c>
      <c r="D134" s="306">
        <f t="shared" ca="1" si="66"/>
        <v>-5.4027910502880419</v>
      </c>
      <c r="E134" s="307">
        <f t="shared" ca="1" si="67"/>
        <v>-29.016137987106788</v>
      </c>
      <c r="F134" s="304">
        <f t="shared" ca="1" si="68"/>
        <v>29.514850750425524</v>
      </c>
      <c r="G134" s="306">
        <f t="shared" ca="1" si="69"/>
        <v>43.349224464164926</v>
      </c>
      <c r="H134" s="307">
        <f t="shared" ca="1" si="70"/>
        <v>154.00210097823873</v>
      </c>
      <c r="I134" s="304">
        <f t="shared" ca="1" si="71"/>
        <v>159.98688186022065</v>
      </c>
      <c r="J134" s="306">
        <f t="shared" ca="1" si="72"/>
        <v>187.66742072919513</v>
      </c>
      <c r="K134" s="307">
        <f t="shared" ca="1" si="73"/>
        <v>773.69088506790399</v>
      </c>
      <c r="L134" s="304">
        <f t="shared" ca="1" si="58"/>
        <v>796.12602421997576</v>
      </c>
      <c r="M134" s="306">
        <f t="shared" ca="1" si="74"/>
        <v>1.2964114577891006</v>
      </c>
      <c r="N134" s="304">
        <f t="shared" ca="1" si="75"/>
        <v>74.278905043717941</v>
      </c>
      <c r="P134" s="310">
        <f t="shared" ca="1" si="76"/>
        <v>13</v>
      </c>
      <c r="Q134" s="304">
        <f t="shared" ca="1" si="77"/>
        <v>0</v>
      </c>
      <c r="R134" s="306">
        <f t="shared" ca="1" si="78"/>
        <v>0</v>
      </c>
      <c r="S134" s="307">
        <f t="shared" ca="1" si="79"/>
        <v>2.9792999999999985</v>
      </c>
      <c r="T134" s="304">
        <f t="shared" ca="1" si="59"/>
        <v>29.226932999999988</v>
      </c>
      <c r="U134" s="311">
        <f t="shared" ca="1" si="60"/>
        <v>0</v>
      </c>
      <c r="V134" s="306">
        <f t="shared" ca="1" si="61"/>
        <v>1.1337527257961235</v>
      </c>
      <c r="W134" s="304">
        <f t="shared" ca="1" si="62"/>
        <v>59.214798220831369</v>
      </c>
      <c r="Y134" s="314" t="str">
        <f t="shared" ca="1" si="80"/>
        <v/>
      </c>
      <c r="Z134" s="315" t="str">
        <f t="shared" ca="1" si="81"/>
        <v/>
      </c>
      <c r="AA134" s="316" t="str">
        <f t="shared" ca="1" si="82"/>
        <v/>
      </c>
      <c r="AC134" s="310" t="e">
        <f t="shared" ca="1" si="83"/>
        <v>#N/A</v>
      </c>
      <c r="AD134" s="323" t="e">
        <f t="shared" ca="1" si="84"/>
        <v>#N/A</v>
      </c>
      <c r="AE134" s="324">
        <f t="shared" ca="1" si="63"/>
        <v>773.69088506790399</v>
      </c>
      <c r="AG134" s="306">
        <f t="shared" ca="1" si="85"/>
        <v>-29.395057859074853</v>
      </c>
      <c r="AH134" s="304">
        <f t="shared" ca="1" si="86"/>
        <v>-19.951588596221079</v>
      </c>
    </row>
    <row r="135" spans="1:34" x14ac:dyDescent="0.2">
      <c r="A135" s="347">
        <f t="shared" ca="1" si="64"/>
        <v>0.01</v>
      </c>
      <c r="B135" s="304">
        <f t="shared" ca="1" si="65"/>
        <v>5.9099999999999717</v>
      </c>
      <c r="D135" s="306">
        <f t="shared" ca="1" si="66"/>
        <v>-5.3853381124868172</v>
      </c>
      <c r="E135" s="307">
        <f t="shared" ca="1" si="67"/>
        <v>-28.941908218721316</v>
      </c>
      <c r="F135" s="304">
        <f t="shared" ca="1" si="68"/>
        <v>29.438680641745677</v>
      </c>
      <c r="G135" s="306">
        <f t="shared" ca="1" si="69"/>
        <v>43.29537108304006</v>
      </c>
      <c r="H135" s="307">
        <f t="shared" ca="1" si="70"/>
        <v>153.71268189605152</v>
      </c>
      <c r="I135" s="304">
        <f t="shared" ca="1" si="71"/>
        <v>159.69369972824495</v>
      </c>
      <c r="J135" s="306">
        <f t="shared" ca="1" si="72"/>
        <v>188.10064370693115</v>
      </c>
      <c r="K135" s="307">
        <f t="shared" ca="1" si="73"/>
        <v>775.22945898227545</v>
      </c>
      <c r="L135" s="304">
        <f t="shared" ca="1" si="58"/>
        <v>797.72336447976329</v>
      </c>
      <c r="M135" s="306">
        <f t="shared" ca="1" si="74"/>
        <v>1.2962450099409786</v>
      </c>
      <c r="N135" s="304">
        <f t="shared" ca="1" si="75"/>
        <v>74.269368284511515</v>
      </c>
      <c r="P135" s="310">
        <f t="shared" ca="1" si="76"/>
        <v>13</v>
      </c>
      <c r="Q135" s="304">
        <f t="shared" ca="1" si="77"/>
        <v>0</v>
      </c>
      <c r="R135" s="306">
        <f t="shared" ca="1" si="78"/>
        <v>0</v>
      </c>
      <c r="S135" s="307">
        <f t="shared" ca="1" si="79"/>
        <v>2.9792999999999985</v>
      </c>
      <c r="T135" s="304">
        <f t="shared" ca="1" si="59"/>
        <v>29.226932999999988</v>
      </c>
      <c r="U135" s="311">
        <f t="shared" ca="1" si="60"/>
        <v>0</v>
      </c>
      <c r="V135" s="306">
        <f t="shared" ca="1" si="61"/>
        <v>1.1335780410629646</v>
      </c>
      <c r="W135" s="304">
        <f t="shared" ca="1" si="62"/>
        <v>58.988880067317332</v>
      </c>
      <c r="Y135" s="314" t="str">
        <f t="shared" ca="1" si="80"/>
        <v/>
      </c>
      <c r="Z135" s="315" t="str">
        <f t="shared" ca="1" si="81"/>
        <v/>
      </c>
      <c r="AA135" s="316" t="str">
        <f t="shared" ca="1" si="82"/>
        <v/>
      </c>
      <c r="AC135" s="310" t="e">
        <f t="shared" ca="1" si="83"/>
        <v>#N/A</v>
      </c>
      <c r="AD135" s="323" t="e">
        <f t="shared" ca="1" si="84"/>
        <v>#N/A</v>
      </c>
      <c r="AE135" s="324">
        <f t="shared" ca="1" si="63"/>
        <v>775.22945898227545</v>
      </c>
      <c r="AG135" s="306">
        <f t="shared" ca="1" si="85"/>
        <v>-29.318434412354904</v>
      </c>
      <c r="AH135" s="304">
        <f t="shared" ca="1" si="86"/>
        <v>-19.875406377616017</v>
      </c>
    </row>
    <row r="136" spans="1:34" x14ac:dyDescent="0.2">
      <c r="A136" s="347">
        <f t="shared" ca="1" si="64"/>
        <v>0.01</v>
      </c>
      <c r="B136" s="304">
        <f t="shared" ca="1" si="65"/>
        <v>5.9199999999999715</v>
      </c>
      <c r="D136" s="306">
        <f t="shared" ca="1" si="66"/>
        <v>-5.3679640429373601</v>
      </c>
      <c r="E136" s="307">
        <f t="shared" ca="1" si="67"/>
        <v>-28.868022340977149</v>
      </c>
      <c r="F136" s="304">
        <f t="shared" ca="1" si="68"/>
        <v>29.36286348170805</v>
      </c>
      <c r="G136" s="306">
        <f t="shared" ca="1" si="69"/>
        <v>43.241691442610687</v>
      </c>
      <c r="H136" s="307">
        <f t="shared" ca="1" si="70"/>
        <v>153.42400167264174</v>
      </c>
      <c r="I136" s="304">
        <f t="shared" ca="1" si="71"/>
        <v>159.4012803212845</v>
      </c>
      <c r="J136" s="306">
        <f t="shared" ca="1" si="72"/>
        <v>188.5333290195594</v>
      </c>
      <c r="K136" s="307">
        <f t="shared" ca="1" si="73"/>
        <v>776.76514240011886</v>
      </c>
      <c r="L136" s="304">
        <f t="shared" ca="1" si="58"/>
        <v>799.31777322856669</v>
      </c>
      <c r="M136" s="306">
        <f t="shared" ca="1" si="74"/>
        <v>1.2960781581442162</v>
      </c>
      <c r="N136" s="304">
        <f t="shared" ca="1" si="75"/>
        <v>74.259808380752858</v>
      </c>
      <c r="P136" s="310">
        <f t="shared" ca="1" si="76"/>
        <v>13</v>
      </c>
      <c r="Q136" s="304">
        <f t="shared" ca="1" si="77"/>
        <v>0</v>
      </c>
      <c r="R136" s="306">
        <f t="shared" ca="1" si="78"/>
        <v>0</v>
      </c>
      <c r="S136" s="307">
        <f t="shared" ca="1" si="79"/>
        <v>2.9792999999999985</v>
      </c>
      <c r="T136" s="304">
        <f t="shared" ca="1" si="59"/>
        <v>29.226932999999988</v>
      </c>
      <c r="U136" s="311">
        <f t="shared" ca="1" si="60"/>
        <v>0</v>
      </c>
      <c r="V136" s="306">
        <f t="shared" ca="1" si="61"/>
        <v>1.1334037103063461</v>
      </c>
      <c r="W136" s="304">
        <f t="shared" ca="1" si="62"/>
        <v>58.764007032775773</v>
      </c>
      <c r="Y136" s="314" t="str">
        <f t="shared" ca="1" si="80"/>
        <v/>
      </c>
      <c r="Z136" s="315" t="str">
        <f t="shared" ca="1" si="81"/>
        <v/>
      </c>
      <c r="AA136" s="316" t="str">
        <f t="shared" ca="1" si="82"/>
        <v/>
      </c>
      <c r="AC136" s="310" t="e">
        <f t="shared" ca="1" si="83"/>
        <v>#N/A</v>
      </c>
      <c r="AD136" s="323" t="e">
        <f t="shared" ca="1" si="84"/>
        <v>#N/A</v>
      </c>
      <c r="AE136" s="324">
        <f t="shared" ca="1" si="63"/>
        <v>776.76514240011886</v>
      </c>
      <c r="AG136" s="306">
        <f t="shared" ca="1" si="85"/>
        <v>-29.242162578816966</v>
      </c>
      <c r="AH136" s="304">
        <f t="shared" ca="1" si="86"/>
        <v>-19.799577104459892</v>
      </c>
    </row>
    <row r="137" spans="1:34" x14ac:dyDescent="0.2">
      <c r="A137" s="347">
        <f t="shared" ca="1" si="64"/>
        <v>0.01</v>
      </c>
      <c r="B137" s="304">
        <f t="shared" ca="1" si="65"/>
        <v>5.9299999999999713</v>
      </c>
      <c r="D137" s="306">
        <f t="shared" ca="1" si="66"/>
        <v>-5.3506683572228431</v>
      </c>
      <c r="E137" s="307">
        <f t="shared" ca="1" si="67"/>
        <v>-28.794478257003767</v>
      </c>
      <c r="F137" s="304">
        <f t="shared" ca="1" si="68"/>
        <v>29.287397118249491</v>
      </c>
      <c r="G137" s="306">
        <f t="shared" ca="1" si="69"/>
        <v>43.188184759038457</v>
      </c>
      <c r="H137" s="307">
        <f t="shared" ca="1" si="70"/>
        <v>153.1360568900717</v>
      </c>
      <c r="I137" s="304">
        <f t="shared" ca="1" si="71"/>
        <v>159.10962014479236</v>
      </c>
      <c r="J137" s="306">
        <f t="shared" ca="1" si="72"/>
        <v>188.96547840056766</v>
      </c>
      <c r="K137" s="307">
        <f t="shared" ca="1" si="73"/>
        <v>778.29794269293245</v>
      </c>
      <c r="L137" s="304">
        <f t="shared" ca="1" si="58"/>
        <v>800.90925804813037</v>
      </c>
      <c r="M137" s="306">
        <f t="shared" ca="1" si="74"/>
        <v>1.2959109014770362</v>
      </c>
      <c r="N137" s="304">
        <f t="shared" ca="1" si="75"/>
        <v>74.250225279628012</v>
      </c>
      <c r="P137" s="310">
        <f t="shared" ca="1" si="76"/>
        <v>13</v>
      </c>
      <c r="Q137" s="304">
        <f t="shared" ca="1" si="77"/>
        <v>0</v>
      </c>
      <c r="R137" s="306">
        <f t="shared" ca="1" si="78"/>
        <v>0</v>
      </c>
      <c r="S137" s="307">
        <f t="shared" ca="1" si="79"/>
        <v>2.9792999999999985</v>
      </c>
      <c r="T137" s="304">
        <f t="shared" ca="1" si="59"/>
        <v>29.226932999999988</v>
      </c>
      <c r="U137" s="311">
        <f t="shared" ca="1" si="60"/>
        <v>0</v>
      </c>
      <c r="V137" s="306">
        <f t="shared" ca="1" si="61"/>
        <v>1.1332297325384026</v>
      </c>
      <c r="W137" s="304">
        <f t="shared" ca="1" si="62"/>
        <v>58.540172755104322</v>
      </c>
      <c r="Y137" s="314" t="str">
        <f t="shared" ca="1" si="80"/>
        <v/>
      </c>
      <c r="Z137" s="315" t="str">
        <f t="shared" ca="1" si="81"/>
        <v/>
      </c>
      <c r="AA137" s="316" t="str">
        <f t="shared" ca="1" si="82"/>
        <v/>
      </c>
      <c r="AC137" s="310" t="e">
        <f t="shared" ca="1" si="83"/>
        <v>#N/A</v>
      </c>
      <c r="AD137" s="323" t="e">
        <f t="shared" ca="1" si="84"/>
        <v>#N/A</v>
      </c>
      <c r="AE137" s="324">
        <f t="shared" ca="1" si="63"/>
        <v>778.29794269293245</v>
      </c>
      <c r="AG137" s="306">
        <f t="shared" ca="1" si="85"/>
        <v>-29.166240202145815</v>
      </c>
      <c r="AH137" s="304">
        <f t="shared" ca="1" si="86"/>
        <v>-19.72409862476951</v>
      </c>
    </row>
    <row r="138" spans="1:34" x14ac:dyDescent="0.2">
      <c r="A138" s="347">
        <f t="shared" ca="1" si="64"/>
        <v>0.01</v>
      </c>
      <c r="B138" s="304">
        <f t="shared" ca="1" si="65"/>
        <v>5.9399999999999711</v>
      </c>
      <c r="D138" s="306">
        <f t="shared" ca="1" si="66"/>
        <v>-5.3334505746480705</v>
      </c>
      <c r="E138" s="307">
        <f t="shared" ca="1" si="67"/>
        <v>-28.721273886054306</v>
      </c>
      <c r="F138" s="304">
        <f t="shared" ca="1" si="68"/>
        <v>29.212279415854539</v>
      </c>
      <c r="G138" s="306">
        <f t="shared" ca="1" si="69"/>
        <v>43.134850253291972</v>
      </c>
      <c r="H138" s="307">
        <f t="shared" ca="1" si="70"/>
        <v>152.84884415121115</v>
      </c>
      <c r="I138" s="304">
        <f t="shared" ca="1" si="71"/>
        <v>158.81871572561957</v>
      </c>
      <c r="J138" s="306">
        <f t="shared" ca="1" si="72"/>
        <v>189.39709357562933</v>
      </c>
      <c r="K138" s="307">
        <f t="shared" ca="1" si="73"/>
        <v>779.82786719813885</v>
      </c>
      <c r="L138" s="304">
        <f t="shared" ca="1" si="58"/>
        <v>802.49782648533937</v>
      </c>
      <c r="M138" s="306">
        <f t="shared" ca="1" si="74"/>
        <v>1.2957432390142105</v>
      </c>
      <c r="N138" s="304">
        <f t="shared" ca="1" si="75"/>
        <v>74.240618928125329</v>
      </c>
      <c r="P138" s="310">
        <f t="shared" ca="1" si="76"/>
        <v>13</v>
      </c>
      <c r="Q138" s="304">
        <f t="shared" ca="1" si="77"/>
        <v>0</v>
      </c>
      <c r="R138" s="306">
        <f t="shared" ca="1" si="78"/>
        <v>0</v>
      </c>
      <c r="S138" s="307">
        <f t="shared" ca="1" si="79"/>
        <v>2.9792999999999985</v>
      </c>
      <c r="T138" s="304">
        <f t="shared" ca="1" si="59"/>
        <v>29.226932999999988</v>
      </c>
      <c r="U138" s="311">
        <f t="shared" ca="1" si="60"/>
        <v>0</v>
      </c>
      <c r="V138" s="306">
        <f t="shared" ca="1" si="61"/>
        <v>1.1330561067759677</v>
      </c>
      <c r="W138" s="304">
        <f t="shared" ca="1" si="62"/>
        <v>58.317370921046617</v>
      </c>
      <c r="Y138" s="314" t="str">
        <f t="shared" ca="1" si="80"/>
        <v/>
      </c>
      <c r="Z138" s="315" t="str">
        <f t="shared" ca="1" si="81"/>
        <v/>
      </c>
      <c r="AA138" s="316" t="str">
        <f t="shared" ca="1" si="82"/>
        <v/>
      </c>
      <c r="AC138" s="310" t="e">
        <f t="shared" ca="1" si="83"/>
        <v>#N/A</v>
      </c>
      <c r="AD138" s="323" t="e">
        <f t="shared" ca="1" si="84"/>
        <v>#N/A</v>
      </c>
      <c r="AE138" s="324">
        <f t="shared" ca="1" si="63"/>
        <v>779.82786719813885</v>
      </c>
      <c r="AG138" s="306">
        <f t="shared" ca="1" si="85"/>
        <v>-29.09066514255478</v>
      </c>
      <c r="AH138" s="304">
        <f t="shared" ca="1" si="86"/>
        <v>-19.648968803109572</v>
      </c>
    </row>
    <row r="139" spans="1:34" x14ac:dyDescent="0.2">
      <c r="A139" s="347">
        <f t="shared" ca="1" si="64"/>
        <v>0.01</v>
      </c>
      <c r="B139" s="304">
        <f t="shared" ca="1" si="65"/>
        <v>5.9499999999999709</v>
      </c>
      <c r="D139" s="306">
        <f t="shared" ca="1" si="66"/>
        <v>-5.316310218205162</v>
      </c>
      <c r="E139" s="307">
        <f t="shared" ca="1" si="67"/>
        <v>-28.648407163356651</v>
      </c>
      <c r="F139" s="304">
        <f t="shared" ca="1" si="68"/>
        <v>29.137508255402647</v>
      </c>
      <c r="G139" s="306">
        <f t="shared" ca="1" si="69"/>
        <v>43.081687151109918</v>
      </c>
      <c r="H139" s="307">
        <f t="shared" ca="1" si="70"/>
        <v>152.56236007957759</v>
      </c>
      <c r="I139" s="304">
        <f t="shared" ca="1" si="71"/>
        <v>158.52856361185135</v>
      </c>
      <c r="J139" s="306">
        <f t="shared" ca="1" si="72"/>
        <v>189.82817626265134</v>
      </c>
      <c r="K139" s="307">
        <f t="shared" ca="1" si="73"/>
        <v>781.3549232192928</v>
      </c>
      <c r="L139" s="304">
        <f t="shared" ca="1" si="58"/>
        <v>804.08348605243168</v>
      </c>
      <c r="M139" s="306">
        <f t="shared" ca="1" si="74"/>
        <v>1.2955751698270477</v>
      </c>
      <c r="N139" s="304">
        <f t="shared" ca="1" si="75"/>
        <v>74.230989273034709</v>
      </c>
      <c r="P139" s="310">
        <f t="shared" ca="1" si="76"/>
        <v>13</v>
      </c>
      <c r="Q139" s="304">
        <f t="shared" ca="1" si="77"/>
        <v>0</v>
      </c>
      <c r="R139" s="306">
        <f t="shared" ca="1" si="78"/>
        <v>0</v>
      </c>
      <c r="S139" s="307">
        <f t="shared" ca="1" si="79"/>
        <v>2.9792999999999985</v>
      </c>
      <c r="T139" s="304">
        <f t="shared" ca="1" si="59"/>
        <v>29.226932999999988</v>
      </c>
      <c r="U139" s="311">
        <f t="shared" ca="1" si="60"/>
        <v>0</v>
      </c>
      <c r="V139" s="306">
        <f t="shared" ca="1" si="61"/>
        <v>1.1328828320405437</v>
      </c>
      <c r="W139" s="304">
        <f t="shared" ca="1" si="62"/>
        <v>58.095595265741721</v>
      </c>
      <c r="Y139" s="314" t="str">
        <f t="shared" ca="1" si="80"/>
        <v/>
      </c>
      <c r="Z139" s="315" t="str">
        <f t="shared" ca="1" si="81"/>
        <v/>
      </c>
      <c r="AA139" s="316" t="str">
        <f t="shared" ca="1" si="82"/>
        <v/>
      </c>
      <c r="AC139" s="310" t="e">
        <f t="shared" ca="1" si="83"/>
        <v>#N/A</v>
      </c>
      <c r="AD139" s="323" t="e">
        <f t="shared" ca="1" si="84"/>
        <v>#N/A</v>
      </c>
      <c r="AE139" s="324">
        <f t="shared" ca="1" si="63"/>
        <v>781.3549232192928</v>
      </c>
      <c r="AG139" s="306">
        <f t="shared" ca="1" si="85"/>
        <v>-29.015435276632857</v>
      </c>
      <c r="AH139" s="304">
        <f t="shared" ca="1" si="86"/>
        <v>-19.574185520439919</v>
      </c>
    </row>
    <row r="140" spans="1:34" x14ac:dyDescent="0.2">
      <c r="A140" s="347">
        <f t="shared" ca="1" si="64"/>
        <v>0.01</v>
      </c>
      <c r="B140" s="304">
        <f t="shared" ca="1" si="65"/>
        <v>5.9599999999999707</v>
      </c>
      <c r="D140" s="306">
        <f t="shared" ca="1" si="66"/>
        <v>-5.2992468145394955</v>
      </c>
      <c r="E140" s="307">
        <f t="shared" ca="1" si="67"/>
        <v>-28.575876039966097</v>
      </c>
      <c r="F140" s="304">
        <f t="shared" ca="1" si="68"/>
        <v>29.063081534016924</v>
      </c>
      <c r="G140" s="306">
        <f t="shared" ca="1" si="69"/>
        <v>43.02869468296452</v>
      </c>
      <c r="H140" s="307">
        <f t="shared" ca="1" si="70"/>
        <v>152.27660131917793</v>
      </c>
      <c r="I140" s="304">
        <f t="shared" ca="1" si="71"/>
        <v>158.23916037264493</v>
      </c>
      <c r="J140" s="306">
        <f t="shared" ca="1" si="72"/>
        <v>190.2587281718217</v>
      </c>
      <c r="K140" s="307">
        <f t="shared" ca="1" si="73"/>
        <v>782.87911802628662</v>
      </c>
      <c r="L140" s="304">
        <f t="shared" ca="1" si="58"/>
        <v>805.66624422720827</v>
      </c>
      <c r="M140" s="306">
        <f t="shared" ca="1" si="74"/>
        <v>1.2954066929833792</v>
      </c>
      <c r="N140" s="304">
        <f t="shared" ca="1" si="75"/>
        <v>74.221336260946813</v>
      </c>
      <c r="P140" s="310">
        <f t="shared" ca="1" si="76"/>
        <v>13</v>
      </c>
      <c r="Q140" s="304">
        <f t="shared" ca="1" si="77"/>
        <v>0</v>
      </c>
      <c r="R140" s="306">
        <f t="shared" ca="1" si="78"/>
        <v>0</v>
      </c>
      <c r="S140" s="307">
        <f t="shared" ca="1" si="79"/>
        <v>2.9792999999999985</v>
      </c>
      <c r="T140" s="304">
        <f t="shared" ca="1" si="59"/>
        <v>29.226932999999988</v>
      </c>
      <c r="U140" s="311">
        <f t="shared" ca="1" si="60"/>
        <v>0</v>
      </c>
      <c r="V140" s="306">
        <f t="shared" ca="1" si="61"/>
        <v>1.132709907358276</v>
      </c>
      <c r="W140" s="304">
        <f t="shared" ca="1" si="62"/>
        <v>57.874839572279022</v>
      </c>
      <c r="Y140" s="314" t="str">
        <f t="shared" ca="1" si="80"/>
        <v/>
      </c>
      <c r="Z140" s="315" t="str">
        <f t="shared" ca="1" si="81"/>
        <v/>
      </c>
      <c r="AA140" s="316" t="str">
        <f t="shared" ca="1" si="82"/>
        <v/>
      </c>
      <c r="AC140" s="310" t="e">
        <f t="shared" ca="1" si="83"/>
        <v>#N/A</v>
      </c>
      <c r="AD140" s="323" t="e">
        <f t="shared" ca="1" si="84"/>
        <v>#N/A</v>
      </c>
      <c r="AE140" s="324">
        <f t="shared" ca="1" si="63"/>
        <v>782.87911802628662</v>
      </c>
      <c r="AG140" s="306">
        <f t="shared" ca="1" si="85"/>
        <v>-28.940548497193369</v>
      </c>
      <c r="AH140" s="304">
        <f t="shared" ca="1" si="86"/>
        <v>-19.499746673964271</v>
      </c>
    </row>
    <row r="141" spans="1:34" x14ac:dyDescent="0.2">
      <c r="A141" s="347">
        <f t="shared" ca="1" si="64"/>
        <v>0.01</v>
      </c>
      <c r="B141" s="304">
        <f t="shared" ca="1" si="65"/>
        <v>5.9699999999999704</v>
      </c>
      <c r="D141" s="306">
        <f t="shared" ca="1" si="66"/>
        <v>-5.2822598939161285</v>
      </c>
      <c r="E141" s="307">
        <f t="shared" ca="1" si="67"/>
        <v>-28.503678482619769</v>
      </c>
      <c r="F141" s="304">
        <f t="shared" ca="1" si="68"/>
        <v>28.98899716491476</v>
      </c>
      <c r="G141" s="306">
        <f t="shared" ca="1" si="69"/>
        <v>42.975872084025362</v>
      </c>
      <c r="H141" s="307">
        <f t="shared" ca="1" si="70"/>
        <v>151.99156453435174</v>
      </c>
      <c r="I141" s="304">
        <f t="shared" ca="1" si="71"/>
        <v>157.95050259806874</v>
      </c>
      <c r="J141" s="306">
        <f t="shared" ca="1" si="72"/>
        <v>190.68875100565666</v>
      </c>
      <c r="K141" s="307">
        <f t="shared" ca="1" si="73"/>
        <v>784.40045885555423</v>
      </c>
      <c r="L141" s="304">
        <f t="shared" ca="1" si="58"/>
        <v>807.24610845324082</v>
      </c>
      <c r="M141" s="306">
        <f t="shared" ca="1" si="74"/>
        <v>1.2952378075475446</v>
      </c>
      <c r="N141" s="304">
        <f t="shared" ca="1" si="75"/>
        <v>74.211659838252274</v>
      </c>
      <c r="P141" s="310">
        <f t="shared" ca="1" si="76"/>
        <v>13</v>
      </c>
      <c r="Q141" s="304">
        <f t="shared" ca="1" si="77"/>
        <v>0</v>
      </c>
      <c r="R141" s="306">
        <f t="shared" ca="1" si="78"/>
        <v>0</v>
      </c>
      <c r="S141" s="307">
        <f t="shared" ca="1" si="79"/>
        <v>2.9792999999999985</v>
      </c>
      <c r="T141" s="304">
        <f t="shared" ca="1" si="59"/>
        <v>29.226932999999988</v>
      </c>
      <c r="U141" s="311">
        <f t="shared" ca="1" si="60"/>
        <v>0</v>
      </c>
      <c r="V141" s="306">
        <f t="shared" ca="1" si="61"/>
        <v>1.132537331759921</v>
      </c>
      <c r="W141" s="304">
        <f t="shared" ca="1" si="62"/>
        <v>57.655097671257259</v>
      </c>
      <c r="Y141" s="314" t="str">
        <f t="shared" ca="1" si="80"/>
        <v/>
      </c>
      <c r="Z141" s="315" t="str">
        <f t="shared" ca="1" si="81"/>
        <v/>
      </c>
      <c r="AA141" s="316" t="str">
        <f t="shared" ca="1" si="82"/>
        <v/>
      </c>
      <c r="AC141" s="310" t="e">
        <f t="shared" ca="1" si="83"/>
        <v>#N/A</v>
      </c>
      <c r="AD141" s="323" t="e">
        <f t="shared" ca="1" si="84"/>
        <v>#N/A</v>
      </c>
      <c r="AE141" s="324">
        <f t="shared" ca="1" si="63"/>
        <v>784.40045885555423</v>
      </c>
      <c r="AG141" s="306">
        <f t="shared" ca="1" si="85"/>
        <v>-28.866002713124473</v>
      </c>
      <c r="AH141" s="304">
        <f t="shared" ca="1" si="86"/>
        <v>-19.425650176980852</v>
      </c>
    </row>
    <row r="142" spans="1:34" x14ac:dyDescent="0.2">
      <c r="A142" s="347">
        <f t="shared" ca="1" si="64"/>
        <v>0.01</v>
      </c>
      <c r="B142" s="304">
        <f t="shared" ca="1" si="65"/>
        <v>5.9799999999999702</v>
      </c>
      <c r="D142" s="306">
        <f t="shared" ca="1" si="66"/>
        <v>-5.2653489901864985</v>
      </c>
      <c r="E142" s="307">
        <f t="shared" ca="1" si="67"/>
        <v>-28.431812473592402</v>
      </c>
      <c r="F142" s="304">
        <f t="shared" ca="1" si="68"/>
        <v>28.915253077259802</v>
      </c>
      <c r="G142" s="306">
        <f t="shared" ca="1" si="69"/>
        <v>42.923218594123497</v>
      </c>
      <c r="H142" s="307">
        <f t="shared" ca="1" si="70"/>
        <v>151.70724640961581</v>
      </c>
      <c r="I142" s="304">
        <f t="shared" ca="1" si="71"/>
        <v>157.66258689894312</v>
      </c>
      <c r="J142" s="306">
        <f t="shared" ca="1" si="72"/>
        <v>191.11824645904741</v>
      </c>
      <c r="K142" s="307">
        <f t="shared" ca="1" si="73"/>
        <v>785.91895291027402</v>
      </c>
      <c r="L142" s="304">
        <f t="shared" ca="1" si="58"/>
        <v>808.82308614007968</v>
      </c>
      <c r="M142" s="306">
        <f t="shared" ca="1" si="74"/>
        <v>1.2950685125803794</v>
      </c>
      <c r="N142" s="304">
        <f t="shared" ca="1" si="75"/>
        <v>74.201959951140893</v>
      </c>
      <c r="P142" s="310">
        <f t="shared" ca="1" si="76"/>
        <v>13</v>
      </c>
      <c r="Q142" s="304">
        <f t="shared" ca="1" si="77"/>
        <v>0</v>
      </c>
      <c r="R142" s="306">
        <f t="shared" ca="1" si="78"/>
        <v>0</v>
      </c>
      <c r="S142" s="307">
        <f t="shared" ca="1" si="79"/>
        <v>2.9792999999999985</v>
      </c>
      <c r="T142" s="304">
        <f t="shared" ca="1" si="59"/>
        <v>29.226932999999988</v>
      </c>
      <c r="U142" s="311">
        <f t="shared" ca="1" si="60"/>
        <v>0</v>
      </c>
      <c r="V142" s="306">
        <f t="shared" ca="1" si="61"/>
        <v>1.13236510428082</v>
      </c>
      <c r="W142" s="304">
        <f t="shared" ca="1" si="62"/>
        <v>57.4363634403487</v>
      </c>
      <c r="Y142" s="314" t="str">
        <f t="shared" ca="1" si="80"/>
        <v/>
      </c>
      <c r="Z142" s="315" t="str">
        <f t="shared" ca="1" si="81"/>
        <v/>
      </c>
      <c r="AA142" s="316" t="str">
        <f t="shared" ca="1" si="82"/>
        <v/>
      </c>
      <c r="AC142" s="310" t="e">
        <f t="shared" ca="1" si="83"/>
        <v>#N/A</v>
      </c>
      <c r="AD142" s="323" t="e">
        <f t="shared" ca="1" si="84"/>
        <v>#N/A</v>
      </c>
      <c r="AE142" s="324">
        <f t="shared" ca="1" si="63"/>
        <v>785.91895291027402</v>
      </c>
      <c r="AG142" s="306">
        <f t="shared" ca="1" si="85"/>
        <v>-28.791795849241048</v>
      </c>
      <c r="AH142" s="304">
        <f t="shared" ca="1" si="86"/>
        <v>-19.351893958734362</v>
      </c>
    </row>
    <row r="143" spans="1:34" x14ac:dyDescent="0.2">
      <c r="A143" s="347">
        <f t="shared" ca="1" si="64"/>
        <v>0.01</v>
      </c>
      <c r="B143" s="304">
        <f t="shared" ca="1" si="65"/>
        <v>5.98999999999997</v>
      </c>
      <c r="D143" s="306">
        <f t="shared" ca="1" si="66"/>
        <v>-5.2485136407555091</v>
      </c>
      <c r="E143" s="307">
        <f t="shared" ca="1" si="67"/>
        <v>-28.360276010553804</v>
      </c>
      <c r="F143" s="304">
        <f t="shared" ca="1" si="68"/>
        <v>28.841847216015658</v>
      </c>
      <c r="G143" s="306">
        <f t="shared" ca="1" si="69"/>
        <v>42.870733457715943</v>
      </c>
      <c r="H143" s="307">
        <f t="shared" ca="1" si="70"/>
        <v>151.42364364951027</v>
      </c>
      <c r="I143" s="304">
        <f t="shared" ca="1" si="71"/>
        <v>157.37540990668268</v>
      </c>
      <c r="J143" s="306">
        <f t="shared" ca="1" si="72"/>
        <v>191.54721621930662</v>
      </c>
      <c r="K143" s="307">
        <f t="shared" ca="1" si="73"/>
        <v>787.43460736056966</v>
      </c>
      <c r="L143" s="304">
        <f t="shared" ca="1" si="58"/>
        <v>810.39718466345892</v>
      </c>
      <c r="M143" s="306">
        <f t="shared" ca="1" si="74"/>
        <v>1.2948988071391987</v>
      </c>
      <c r="N143" s="304">
        <f t="shared" ca="1" si="75"/>
        <v>74.192236545600835</v>
      </c>
      <c r="P143" s="310">
        <f t="shared" ca="1" si="76"/>
        <v>13</v>
      </c>
      <c r="Q143" s="304">
        <f t="shared" ca="1" si="77"/>
        <v>0</v>
      </c>
      <c r="R143" s="306">
        <f t="shared" ca="1" si="78"/>
        <v>0</v>
      </c>
      <c r="S143" s="307">
        <f t="shared" ca="1" si="79"/>
        <v>2.9792999999999985</v>
      </c>
      <c r="T143" s="304">
        <f t="shared" ca="1" si="59"/>
        <v>29.226932999999988</v>
      </c>
      <c r="U143" s="311">
        <f t="shared" ca="1" si="60"/>
        <v>0</v>
      </c>
      <c r="V143" s="306">
        <f t="shared" ca="1" si="61"/>
        <v>1.132193223960869</v>
      </c>
      <c r="W143" s="304">
        <f t="shared" ca="1" si="62"/>
        <v>57.218630803867832</v>
      </c>
      <c r="Y143" s="314" t="str">
        <f t="shared" ca="1" si="80"/>
        <v/>
      </c>
      <c r="Z143" s="315" t="str">
        <f t="shared" ca="1" si="81"/>
        <v/>
      </c>
      <c r="AA143" s="316" t="str">
        <f t="shared" ca="1" si="82"/>
        <v/>
      </c>
      <c r="AC143" s="310" t="e">
        <f t="shared" ca="1" si="83"/>
        <v>#N/A</v>
      </c>
      <c r="AD143" s="323" t="e">
        <f t="shared" ca="1" si="84"/>
        <v>#N/A</v>
      </c>
      <c r="AE143" s="324">
        <f t="shared" ca="1" si="63"/>
        <v>787.43460736056966</v>
      </c>
      <c r="AG143" s="306">
        <f t="shared" ca="1" si="85"/>
        <v>-28.717925846138332</v>
      </c>
      <c r="AH143" s="304">
        <f t="shared" ca="1" si="86"/>
        <v>-19.278475964269703</v>
      </c>
    </row>
    <row r="144" spans="1:34" x14ac:dyDescent="0.2">
      <c r="A144" s="347">
        <f t="shared" ca="1" si="64"/>
        <v>0.01</v>
      </c>
      <c r="B144" s="304">
        <f t="shared" ca="1" si="65"/>
        <v>5.9999999999999698</v>
      </c>
      <c r="D144" s="306">
        <f t="shared" ca="1" si="66"/>
        <v>-5.2317533865489887</v>
      </c>
      <c r="E144" s="307">
        <f t="shared" ca="1" si="67"/>
        <v>-28.289067106427808</v>
      </c>
      <c r="F144" s="304">
        <f t="shared" ca="1" si="68"/>
        <v>28.768777541801157</v>
      </c>
      <c r="G144" s="306">
        <f t="shared" ca="1" si="69"/>
        <v>42.818415923850452</v>
      </c>
      <c r="H144" s="307">
        <f t="shared" ca="1" si="70"/>
        <v>151.14075297844599</v>
      </c>
      <c r="I144" s="304">
        <f t="shared" ca="1" si="71"/>
        <v>157.08896827313967</v>
      </c>
      <c r="J144" s="306">
        <f t="shared" ca="1" si="72"/>
        <v>191.97566196621446</v>
      </c>
      <c r="K144" s="307">
        <f t="shared" ca="1" si="73"/>
        <v>788.94742934370947</v>
      </c>
      <c r="L144" s="304">
        <f t="shared" ca="1" si="58"/>
        <v>811.96841136549995</v>
      </c>
      <c r="M144" s="306">
        <f t="shared" ca="1" si="74"/>
        <v>1.2947286902777853</v>
      </c>
      <c r="N144" s="304">
        <f t="shared" ca="1" si="75"/>
        <v>74.182489567417832</v>
      </c>
      <c r="P144" s="310">
        <f t="shared" ca="1" si="76"/>
        <v>13</v>
      </c>
      <c r="Q144" s="304">
        <f t="shared" ca="1" si="77"/>
        <v>0</v>
      </c>
      <c r="R144" s="306">
        <f t="shared" ca="1" si="78"/>
        <v>0</v>
      </c>
      <c r="S144" s="307">
        <f t="shared" ca="1" si="79"/>
        <v>2.9792999999999985</v>
      </c>
      <c r="T144" s="304">
        <f t="shared" ca="1" si="59"/>
        <v>29.226932999999988</v>
      </c>
      <c r="U144" s="311">
        <f t="shared" ca="1" si="60"/>
        <v>0</v>
      </c>
      <c r="V144" s="306">
        <f t="shared" ca="1" si="61"/>
        <v>1.1320216898444913</v>
      </c>
      <c r="W144" s="304">
        <f t="shared" ca="1" si="62"/>
        <v>57.001893732344648</v>
      </c>
      <c r="Y144" s="314" t="str">
        <f t="shared" ca="1" si="80"/>
        <v/>
      </c>
      <c r="Z144" s="315" t="str">
        <f t="shared" ca="1" si="81"/>
        <v/>
      </c>
      <c r="AA144" s="316" t="str">
        <f t="shared" ca="1" si="82"/>
        <v/>
      </c>
      <c r="AC144" s="310">
        <f t="shared" ca="1" si="83"/>
        <v>5.9999999999999698</v>
      </c>
      <c r="AD144" s="323">
        <f t="shared" ca="1" si="84"/>
        <v>191.97566196621446</v>
      </c>
      <c r="AE144" s="324">
        <f t="shared" ca="1" si="63"/>
        <v>788.94742934370947</v>
      </c>
      <c r="AG144" s="306">
        <f t="shared" ca="1" si="85"/>
        <v>-28.644390660047016</v>
      </c>
      <c r="AH144" s="304">
        <f t="shared" ca="1" si="86"/>
        <v>-19.205394154287202</v>
      </c>
    </row>
    <row r="145" spans="1:34" x14ac:dyDescent="0.2">
      <c r="A145" s="347">
        <f t="shared" ca="1" si="64"/>
        <v>0.01</v>
      </c>
      <c r="B145" s="304">
        <f t="shared" ca="1" si="65"/>
        <v>6.0099999999999696</v>
      </c>
      <c r="D145" s="306">
        <f t="shared" ca="1" si="66"/>
        <v>-5.2150677719814533</v>
      </c>
      <c r="E145" s="307">
        <f t="shared" ca="1" si="67"/>
        <v>-28.218183789252699</v>
      </c>
      <c r="F145" s="304">
        <f t="shared" ca="1" si="68"/>
        <v>28.696042030747087</v>
      </c>
      <c r="G145" s="306">
        <f t="shared" ca="1" si="69"/>
        <v>42.766265246130637</v>
      </c>
      <c r="H145" s="307">
        <f t="shared" ca="1" si="70"/>
        <v>150.85857114055347</v>
      </c>
      <c r="I145" s="304">
        <f t="shared" ca="1" si="71"/>
        <v>156.80325867044928</v>
      </c>
      <c r="J145" s="306">
        <f t="shared" ca="1" si="72"/>
        <v>192.40358537206436</v>
      </c>
      <c r="K145" s="307">
        <f t="shared" ca="1" si="73"/>
        <v>790.45742596430443</v>
      </c>
      <c r="L145" s="304">
        <f t="shared" ca="1" si="58"/>
        <v>813.53677355491379</v>
      </c>
      <c r="M145" s="306">
        <f t="shared" ca="1" si="74"/>
        <v>1.2945581610463741</v>
      </c>
      <c r="N145" s="304">
        <f t="shared" ca="1" si="75"/>
        <v>74.172718962174372</v>
      </c>
      <c r="P145" s="310">
        <f t="shared" ca="1" si="76"/>
        <v>13</v>
      </c>
      <c r="Q145" s="304">
        <f t="shared" ca="1" si="77"/>
        <v>0</v>
      </c>
      <c r="R145" s="306">
        <f t="shared" ca="1" si="78"/>
        <v>0</v>
      </c>
      <c r="S145" s="307">
        <f t="shared" ca="1" si="79"/>
        <v>2.9792999999999985</v>
      </c>
      <c r="T145" s="304">
        <f t="shared" ca="1" si="59"/>
        <v>29.226932999999988</v>
      </c>
      <c r="U145" s="311">
        <f t="shared" ca="1" si="60"/>
        <v>0</v>
      </c>
      <c r="V145" s="306">
        <f t="shared" ca="1" si="61"/>
        <v>1.1318505009806092</v>
      </c>
      <c r="W145" s="304">
        <f t="shared" ca="1" si="62"/>
        <v>56.786146242102511</v>
      </c>
      <c r="Y145" s="314" t="str">
        <f t="shared" ca="1" si="80"/>
        <v/>
      </c>
      <c r="Z145" s="315" t="str">
        <f t="shared" ca="1" si="81"/>
        <v/>
      </c>
      <c r="AA145" s="316" t="str">
        <f t="shared" ca="1" si="82"/>
        <v/>
      </c>
      <c r="AC145" s="310" t="e">
        <f t="shared" ca="1" si="83"/>
        <v>#N/A</v>
      </c>
      <c r="AD145" s="323" t="e">
        <f t="shared" ca="1" si="84"/>
        <v>#N/A</v>
      </c>
      <c r="AE145" s="324">
        <f t="shared" ca="1" si="63"/>
        <v>790.45742596430443</v>
      </c>
      <c r="AG145" s="306">
        <f t="shared" ca="1" si="85"/>
        <v>-28.571188262689944</v>
      </c>
      <c r="AH145" s="304">
        <f t="shared" ca="1" si="86"/>
        <v>-19.132646504999389</v>
      </c>
    </row>
    <row r="146" spans="1:34" x14ac:dyDescent="0.2">
      <c r="A146" s="347">
        <f t="shared" ca="1" si="64"/>
        <v>0.01</v>
      </c>
      <c r="B146" s="304">
        <f t="shared" ca="1" si="65"/>
        <v>6.0199999999999694</v>
      </c>
      <c r="D146" s="306">
        <f t="shared" ca="1" si="66"/>
        <v>-5.198456344924244</v>
      </c>
      <c r="E146" s="307">
        <f t="shared" ca="1" si="67"/>
        <v>-28.147624102043153</v>
      </c>
      <c r="F146" s="304">
        <f t="shared" ca="1" si="68"/>
        <v>28.623638674354517</v>
      </c>
      <c r="G146" s="306">
        <f t="shared" ca="1" si="69"/>
        <v>42.714280682681391</v>
      </c>
      <c r="H146" s="307">
        <f t="shared" ca="1" si="70"/>
        <v>150.57709489953302</v>
      </c>
      <c r="I146" s="304">
        <f t="shared" ca="1" si="71"/>
        <v>156.51827779087611</v>
      </c>
      <c r="J146" s="306">
        <f t="shared" ca="1" si="72"/>
        <v>192.83098810170841</v>
      </c>
      <c r="K146" s="307">
        <f t="shared" ca="1" si="73"/>
        <v>791.96460429450485</v>
      </c>
      <c r="L146" s="304">
        <f t="shared" ca="1" si="58"/>
        <v>815.1022785072023</v>
      </c>
      <c r="M146" s="306">
        <f t="shared" ca="1" si="74"/>
        <v>1.2943872184916385</v>
      </c>
      <c r="N146" s="304">
        <f t="shared" ca="1" si="75"/>
        <v>74.162924675248831</v>
      </c>
      <c r="P146" s="310">
        <f t="shared" ca="1" si="76"/>
        <v>13</v>
      </c>
      <c r="Q146" s="304">
        <f t="shared" ca="1" si="77"/>
        <v>0</v>
      </c>
      <c r="R146" s="306">
        <f t="shared" ca="1" si="78"/>
        <v>0</v>
      </c>
      <c r="S146" s="307">
        <f t="shared" ca="1" si="79"/>
        <v>2.9792999999999985</v>
      </c>
      <c r="T146" s="304">
        <f t="shared" ca="1" si="59"/>
        <v>29.226932999999988</v>
      </c>
      <c r="U146" s="311">
        <f t="shared" ca="1" si="60"/>
        <v>0</v>
      </c>
      <c r="V146" s="306">
        <f t="shared" ca="1" si="61"/>
        <v>1.1316796564226175</v>
      </c>
      <c r="W146" s="304">
        <f t="shared" ca="1" si="62"/>
        <v>56.571382394840704</v>
      </c>
      <c r="Y146" s="314" t="str">
        <f t="shared" ca="1" si="80"/>
        <v/>
      </c>
      <c r="Z146" s="315" t="str">
        <f t="shared" ca="1" si="81"/>
        <v/>
      </c>
      <c r="AA146" s="316" t="str">
        <f t="shared" ca="1" si="82"/>
        <v/>
      </c>
      <c r="AC146" s="310" t="e">
        <f t="shared" ca="1" si="83"/>
        <v>#N/A</v>
      </c>
      <c r="AD146" s="323" t="e">
        <f t="shared" ca="1" si="84"/>
        <v>#N/A</v>
      </c>
      <c r="AE146" s="324">
        <f t="shared" ca="1" si="63"/>
        <v>791.96460429450485</v>
      </c>
      <c r="AG146" s="306">
        <f t="shared" ca="1" si="85"/>
        <v>-28.49831664114032</v>
      </c>
      <c r="AH146" s="304">
        <f t="shared" ca="1" si="86"/>
        <v>-19.060231007989305</v>
      </c>
    </row>
    <row r="147" spans="1:34" x14ac:dyDescent="0.2">
      <c r="A147" s="347">
        <f t="shared" ca="1" si="64"/>
        <v>0.01</v>
      </c>
      <c r="B147" s="304">
        <f t="shared" ca="1" si="65"/>
        <v>6.0299999999999692</v>
      </c>
      <c r="D147" s="306">
        <f t="shared" ca="1" si="66"/>
        <v>-5.1819186566740223</v>
      </c>
      <c r="E147" s="307">
        <f t="shared" ca="1" si="67"/>
        <v>-28.077386102653733</v>
      </c>
      <c r="F147" s="304">
        <f t="shared" ca="1" si="68"/>
        <v>28.551565479354707</v>
      </c>
      <c r="G147" s="306">
        <f t="shared" ca="1" si="69"/>
        <v>42.662461496114652</v>
      </c>
      <c r="H147" s="307">
        <f t="shared" ca="1" si="70"/>
        <v>150.29632103850648</v>
      </c>
      <c r="I147" s="304">
        <f t="shared" ca="1" si="71"/>
        <v>156.23402234666196</v>
      </c>
      <c r="J147" s="306">
        <f t="shared" ca="1" si="72"/>
        <v>193.25787181260239</v>
      </c>
      <c r="K147" s="307">
        <f t="shared" ca="1" si="73"/>
        <v>793.46897137419501</v>
      </c>
      <c r="L147" s="304">
        <f t="shared" ca="1" si="58"/>
        <v>816.66493346485697</v>
      </c>
      <c r="M147" s="306">
        <f t="shared" ca="1" si="74"/>
        <v>1.2942158616566759</v>
      </c>
      <c r="N147" s="304">
        <f t="shared" ca="1" si="75"/>
        <v>74.153106651814753</v>
      </c>
      <c r="P147" s="310">
        <f t="shared" ca="1" si="76"/>
        <v>13</v>
      </c>
      <c r="Q147" s="304">
        <f t="shared" ca="1" si="77"/>
        <v>0</v>
      </c>
      <c r="R147" s="306">
        <f t="shared" ca="1" si="78"/>
        <v>0</v>
      </c>
      <c r="S147" s="307">
        <f t="shared" ca="1" si="79"/>
        <v>2.9792999999999985</v>
      </c>
      <c r="T147" s="304">
        <f t="shared" ca="1" si="59"/>
        <v>29.226932999999988</v>
      </c>
      <c r="U147" s="311">
        <f t="shared" ca="1" si="60"/>
        <v>0</v>
      </c>
      <c r="V147" s="306">
        <f t="shared" ca="1" si="61"/>
        <v>1.1315091552283545</v>
      </c>
      <c r="W147" s="304">
        <f t="shared" ca="1" si="62"/>
        <v>56.357596297221079</v>
      </c>
      <c r="Y147" s="314" t="str">
        <f t="shared" ca="1" si="80"/>
        <v/>
      </c>
      <c r="Z147" s="315" t="str">
        <f t="shared" ca="1" si="81"/>
        <v/>
      </c>
      <c r="AA147" s="316" t="str">
        <f t="shared" ca="1" si="82"/>
        <v/>
      </c>
      <c r="AC147" s="310" t="e">
        <f t="shared" ca="1" si="83"/>
        <v>#N/A</v>
      </c>
      <c r="AD147" s="323" t="e">
        <f t="shared" ca="1" si="84"/>
        <v>#N/A</v>
      </c>
      <c r="AE147" s="324">
        <f t="shared" ca="1" si="63"/>
        <v>793.46897137419501</v>
      </c>
      <c r="AG147" s="306">
        <f t="shared" ca="1" si="85"/>
        <v>-28.425773797681487</v>
      </c>
      <c r="AH147" s="304">
        <f t="shared" ca="1" si="86"/>
        <v>-18.988145670070395</v>
      </c>
    </row>
    <row r="148" spans="1:34" x14ac:dyDescent="0.2">
      <c r="A148" s="347">
        <f t="shared" ca="1" si="64"/>
        <v>0.01</v>
      </c>
      <c r="B148" s="304">
        <f t="shared" ca="1" si="65"/>
        <v>6.0399999999999689</v>
      </c>
      <c r="D148" s="306">
        <f t="shared" ca="1" si="66"/>
        <v>-5.1654542619215498</v>
      </c>
      <c r="E148" s="307">
        <f t="shared" ca="1" si="67"/>
        <v>-28.00746786364369</v>
      </c>
      <c r="F148" s="304">
        <f t="shared" ca="1" si="68"/>
        <v>28.479820467570324</v>
      </c>
      <c r="G148" s="306">
        <f t="shared" ca="1" si="69"/>
        <v>42.610806953495434</v>
      </c>
      <c r="H148" s="307">
        <f t="shared" ca="1" si="70"/>
        <v>150.01624635987005</v>
      </c>
      <c r="I148" s="304">
        <f t="shared" ca="1" si="71"/>
        <v>155.95048906987523</v>
      </c>
      <c r="J148" s="306">
        <f t="shared" ca="1" si="72"/>
        <v>193.68423815485045</v>
      </c>
      <c r="K148" s="307">
        <f t="shared" ca="1" si="73"/>
        <v>794.97053421118687</v>
      </c>
      <c r="L148" s="304">
        <f t="shared" ca="1" si="58"/>
        <v>818.22474563755691</v>
      </c>
      <c r="M148" s="306">
        <f t="shared" ca="1" si="74"/>
        <v>1.2940440895809935</v>
      </c>
      <c r="N148" s="304">
        <f t="shared" ca="1" si="75"/>
        <v>74.143264836839947</v>
      </c>
      <c r="P148" s="310">
        <f t="shared" ca="1" si="76"/>
        <v>13</v>
      </c>
      <c r="Q148" s="304">
        <f t="shared" ca="1" si="77"/>
        <v>0</v>
      </c>
      <c r="R148" s="306">
        <f t="shared" ca="1" si="78"/>
        <v>0</v>
      </c>
      <c r="S148" s="307">
        <f t="shared" ca="1" si="79"/>
        <v>2.9792999999999985</v>
      </c>
      <c r="T148" s="304">
        <f t="shared" ca="1" si="59"/>
        <v>29.226932999999988</v>
      </c>
      <c r="U148" s="311">
        <f t="shared" ca="1" si="60"/>
        <v>0</v>
      </c>
      <c r="V148" s="306">
        <f t="shared" ca="1" si="61"/>
        <v>1.131338996460074</v>
      </c>
      <c r="W148" s="304">
        <f t="shared" ca="1" si="62"/>
        <v>56.144782100459352</v>
      </c>
      <c r="Y148" s="314" t="str">
        <f t="shared" ca="1" si="80"/>
        <v/>
      </c>
      <c r="Z148" s="315" t="str">
        <f t="shared" ca="1" si="81"/>
        <v/>
      </c>
      <c r="AA148" s="316" t="str">
        <f t="shared" ca="1" si="82"/>
        <v/>
      </c>
      <c r="AC148" s="310" t="e">
        <f t="shared" ca="1" si="83"/>
        <v>#N/A</v>
      </c>
      <c r="AD148" s="323" t="e">
        <f t="shared" ca="1" si="84"/>
        <v>#N/A</v>
      </c>
      <c r="AE148" s="324">
        <f t="shared" ca="1" si="63"/>
        <v>794.97053421118687</v>
      </c>
      <c r="AG148" s="306">
        <f t="shared" ca="1" si="85"/>
        <v>-28.353557749668092</v>
      </c>
      <c r="AH148" s="304">
        <f t="shared" ca="1" si="86"/>
        <v>-18.916388513147755</v>
      </c>
    </row>
    <row r="149" spans="1:34" x14ac:dyDescent="0.2">
      <c r="A149" s="347">
        <f t="shared" ca="1" si="64"/>
        <v>0.01</v>
      </c>
      <c r="B149" s="304">
        <f t="shared" ca="1" si="65"/>
        <v>6.0499999999999687</v>
      </c>
      <c r="D149" s="306">
        <f t="shared" ca="1" si="66"/>
        <v>-5.1490627187208293</v>
      </c>
      <c r="E149" s="307">
        <f t="shared" ca="1" si="67"/>
        <v>-27.937867472143274</v>
      </c>
      <c r="F149" s="304">
        <f t="shared" ca="1" si="68"/>
        <v>28.408401675778276</v>
      </c>
      <c r="G149" s="306">
        <f t="shared" ca="1" si="69"/>
        <v>42.559316326308227</v>
      </c>
      <c r="H149" s="307">
        <f t="shared" ca="1" si="70"/>
        <v>149.73686768514861</v>
      </c>
      <c r="I149" s="304">
        <f t="shared" ca="1" si="71"/>
        <v>155.66767471226154</v>
      </c>
      <c r="J149" s="306">
        <f t="shared" ca="1" si="72"/>
        <v>194.11008877124948</v>
      </c>
      <c r="K149" s="307">
        <f t="shared" ca="1" si="73"/>
        <v>796.46929978141202</v>
      </c>
      <c r="L149" s="304">
        <f t="shared" ca="1" si="58"/>
        <v>819.78172220236468</v>
      </c>
      <c r="M149" s="306">
        <f t="shared" ca="1" si="74"/>
        <v>1.2938719013004931</v>
      </c>
      <c r="N149" s="304">
        <f t="shared" ca="1" si="75"/>
        <v>74.133399175085671</v>
      </c>
      <c r="P149" s="310">
        <f t="shared" ca="1" si="76"/>
        <v>13</v>
      </c>
      <c r="Q149" s="304">
        <f t="shared" ca="1" si="77"/>
        <v>0</v>
      </c>
      <c r="R149" s="306">
        <f t="shared" ca="1" si="78"/>
        <v>0</v>
      </c>
      <c r="S149" s="307">
        <f t="shared" ca="1" si="79"/>
        <v>2.9792999999999985</v>
      </c>
      <c r="T149" s="304">
        <f t="shared" ca="1" si="59"/>
        <v>29.226932999999988</v>
      </c>
      <c r="U149" s="311">
        <f t="shared" ca="1" si="60"/>
        <v>0</v>
      </c>
      <c r="V149" s="306">
        <f t="shared" ca="1" si="61"/>
        <v>1.1311691791844218</v>
      </c>
      <c r="W149" s="304">
        <f t="shared" ca="1" si="62"/>
        <v>55.932933999920749</v>
      </c>
      <c r="Y149" s="314" t="str">
        <f t="shared" ca="1" si="80"/>
        <v/>
      </c>
      <c r="Z149" s="315" t="str">
        <f t="shared" ca="1" si="81"/>
        <v/>
      </c>
      <c r="AA149" s="316" t="str">
        <f t="shared" ca="1" si="82"/>
        <v/>
      </c>
      <c r="AC149" s="310" t="e">
        <f t="shared" ca="1" si="83"/>
        <v>#N/A</v>
      </c>
      <c r="AD149" s="323" t="e">
        <f t="shared" ca="1" si="84"/>
        <v>#N/A</v>
      </c>
      <c r="AE149" s="324">
        <f t="shared" ca="1" si="63"/>
        <v>796.46929978141202</v>
      </c>
      <c r="AG149" s="306">
        <f t="shared" ca="1" si="85"/>
        <v>-28.281666529388765</v>
      </c>
      <c r="AH149" s="304">
        <f t="shared" ca="1" si="86"/>
        <v>-18.844957574080951</v>
      </c>
    </row>
    <row r="150" spans="1:34" x14ac:dyDescent="0.2">
      <c r="A150" s="347">
        <f t="shared" ca="1" si="64"/>
        <v>0.01</v>
      </c>
      <c r="B150" s="304">
        <f t="shared" ca="1" si="65"/>
        <v>6.0599999999999685</v>
      </c>
      <c r="D150" s="306">
        <f t="shared" ca="1" si="66"/>
        <v>-5.1327435884586015</v>
      </c>
      <c r="E150" s="307">
        <f t="shared" ca="1" si="67"/>
        <v>-27.868583029721535</v>
      </c>
      <c r="F150" s="304">
        <f t="shared" ca="1" si="68"/>
        <v>28.33730715557401</v>
      </c>
      <c r="G150" s="306">
        <f t="shared" ca="1" si="69"/>
        <v>42.50798889042364</v>
      </c>
      <c r="H150" s="307">
        <f t="shared" ca="1" si="70"/>
        <v>149.4581818548514</v>
      </c>
      <c r="I150" s="304">
        <f t="shared" ca="1" si="71"/>
        <v>155.38557604509569</v>
      </c>
      <c r="J150" s="306">
        <f t="shared" ca="1" si="72"/>
        <v>194.53542529733315</v>
      </c>
      <c r="K150" s="307">
        <f t="shared" ca="1" si="73"/>
        <v>797.96527502911204</v>
      </c>
      <c r="L150" s="304">
        <f t="shared" ca="1" si="58"/>
        <v>821.33587030392187</v>
      </c>
      <c r="M150" s="306">
        <f t="shared" ca="1" si="74"/>
        <v>1.2936992958474585</v>
      </c>
      <c r="N150" s="304">
        <f t="shared" ca="1" si="75"/>
        <v>74.123509611105831</v>
      </c>
      <c r="P150" s="310">
        <f t="shared" ca="1" si="76"/>
        <v>13</v>
      </c>
      <c r="Q150" s="304">
        <f t="shared" ca="1" si="77"/>
        <v>0</v>
      </c>
      <c r="R150" s="306">
        <f t="shared" ca="1" si="78"/>
        <v>0</v>
      </c>
      <c r="S150" s="307">
        <f t="shared" ca="1" si="79"/>
        <v>2.9792999999999985</v>
      </c>
      <c r="T150" s="304">
        <f t="shared" ca="1" si="59"/>
        <v>29.226932999999988</v>
      </c>
      <c r="U150" s="311">
        <f t="shared" ca="1" si="60"/>
        <v>0</v>
      </c>
      <c r="V150" s="306">
        <f t="shared" ca="1" si="61"/>
        <v>1.130999702472405</v>
      </c>
      <c r="W150" s="304">
        <f t="shared" ca="1" si="62"/>
        <v>55.722046234719755</v>
      </c>
      <c r="Y150" s="314" t="str">
        <f t="shared" ca="1" si="80"/>
        <v/>
      </c>
      <c r="Z150" s="315" t="str">
        <f t="shared" ca="1" si="81"/>
        <v/>
      </c>
      <c r="AA150" s="316" t="str">
        <f t="shared" ca="1" si="82"/>
        <v/>
      </c>
      <c r="AC150" s="310" t="e">
        <f t="shared" ca="1" si="83"/>
        <v>#N/A</v>
      </c>
      <c r="AD150" s="323" t="e">
        <f t="shared" ca="1" si="84"/>
        <v>#N/A</v>
      </c>
      <c r="AE150" s="324">
        <f t="shared" ca="1" si="63"/>
        <v>797.96527502911204</v>
      </c>
      <c r="AG150" s="306">
        <f t="shared" ca="1" si="85"/>
        <v>-28.210098183930359</v>
      </c>
      <c r="AH150" s="304">
        <f t="shared" ca="1" si="86"/>
        <v>-18.773850904548308</v>
      </c>
    </row>
    <row r="151" spans="1:34" x14ac:dyDescent="0.2">
      <c r="A151" s="347">
        <f t="shared" ca="1" si="64"/>
        <v>0.01</v>
      </c>
      <c r="B151" s="304">
        <f t="shared" ca="1" si="65"/>
        <v>6.0699999999999683</v>
      </c>
      <c r="D151" s="306">
        <f t="shared" ca="1" si="66"/>
        <v>-5.1164964358240868</v>
      </c>
      <c r="E151" s="307">
        <f t="shared" ca="1" si="67"/>
        <v>-27.799612652255362</v>
      </c>
      <c r="F151" s="304">
        <f t="shared" ca="1" si="68"/>
        <v>28.266534973237114</v>
      </c>
      <c r="G151" s="306">
        <f t="shared" ca="1" si="69"/>
        <v>42.456823926065397</v>
      </c>
      <c r="H151" s="307">
        <f t="shared" ca="1" si="70"/>
        <v>149.18018572832884</v>
      </c>
      <c r="I151" s="304">
        <f t="shared" ca="1" si="71"/>
        <v>155.1041898590351</v>
      </c>
      <c r="J151" s="306">
        <f t="shared" ca="1" si="72"/>
        <v>194.96024936141561</v>
      </c>
      <c r="K151" s="307">
        <f t="shared" ca="1" si="73"/>
        <v>799.45846686702794</v>
      </c>
      <c r="L151" s="304">
        <f t="shared" ca="1" si="58"/>
        <v>822.88719705464132</v>
      </c>
      <c r="M151" s="306">
        <f t="shared" ca="1" si="74"/>
        <v>1.2935262722505381</v>
      </c>
      <c r="N151" s="304">
        <f t="shared" ca="1" si="75"/>
        <v>74.11359608924613</v>
      </c>
      <c r="P151" s="310">
        <f t="shared" ca="1" si="76"/>
        <v>13</v>
      </c>
      <c r="Q151" s="304">
        <f t="shared" ca="1" si="77"/>
        <v>0</v>
      </c>
      <c r="R151" s="306">
        <f t="shared" ca="1" si="78"/>
        <v>0</v>
      </c>
      <c r="S151" s="307">
        <f t="shared" ca="1" si="79"/>
        <v>2.9792999999999985</v>
      </c>
      <c r="T151" s="304">
        <f t="shared" ca="1" si="59"/>
        <v>29.226932999999988</v>
      </c>
      <c r="U151" s="311">
        <f t="shared" ca="1" si="60"/>
        <v>0</v>
      </c>
      <c r="V151" s="306">
        <f t="shared" ca="1" si="61"/>
        <v>1.1308305653993669</v>
      </c>
      <c r="W151" s="304">
        <f t="shared" ca="1" si="62"/>
        <v>55.512113087324238</v>
      </c>
      <c r="Y151" s="314" t="str">
        <f t="shared" ca="1" si="80"/>
        <v/>
      </c>
      <c r="Z151" s="315" t="str">
        <f t="shared" ca="1" si="81"/>
        <v/>
      </c>
      <c r="AA151" s="316" t="str">
        <f t="shared" ca="1" si="82"/>
        <v/>
      </c>
      <c r="AC151" s="310" t="e">
        <f t="shared" ca="1" si="83"/>
        <v>#N/A</v>
      </c>
      <c r="AD151" s="323" t="e">
        <f t="shared" ca="1" si="84"/>
        <v>#N/A</v>
      </c>
      <c r="AE151" s="324">
        <f t="shared" ca="1" si="63"/>
        <v>799.45846686702794</v>
      </c>
      <c r="AG151" s="306">
        <f t="shared" ca="1" si="85"/>
        <v>-28.138850775043444</v>
      </c>
      <c r="AH151" s="304">
        <f t="shared" ca="1" si="86"/>
        <v>-18.703066570912558</v>
      </c>
    </row>
    <row r="152" spans="1:34" x14ac:dyDescent="0.2">
      <c r="A152" s="347">
        <f t="shared" ca="1" si="64"/>
        <v>0.01</v>
      </c>
      <c r="B152" s="304">
        <f t="shared" ca="1" si="65"/>
        <v>6.0799999999999681</v>
      </c>
      <c r="D152" s="306">
        <f t="shared" ca="1" si="66"/>
        <v>-5.1003208287791422</v>
      </c>
      <c r="E152" s="307">
        <f t="shared" ca="1" si="67"/>
        <v>-27.730954469800075</v>
      </c>
      <c r="F152" s="304">
        <f t="shared" ca="1" si="68"/>
        <v>28.196083209598513</v>
      </c>
      <c r="G152" s="306">
        <f t="shared" ca="1" si="69"/>
        <v>42.405820717777608</v>
      </c>
      <c r="H152" s="307">
        <f t="shared" ca="1" si="70"/>
        <v>148.90287618363084</v>
      </c>
      <c r="I152" s="304">
        <f t="shared" ca="1" si="71"/>
        <v>154.82351296397454</v>
      </c>
      <c r="J152" s="306">
        <f t="shared" ca="1" si="72"/>
        <v>195.38456258463481</v>
      </c>
      <c r="K152" s="307">
        <f t="shared" ca="1" si="73"/>
        <v>800.94888217658774</v>
      </c>
      <c r="L152" s="304">
        <f t="shared" ca="1" si="58"/>
        <v>824.4357095349003</v>
      </c>
      <c r="M152" s="306">
        <f t="shared" ca="1" si="74"/>
        <v>1.2933528295347327</v>
      </c>
      <c r="N152" s="304">
        <f t="shared" ca="1" si="75"/>
        <v>74.1036585536432</v>
      </c>
      <c r="P152" s="310">
        <f t="shared" ca="1" si="76"/>
        <v>13</v>
      </c>
      <c r="Q152" s="304">
        <f t="shared" ca="1" si="77"/>
        <v>0</v>
      </c>
      <c r="R152" s="306">
        <f t="shared" ca="1" si="78"/>
        <v>0</v>
      </c>
      <c r="S152" s="307">
        <f t="shared" ca="1" si="79"/>
        <v>2.9792999999999985</v>
      </c>
      <c r="T152" s="304">
        <f t="shared" ca="1" si="59"/>
        <v>29.226932999999988</v>
      </c>
      <c r="U152" s="311">
        <f t="shared" ca="1" si="60"/>
        <v>0</v>
      </c>
      <c r="V152" s="306">
        <f t="shared" ca="1" si="61"/>
        <v>1.1306617670449606</v>
      </c>
      <c r="W152" s="304">
        <f t="shared" ca="1" si="62"/>
        <v>55.303128883163808</v>
      </c>
      <c r="Y152" s="314" t="str">
        <f t="shared" ca="1" si="80"/>
        <v/>
      </c>
      <c r="Z152" s="315" t="str">
        <f t="shared" ca="1" si="81"/>
        <v/>
      </c>
      <c r="AA152" s="316" t="str">
        <f t="shared" ca="1" si="82"/>
        <v/>
      </c>
      <c r="AC152" s="310" t="e">
        <f t="shared" ca="1" si="83"/>
        <v>#N/A</v>
      </c>
      <c r="AD152" s="323" t="e">
        <f t="shared" ca="1" si="84"/>
        <v>#N/A</v>
      </c>
      <c r="AE152" s="324">
        <f t="shared" ca="1" si="63"/>
        <v>800.94888217658774</v>
      </c>
      <c r="AG152" s="306">
        <f t="shared" ca="1" si="85"/>
        <v>-28.067922379009349</v>
      </c>
      <c r="AH152" s="304">
        <f t="shared" ca="1" si="86"/>
        <v>-18.632602654087961</v>
      </c>
    </row>
    <row r="153" spans="1:34" x14ac:dyDescent="0.2">
      <c r="A153" s="347">
        <f t="shared" ca="1" si="64"/>
        <v>0.01</v>
      </c>
      <c r="B153" s="304">
        <f t="shared" ca="1" si="65"/>
        <v>6.0899999999999679</v>
      </c>
      <c r="D153" s="306">
        <f t="shared" ca="1" si="66"/>
        <v>-5.0842163385286616</v>
      </c>
      <c r="E153" s="307">
        <f t="shared" ca="1" si="67"/>
        <v>-27.662606626461304</v>
      </c>
      <c r="F153" s="304">
        <f t="shared" ca="1" si="68"/>
        <v>28.125949959908954</v>
      </c>
      <c r="G153" s="306">
        <f t="shared" ca="1" si="69"/>
        <v>42.354978554392325</v>
      </c>
      <c r="H153" s="307">
        <f t="shared" ca="1" si="70"/>
        <v>148.62625011736623</v>
      </c>
      <c r="I153" s="304">
        <f t="shared" ca="1" si="71"/>
        <v>154.54354218890202</v>
      </c>
      <c r="J153" s="306">
        <f t="shared" ca="1" si="72"/>
        <v>195.80836658099565</v>
      </c>
      <c r="K153" s="307">
        <f t="shared" ca="1" si="73"/>
        <v>802.43652780809271</v>
      </c>
      <c r="L153" s="304">
        <f t="shared" ca="1" si="58"/>
        <v>825.98141479322976</v>
      </c>
      <c r="M153" s="306">
        <f t="shared" ca="1" si="74"/>
        <v>1.2931789667213796</v>
      </c>
      <c r="N153" s="304">
        <f t="shared" ca="1" si="75"/>
        <v>74.09369694822378</v>
      </c>
      <c r="P153" s="310">
        <f t="shared" ca="1" si="76"/>
        <v>13</v>
      </c>
      <c r="Q153" s="304">
        <f t="shared" ca="1" si="77"/>
        <v>0</v>
      </c>
      <c r="R153" s="306">
        <f t="shared" ca="1" si="78"/>
        <v>0</v>
      </c>
      <c r="S153" s="307">
        <f t="shared" ca="1" si="79"/>
        <v>2.9792999999999985</v>
      </c>
      <c r="T153" s="304">
        <f t="shared" ca="1" si="59"/>
        <v>29.226932999999988</v>
      </c>
      <c r="U153" s="311">
        <f t="shared" ca="1" si="60"/>
        <v>0</v>
      </c>
      <c r="V153" s="306">
        <f t="shared" ca="1" si="61"/>
        <v>1.1304933064931229</v>
      </c>
      <c r="W153" s="304">
        <f t="shared" ca="1" si="62"/>
        <v>55.095087990242185</v>
      </c>
      <c r="Y153" s="314" t="str">
        <f t="shared" ca="1" si="80"/>
        <v/>
      </c>
      <c r="Z153" s="315" t="str">
        <f t="shared" ca="1" si="81"/>
        <v/>
      </c>
      <c r="AA153" s="316" t="str">
        <f t="shared" ca="1" si="82"/>
        <v/>
      </c>
      <c r="AC153" s="310" t="e">
        <f t="shared" ca="1" si="83"/>
        <v>#N/A</v>
      </c>
      <c r="AD153" s="323" t="e">
        <f t="shared" ca="1" si="84"/>
        <v>#N/A</v>
      </c>
      <c r="AE153" s="324">
        <f t="shared" ca="1" si="63"/>
        <v>802.43652780809271</v>
      </c>
      <c r="AG153" s="306">
        <f t="shared" ca="1" si="85"/>
        <v>-27.997311086508617</v>
      </c>
      <c r="AH153" s="304">
        <f t="shared" ca="1" si="86"/>
        <v>-18.562457249408865</v>
      </c>
    </row>
    <row r="154" spans="1:34" x14ac:dyDescent="0.2">
      <c r="A154" s="347">
        <f t="shared" ca="1" si="64"/>
        <v>0.01</v>
      </c>
      <c r="B154" s="304">
        <f t="shared" ca="1" si="65"/>
        <v>6.0999999999999677</v>
      </c>
      <c r="D154" s="306">
        <f t="shared" ca="1" si="66"/>
        <v>-5.06818253949133</v>
      </c>
      <c r="E154" s="307">
        <f t="shared" ca="1" si="67"/>
        <v>-27.594567280268194</v>
      </c>
      <c r="F154" s="304">
        <f t="shared" ca="1" si="68"/>
        <v>28.056133333708921</v>
      </c>
      <c r="G154" s="306">
        <f t="shared" ca="1" si="69"/>
        <v>42.304296728997414</v>
      </c>
      <c r="H154" s="307">
        <f t="shared" ca="1" si="70"/>
        <v>148.35030444456353</v>
      </c>
      <c r="I154" s="304">
        <f t="shared" ca="1" si="71"/>
        <v>154.26427438175614</v>
      </c>
      <c r="J154" s="306">
        <f t="shared" ca="1" si="72"/>
        <v>196.2316629574126</v>
      </c>
      <c r="K154" s="307">
        <f t="shared" ca="1" si="73"/>
        <v>803.92141058090237</v>
      </c>
      <c r="L154" s="304">
        <f t="shared" ca="1" si="58"/>
        <v>827.52431984650411</v>
      </c>
      <c r="M154" s="306">
        <f t="shared" ca="1" si="74"/>
        <v>1.2930046828281376</v>
      </c>
      <c r="N154" s="304">
        <f t="shared" ca="1" si="75"/>
        <v>74.083711216703918</v>
      </c>
      <c r="P154" s="310">
        <f t="shared" ca="1" si="76"/>
        <v>13</v>
      </c>
      <c r="Q154" s="304">
        <f t="shared" ca="1" si="77"/>
        <v>0</v>
      </c>
      <c r="R154" s="306">
        <f t="shared" ca="1" si="78"/>
        <v>0</v>
      </c>
      <c r="S154" s="307">
        <f t="shared" ca="1" si="79"/>
        <v>2.9792999999999985</v>
      </c>
      <c r="T154" s="304">
        <f t="shared" ca="1" si="59"/>
        <v>29.226932999999988</v>
      </c>
      <c r="U154" s="311">
        <f t="shared" ca="1" si="60"/>
        <v>0</v>
      </c>
      <c r="V154" s="306">
        <f t="shared" ca="1" si="61"/>
        <v>1.1303251828320473</v>
      </c>
      <c r="W154" s="304">
        <f t="shared" ca="1" si="62"/>
        <v>54.887984818753573</v>
      </c>
      <c r="Y154" s="314" t="str">
        <f t="shared" ca="1" si="80"/>
        <v/>
      </c>
      <c r="Z154" s="315" t="str">
        <f t="shared" ca="1" si="81"/>
        <v/>
      </c>
      <c r="AA154" s="316" t="str">
        <f t="shared" ca="1" si="82"/>
        <v/>
      </c>
      <c r="AC154" s="310" t="e">
        <f t="shared" ca="1" si="83"/>
        <v>#N/A</v>
      </c>
      <c r="AD154" s="323" t="e">
        <f t="shared" ca="1" si="84"/>
        <v>#N/A</v>
      </c>
      <c r="AE154" s="324">
        <f t="shared" ca="1" si="63"/>
        <v>803.92141058090237</v>
      </c>
      <c r="AG154" s="306">
        <f t="shared" ca="1" si="85"/>
        <v>-27.927015002490769</v>
      </c>
      <c r="AH154" s="304">
        <f t="shared" ca="1" si="86"/>
        <v>-18.492628466499585</v>
      </c>
    </row>
    <row r="155" spans="1:34" x14ac:dyDescent="0.2">
      <c r="A155" s="347">
        <f t="shared" ca="1" si="64"/>
        <v>0.01</v>
      </c>
      <c r="B155" s="304">
        <f t="shared" ca="1" si="65"/>
        <v>6.1099999999999675</v>
      </c>
      <c r="D155" s="306">
        <f t="shared" ca="1" si="66"/>
        <v>-5.0522190092706429</v>
      </c>
      <c r="E155" s="307">
        <f t="shared" ca="1" si="67"/>
        <v>-27.526834603047988</v>
      </c>
      <c r="F155" s="304">
        <f t="shared" ca="1" si="68"/>
        <v>27.986631454699864</v>
      </c>
      <c r="G155" s="306">
        <f t="shared" ca="1" si="69"/>
        <v>42.253774538904707</v>
      </c>
      <c r="H155" s="307">
        <f t="shared" ca="1" si="70"/>
        <v>148.07503609853305</v>
      </c>
      <c r="I155" s="304">
        <f t="shared" ca="1" si="71"/>
        <v>153.9857064092848</v>
      </c>
      <c r="J155" s="306">
        <f t="shared" ca="1" si="72"/>
        <v>196.6544533137521</v>
      </c>
      <c r="K155" s="307">
        <f t="shared" ca="1" si="73"/>
        <v>805.40353728361788</v>
      </c>
      <c r="L155" s="304">
        <f t="shared" ca="1" si="58"/>
        <v>829.06443168012868</v>
      </c>
      <c r="M155" s="306">
        <f t="shared" ca="1" si="74"/>
        <v>1.2928299768689728</v>
      </c>
      <c r="N155" s="304">
        <f t="shared" ca="1" si="75"/>
        <v>74.073701302587992</v>
      </c>
      <c r="P155" s="310">
        <f t="shared" ca="1" si="76"/>
        <v>13</v>
      </c>
      <c r="Q155" s="304">
        <f t="shared" ca="1" si="77"/>
        <v>0</v>
      </c>
      <c r="R155" s="306">
        <f t="shared" ca="1" si="78"/>
        <v>0</v>
      </c>
      <c r="S155" s="307">
        <f t="shared" ca="1" si="79"/>
        <v>2.9792999999999985</v>
      </c>
      <c r="T155" s="304">
        <f t="shared" ca="1" si="59"/>
        <v>29.226932999999988</v>
      </c>
      <c r="U155" s="311">
        <f t="shared" ca="1" si="60"/>
        <v>0</v>
      </c>
      <c r="V155" s="306">
        <f t="shared" ca="1" si="61"/>
        <v>1.1301573951541584</v>
      </c>
      <c r="W155" s="304">
        <f t="shared" ca="1" si="62"/>
        <v>54.681813820703383</v>
      </c>
      <c r="Y155" s="314" t="str">
        <f t="shared" ca="1" si="80"/>
        <v/>
      </c>
      <c r="Z155" s="315" t="str">
        <f t="shared" ca="1" si="81"/>
        <v/>
      </c>
      <c r="AA155" s="316" t="str">
        <f t="shared" ca="1" si="82"/>
        <v/>
      </c>
      <c r="AC155" s="310" t="e">
        <f t="shared" ca="1" si="83"/>
        <v>#N/A</v>
      </c>
      <c r="AD155" s="323" t="e">
        <f t="shared" ca="1" si="84"/>
        <v>#N/A</v>
      </c>
      <c r="AE155" s="324">
        <f t="shared" ca="1" si="63"/>
        <v>805.40353728361788</v>
      </c>
      <c r="AG155" s="306">
        <f t="shared" ca="1" si="85"/>
        <v>-27.857032246045435</v>
      </c>
      <c r="AH155" s="304">
        <f t="shared" ca="1" si="86"/>
        <v>-18.423114429145638</v>
      </c>
    </row>
    <row r="156" spans="1:34" x14ac:dyDescent="0.2">
      <c r="A156" s="347">
        <f t="shared" ca="1" si="64"/>
        <v>0.01</v>
      </c>
      <c r="B156" s="304">
        <f t="shared" ca="1" si="65"/>
        <v>6.1199999999999672</v>
      </c>
      <c r="D156" s="306">
        <f t="shared" ca="1" si="66"/>
        <v>-5.0363253286262948</v>
      </c>
      <c r="E156" s="307">
        <f t="shared" ca="1" si="67"/>
        <v>-27.459406780301954</v>
      </c>
      <c r="F156" s="304">
        <f t="shared" ca="1" si="68"/>
        <v>27.917442460616904</v>
      </c>
      <c r="G156" s="306">
        <f t="shared" ca="1" si="69"/>
        <v>42.203411285618444</v>
      </c>
      <c r="H156" s="307">
        <f t="shared" ca="1" si="70"/>
        <v>147.80044203073004</v>
      </c>
      <c r="I156" s="304">
        <f t="shared" ca="1" si="71"/>
        <v>153.70783515690493</v>
      </c>
      <c r="J156" s="306">
        <f t="shared" ca="1" si="72"/>
        <v>197.07673924287471</v>
      </c>
      <c r="K156" s="307">
        <f t="shared" ca="1" si="73"/>
        <v>806.88291467426416</v>
      </c>
      <c r="L156" s="304">
        <f t="shared" ca="1" si="58"/>
        <v>830.60175724822534</v>
      </c>
      <c r="M156" s="306">
        <f t="shared" ca="1" si="74"/>
        <v>1.2926548478541435</v>
      </c>
      <c r="N156" s="304">
        <f t="shared" ca="1" si="75"/>
        <v>74.063667149167983</v>
      </c>
      <c r="P156" s="310">
        <f t="shared" ca="1" si="76"/>
        <v>13</v>
      </c>
      <c r="Q156" s="304">
        <f t="shared" ca="1" si="77"/>
        <v>0</v>
      </c>
      <c r="R156" s="306">
        <f t="shared" ca="1" si="78"/>
        <v>0</v>
      </c>
      <c r="S156" s="307">
        <f t="shared" ca="1" si="79"/>
        <v>2.9792999999999985</v>
      </c>
      <c r="T156" s="304">
        <f t="shared" ca="1" si="59"/>
        <v>29.226932999999988</v>
      </c>
      <c r="U156" s="311">
        <f t="shared" ca="1" si="60"/>
        <v>0</v>
      </c>
      <c r="V156" s="306">
        <f t="shared" ca="1" si="61"/>
        <v>1.1299899425560884</v>
      </c>
      <c r="W156" s="304">
        <f t="shared" ca="1" si="62"/>
        <v>54.476569489532729</v>
      </c>
      <c r="Y156" s="314" t="str">
        <f t="shared" ca="1" si="80"/>
        <v/>
      </c>
      <c r="Z156" s="315" t="str">
        <f t="shared" ca="1" si="81"/>
        <v/>
      </c>
      <c r="AA156" s="316" t="str">
        <f t="shared" ca="1" si="82"/>
        <v/>
      </c>
      <c r="AC156" s="310" t="e">
        <f t="shared" ca="1" si="83"/>
        <v>#N/A</v>
      </c>
      <c r="AD156" s="323" t="e">
        <f t="shared" ca="1" si="84"/>
        <v>#N/A</v>
      </c>
      <c r="AE156" s="324">
        <f t="shared" ca="1" si="63"/>
        <v>806.88291467426416</v>
      </c>
      <c r="AG156" s="306">
        <f t="shared" ca="1" si="85"/>
        <v>-27.787360950274962</v>
      </c>
      <c r="AH156" s="304">
        <f t="shared" ca="1" si="86"/>
        <v>-18.353913275166452</v>
      </c>
    </row>
    <row r="157" spans="1:34" x14ac:dyDescent="0.2">
      <c r="A157" s="347">
        <f t="shared" ca="1" si="64"/>
        <v>0.01</v>
      </c>
      <c r="B157" s="304">
        <f t="shared" ca="1" si="65"/>
        <v>6.129999999999967</v>
      </c>
      <c r="D157" s="306">
        <f t="shared" ca="1" si="66"/>
        <v>-5.020501081445806</v>
      </c>
      <c r="E157" s="307">
        <f t="shared" ca="1" si="67"/>
        <v>-27.392282011082578</v>
      </c>
      <c r="F157" s="304">
        <f t="shared" ca="1" si="68"/>
        <v>27.848564503102789</v>
      </c>
      <c r="G157" s="306">
        <f t="shared" ca="1" si="69"/>
        <v>42.153206274803985</v>
      </c>
      <c r="H157" s="307">
        <f t="shared" ca="1" si="70"/>
        <v>147.52651921061923</v>
      </c>
      <c r="I157" s="304">
        <f t="shared" ca="1" si="71"/>
        <v>153.43065752856364</v>
      </c>
      <c r="J157" s="306">
        <f t="shared" ca="1" si="72"/>
        <v>197.49852233067682</v>
      </c>
      <c r="K157" s="307">
        <f t="shared" ca="1" si="73"/>
        <v>808.35954948047095</v>
      </c>
      <c r="L157" s="304">
        <f t="shared" ca="1" si="58"/>
        <v>832.13630347381843</v>
      </c>
      <c r="M157" s="306">
        <f t="shared" ca="1" si="74"/>
        <v>1.292479294790184</v>
      </c>
      <c r="N157" s="304">
        <f t="shared" ca="1" si="75"/>
        <v>74.053608699522513</v>
      </c>
      <c r="P157" s="310">
        <f t="shared" ca="1" si="76"/>
        <v>13</v>
      </c>
      <c r="Q157" s="304">
        <f t="shared" ca="1" si="77"/>
        <v>0</v>
      </c>
      <c r="R157" s="306">
        <f t="shared" ca="1" si="78"/>
        <v>0</v>
      </c>
      <c r="S157" s="307">
        <f t="shared" ca="1" si="79"/>
        <v>2.9792999999999985</v>
      </c>
      <c r="T157" s="304">
        <f t="shared" ca="1" si="59"/>
        <v>29.226932999999988</v>
      </c>
      <c r="U157" s="311">
        <f t="shared" ca="1" si="60"/>
        <v>0</v>
      </c>
      <c r="V157" s="306">
        <f t="shared" ca="1" si="61"/>
        <v>1.1298228241386474</v>
      </c>
      <c r="W157" s="304">
        <f t="shared" ca="1" si="62"/>
        <v>54.272246359746681</v>
      </c>
      <c r="Y157" s="314" t="str">
        <f t="shared" ca="1" si="80"/>
        <v/>
      </c>
      <c r="Z157" s="315" t="str">
        <f t="shared" ca="1" si="81"/>
        <v/>
      </c>
      <c r="AA157" s="316" t="str">
        <f t="shared" ca="1" si="82"/>
        <v/>
      </c>
      <c r="AC157" s="310" t="e">
        <f t="shared" ca="1" si="83"/>
        <v>#N/A</v>
      </c>
      <c r="AD157" s="323" t="e">
        <f t="shared" ca="1" si="84"/>
        <v>#N/A</v>
      </c>
      <c r="AE157" s="324">
        <f t="shared" ca="1" si="63"/>
        <v>808.35954948047095</v>
      </c>
      <c r="AG157" s="306">
        <f t="shared" ca="1" si="85"/>
        <v>-27.717999262168249</v>
      </c>
      <c r="AH157" s="304">
        <f t="shared" ca="1" si="86"/>
        <v>-18.285023156289316</v>
      </c>
    </row>
    <row r="158" spans="1:34" x14ac:dyDescent="0.2">
      <c r="A158" s="347">
        <f t="shared" ca="1" si="64"/>
        <v>0.01</v>
      </c>
      <c r="B158" s="304">
        <f t="shared" ca="1" si="65"/>
        <v>6.1399999999999668</v>
      </c>
      <c r="D158" s="306">
        <f t="shared" ca="1" si="66"/>
        <v>-5.0047458547164849</v>
      </c>
      <c r="E158" s="307">
        <f t="shared" ca="1" si="67"/>
        <v>-27.325458507871986</v>
      </c>
      <c r="F158" s="304">
        <f t="shared" ca="1" si="68"/>
        <v>27.779995747583104</v>
      </c>
      <c r="G158" s="306">
        <f t="shared" ca="1" si="69"/>
        <v>42.103158816256823</v>
      </c>
      <c r="H158" s="307">
        <f t="shared" ca="1" si="70"/>
        <v>147.25326462554051</v>
      </c>
      <c r="I158" s="304">
        <f t="shared" ca="1" si="71"/>
        <v>153.15417044660066</v>
      </c>
      <c r="J158" s="306">
        <f t="shared" ca="1" si="72"/>
        <v>197.91980415613213</v>
      </c>
      <c r="K158" s="307">
        <f t="shared" ca="1" si="73"/>
        <v>809.83344839965173</v>
      </c>
      <c r="L158" s="304">
        <f t="shared" ca="1" si="58"/>
        <v>833.66807724901707</v>
      </c>
      <c r="M158" s="306">
        <f t="shared" ca="1" si="74"/>
        <v>1.2923033166798914</v>
      </c>
      <c r="N158" s="304">
        <f t="shared" ca="1" si="75"/>
        <v>74.043525896516059</v>
      </c>
      <c r="P158" s="310">
        <f t="shared" ca="1" si="76"/>
        <v>13</v>
      </c>
      <c r="Q158" s="304">
        <f t="shared" ca="1" si="77"/>
        <v>0</v>
      </c>
      <c r="R158" s="306">
        <f t="shared" ca="1" si="78"/>
        <v>0</v>
      </c>
      <c r="S158" s="307">
        <f t="shared" ca="1" si="79"/>
        <v>2.9792999999999985</v>
      </c>
      <c r="T158" s="304">
        <f t="shared" ca="1" si="59"/>
        <v>29.226932999999988</v>
      </c>
      <c r="U158" s="311">
        <f t="shared" ca="1" si="60"/>
        <v>0</v>
      </c>
      <c r="V158" s="306">
        <f t="shared" ca="1" si="61"/>
        <v>1.1296560390068029</v>
      </c>
      <c r="W158" s="304">
        <f t="shared" ca="1" si="62"/>
        <v>54.068839006546895</v>
      </c>
      <c r="Y158" s="314" t="str">
        <f t="shared" ca="1" si="80"/>
        <v/>
      </c>
      <c r="Z158" s="315" t="str">
        <f t="shared" ca="1" si="81"/>
        <v/>
      </c>
      <c r="AA158" s="316" t="str">
        <f t="shared" ca="1" si="82"/>
        <v/>
      </c>
      <c r="AC158" s="310" t="e">
        <f t="shared" ca="1" si="83"/>
        <v>#N/A</v>
      </c>
      <c r="AD158" s="323" t="e">
        <f t="shared" ca="1" si="84"/>
        <v>#N/A</v>
      </c>
      <c r="AE158" s="324">
        <f t="shared" ca="1" si="63"/>
        <v>809.83344839965173</v>
      </c>
      <c r="AG158" s="306">
        <f t="shared" ca="1" si="85"/>
        <v>-27.648945342475866</v>
      </c>
      <c r="AH158" s="304">
        <f t="shared" ca="1" si="86"/>
        <v>-18.216442238024605</v>
      </c>
    </row>
    <row r="159" spans="1:34" x14ac:dyDescent="0.2">
      <c r="A159" s="347">
        <f t="shared" ca="1" si="64"/>
        <v>0.01</v>
      </c>
      <c r="B159" s="304">
        <f t="shared" ca="1" si="65"/>
        <v>6.1499999999999666</v>
      </c>
      <c r="D159" s="306">
        <f t="shared" ca="1" si="66"/>
        <v>-4.9890592384976591</v>
      </c>
      <c r="E159" s="307">
        <f t="shared" ca="1" si="67"/>
        <v>-27.258934496461805</v>
      </c>
      <c r="F159" s="304">
        <f t="shared" ca="1" si="68"/>
        <v>27.711734373142985</v>
      </c>
      <c r="G159" s="306">
        <f t="shared" ca="1" si="69"/>
        <v>42.053268223871846</v>
      </c>
      <c r="H159" s="307">
        <f t="shared" ca="1" si="70"/>
        <v>146.98067528057589</v>
      </c>
      <c r="I159" s="304">
        <f t="shared" ca="1" si="71"/>
        <v>152.87837085161198</v>
      </c>
      <c r="J159" s="306">
        <f t="shared" ca="1" si="72"/>
        <v>198.34058629133278</v>
      </c>
      <c r="K159" s="307">
        <f t="shared" ca="1" si="73"/>
        <v>811.30461809918233</v>
      </c>
      <c r="L159" s="304">
        <f t="shared" ca="1" si="58"/>
        <v>835.19708543519823</v>
      </c>
      <c r="M159" s="306">
        <f t="shared" ca="1" si="74"/>
        <v>1.2921269125223087</v>
      </c>
      <c r="N159" s="304">
        <f t="shared" ca="1" si="75"/>
        <v>74.033418682798015</v>
      </c>
      <c r="P159" s="310">
        <f t="shared" ca="1" si="76"/>
        <v>13</v>
      </c>
      <c r="Q159" s="304">
        <f t="shared" ca="1" si="77"/>
        <v>0</v>
      </c>
      <c r="R159" s="306">
        <f t="shared" ca="1" si="78"/>
        <v>0</v>
      </c>
      <c r="S159" s="307">
        <f t="shared" ca="1" si="79"/>
        <v>2.9792999999999985</v>
      </c>
      <c r="T159" s="304">
        <f t="shared" ca="1" si="59"/>
        <v>29.226932999999988</v>
      </c>
      <c r="U159" s="311">
        <f t="shared" ca="1" si="60"/>
        <v>0</v>
      </c>
      <c r="V159" s="306">
        <f t="shared" ca="1" si="61"/>
        <v>1.1294895862696503</v>
      </c>
      <c r="W159" s="304">
        <f t="shared" ca="1" si="62"/>
        <v>53.866342045467597</v>
      </c>
      <c r="Y159" s="314" t="str">
        <f t="shared" ca="1" si="80"/>
        <v/>
      </c>
      <c r="Z159" s="315" t="str">
        <f t="shared" ca="1" si="81"/>
        <v/>
      </c>
      <c r="AA159" s="316" t="str">
        <f t="shared" ca="1" si="82"/>
        <v/>
      </c>
      <c r="AC159" s="310" t="e">
        <f t="shared" ca="1" si="83"/>
        <v>#N/A</v>
      </c>
      <c r="AD159" s="323" t="e">
        <f t="shared" ca="1" si="84"/>
        <v>#N/A</v>
      </c>
      <c r="AE159" s="324">
        <f t="shared" ca="1" si="63"/>
        <v>811.30461809918233</v>
      </c>
      <c r="AG159" s="306">
        <f t="shared" ca="1" si="85"/>
        <v>-27.580197365586656</v>
      </c>
      <c r="AH159" s="304">
        <f t="shared" ca="1" si="86"/>
        <v>-18.148168699542484</v>
      </c>
    </row>
    <row r="160" spans="1:34" x14ac:dyDescent="0.2">
      <c r="A160" s="347">
        <f t="shared" ca="1" si="64"/>
        <v>0.01</v>
      </c>
      <c r="B160" s="304">
        <f t="shared" ca="1" si="65"/>
        <v>6.1599999999999664</v>
      </c>
      <c r="D160" s="306">
        <f t="shared" ca="1" si="66"/>
        <v>-4.9734408258932277</v>
      </c>
      <c r="E160" s="307">
        <f t="shared" ca="1" si="67"/>
        <v>-27.192708215834095</v>
      </c>
      <c r="F160" s="304">
        <f t="shared" ca="1" si="68"/>
        <v>27.643778572404905</v>
      </c>
      <c r="G160" s="306">
        <f t="shared" ca="1" si="69"/>
        <v>42.003533815612911</v>
      </c>
      <c r="H160" s="307">
        <f t="shared" ca="1" si="70"/>
        <v>146.70874819841757</v>
      </c>
      <c r="I160" s="304">
        <f t="shared" ca="1" si="71"/>
        <v>152.60325570231464</v>
      </c>
      <c r="J160" s="306">
        <f t="shared" ca="1" si="72"/>
        <v>198.76087030153022</v>
      </c>
      <c r="K160" s="307">
        <f t="shared" ca="1" si="73"/>
        <v>812.77306521657727</v>
      </c>
      <c r="L160" s="304">
        <f t="shared" ca="1" si="58"/>
        <v>836.72333486318655</v>
      </c>
      <c r="M160" s="306">
        <f t="shared" ca="1" si="74"/>
        <v>1.2919500813127103</v>
      </c>
      <c r="N160" s="304">
        <f t="shared" ca="1" si="75"/>
        <v>74.02328700080183</v>
      </c>
      <c r="P160" s="310">
        <f t="shared" ca="1" si="76"/>
        <v>13</v>
      </c>
      <c r="Q160" s="304">
        <f t="shared" ca="1" si="77"/>
        <v>0</v>
      </c>
      <c r="R160" s="306">
        <f t="shared" ca="1" si="78"/>
        <v>0</v>
      </c>
      <c r="S160" s="307">
        <f t="shared" ca="1" si="79"/>
        <v>2.9792999999999985</v>
      </c>
      <c r="T160" s="304">
        <f t="shared" ca="1" si="59"/>
        <v>29.226932999999988</v>
      </c>
      <c r="U160" s="311">
        <f t="shared" ca="1" si="60"/>
        <v>0</v>
      </c>
      <c r="V160" s="306">
        <f t="shared" ca="1" si="61"/>
        <v>1.1293234650403905</v>
      </c>
      <c r="W160" s="304">
        <f t="shared" ca="1" si="62"/>
        <v>53.664750132015662</v>
      </c>
      <c r="Y160" s="314" t="str">
        <f t="shared" ca="1" si="80"/>
        <v/>
      </c>
      <c r="Z160" s="315" t="str">
        <f t="shared" ca="1" si="81"/>
        <v/>
      </c>
      <c r="AA160" s="316" t="str">
        <f t="shared" ca="1" si="82"/>
        <v/>
      </c>
      <c r="AC160" s="310" t="e">
        <f t="shared" ca="1" si="83"/>
        <v>#N/A</v>
      </c>
      <c r="AD160" s="323" t="e">
        <f t="shared" ca="1" si="84"/>
        <v>#N/A</v>
      </c>
      <c r="AE160" s="324">
        <f t="shared" ca="1" si="63"/>
        <v>812.77306521657727</v>
      </c>
      <c r="AG160" s="306">
        <f t="shared" ca="1" si="85"/>
        <v>-27.51175351940541</v>
      </c>
      <c r="AH160" s="304">
        <f t="shared" ca="1" si="86"/>
        <v>-18.080200733550708</v>
      </c>
    </row>
    <row r="161" spans="1:34" x14ac:dyDescent="0.2">
      <c r="A161" s="347">
        <f t="shared" ca="1" si="64"/>
        <v>0.01</v>
      </c>
      <c r="B161" s="304">
        <f t="shared" ca="1" si="65"/>
        <v>6.1699999999999662</v>
      </c>
      <c r="D161" s="306">
        <f t="shared" ca="1" si="66"/>
        <v>-4.9578902130244682</v>
      </c>
      <c r="E161" s="307">
        <f t="shared" ca="1" si="67"/>
        <v>-27.126777918043651</v>
      </c>
      <c r="F161" s="304">
        <f t="shared" ca="1" si="68"/>
        <v>27.57612655140791</v>
      </c>
      <c r="G161" s="306">
        <f t="shared" ca="1" si="69"/>
        <v>41.953954913482669</v>
      </c>
      <c r="H161" s="307">
        <f t="shared" ca="1" si="70"/>
        <v>146.43748041923712</v>
      </c>
      <c r="I161" s="304">
        <f t="shared" ca="1" si="71"/>
        <v>152.32882197541275</v>
      </c>
      <c r="J161" s="306">
        <f t="shared" ca="1" si="72"/>
        <v>199.18065774517569</v>
      </c>
      <c r="K161" s="307">
        <f t="shared" ca="1" si="73"/>
        <v>814.23879635966557</v>
      </c>
      <c r="L161" s="304">
        <f t="shared" ca="1" si="58"/>
        <v>838.2468323334349</v>
      </c>
      <c r="M161" s="306">
        <f t="shared" ca="1" si="74"/>
        <v>1.2917728220425868</v>
      </c>
      <c r="N161" s="304">
        <f t="shared" ca="1" si="75"/>
        <v>74.013130792744178</v>
      </c>
      <c r="P161" s="310">
        <f t="shared" ca="1" si="76"/>
        <v>13</v>
      </c>
      <c r="Q161" s="304">
        <f t="shared" ca="1" si="77"/>
        <v>0</v>
      </c>
      <c r="R161" s="306">
        <f t="shared" ca="1" si="78"/>
        <v>0</v>
      </c>
      <c r="S161" s="307">
        <f t="shared" ca="1" si="79"/>
        <v>2.9792999999999985</v>
      </c>
      <c r="T161" s="304">
        <f t="shared" ca="1" si="59"/>
        <v>29.226932999999988</v>
      </c>
      <c r="U161" s="311">
        <f t="shared" ca="1" si="60"/>
        <v>0</v>
      </c>
      <c r="V161" s="306">
        <f t="shared" ca="1" si="61"/>
        <v>1.1291576744363057</v>
      </c>
      <c r="W161" s="304">
        <f t="shared" ca="1" si="62"/>
        <v>53.464057961314388</v>
      </c>
      <c r="Y161" s="314" t="str">
        <f t="shared" ca="1" si="80"/>
        <v/>
      </c>
      <c r="Z161" s="315" t="str">
        <f t="shared" ca="1" si="81"/>
        <v/>
      </c>
      <c r="AA161" s="316" t="str">
        <f t="shared" ca="1" si="82"/>
        <v/>
      </c>
      <c r="AC161" s="310" t="e">
        <f t="shared" ca="1" si="83"/>
        <v>#N/A</v>
      </c>
      <c r="AD161" s="323" t="e">
        <f t="shared" ca="1" si="84"/>
        <v>#N/A</v>
      </c>
      <c r="AE161" s="324">
        <f t="shared" ca="1" si="63"/>
        <v>814.23879635966557</v>
      </c>
      <c r="AG161" s="306">
        <f t="shared" ca="1" si="85"/>
        <v>-27.443612005231987</v>
      </c>
      <c r="AH161" s="304">
        <f t="shared" ca="1" si="86"/>
        <v>-18.01253654617383</v>
      </c>
    </row>
    <row r="162" spans="1:34" x14ac:dyDescent="0.2">
      <c r="A162" s="347">
        <f t="shared" ca="1" si="64"/>
        <v>0.01</v>
      </c>
      <c r="B162" s="304">
        <f t="shared" ca="1" si="65"/>
        <v>6.179999999999966</v>
      </c>
      <c r="D162" s="306">
        <f t="shared" ca="1" si="66"/>
        <v>-4.942406999003139</v>
      </c>
      <c r="E162" s="307">
        <f t="shared" ca="1" si="67"/>
        <v>-27.06114186810148</v>
      </c>
      <c r="F162" s="304">
        <f t="shared" ca="1" si="68"/>
        <v>27.508776529488003</v>
      </c>
      <c r="G162" s="306">
        <f t="shared" ca="1" si="69"/>
        <v>41.904530843492637</v>
      </c>
      <c r="H162" s="307">
        <f t="shared" ca="1" si="70"/>
        <v>146.16686900055609</v>
      </c>
      <c r="I162" s="304">
        <f t="shared" ca="1" si="71"/>
        <v>152.05506666546481</v>
      </c>
      <c r="J162" s="306">
        <f t="shared" ca="1" si="72"/>
        <v>199.59995017396056</v>
      </c>
      <c r="K162" s="307">
        <f t="shared" ca="1" si="73"/>
        <v>815.70181810676456</v>
      </c>
      <c r="L162" s="304">
        <f t="shared" ca="1" si="58"/>
        <v>839.76758461620125</v>
      </c>
      <c r="M162" s="306">
        <f t="shared" ca="1" si="74"/>
        <v>1.2915951336996288</v>
      </c>
      <c r="N162" s="304">
        <f t="shared" ca="1" si="75"/>
        <v>74.002950000624011</v>
      </c>
      <c r="P162" s="310">
        <f t="shared" ca="1" si="76"/>
        <v>13</v>
      </c>
      <c r="Q162" s="304">
        <f t="shared" ca="1" si="77"/>
        <v>0</v>
      </c>
      <c r="R162" s="306">
        <f t="shared" ca="1" si="78"/>
        <v>0</v>
      </c>
      <c r="S162" s="307">
        <f t="shared" ca="1" si="79"/>
        <v>2.9792999999999985</v>
      </c>
      <c r="T162" s="304">
        <f t="shared" ca="1" si="59"/>
        <v>29.226932999999988</v>
      </c>
      <c r="U162" s="311">
        <f t="shared" ca="1" si="60"/>
        <v>0</v>
      </c>
      <c r="V162" s="306">
        <f t="shared" ca="1" si="61"/>
        <v>1.1289922135787331</v>
      </c>
      <c r="W162" s="304">
        <f t="shared" ca="1" si="62"/>
        <v>53.264260267750878</v>
      </c>
      <c r="Y162" s="314" t="str">
        <f t="shared" ca="1" si="80"/>
        <v/>
      </c>
      <c r="Z162" s="315" t="str">
        <f t="shared" ca="1" si="81"/>
        <v/>
      </c>
      <c r="AA162" s="316" t="str">
        <f t="shared" ca="1" si="82"/>
        <v/>
      </c>
      <c r="AC162" s="310" t="e">
        <f t="shared" ca="1" si="83"/>
        <v>#N/A</v>
      </c>
      <c r="AD162" s="323" t="e">
        <f t="shared" ca="1" si="84"/>
        <v>#N/A</v>
      </c>
      <c r="AE162" s="324">
        <f t="shared" ca="1" si="63"/>
        <v>815.70181810676456</v>
      </c>
      <c r="AG162" s="306">
        <f t="shared" ca="1" si="85"/>
        <v>-27.375771037641599</v>
      </c>
      <c r="AH162" s="304">
        <f t="shared" ca="1" si="86"/>
        <v>-17.945174356833625</v>
      </c>
    </row>
    <row r="163" spans="1:34" x14ac:dyDescent="0.2">
      <c r="A163" s="347">
        <f t="shared" ca="1" si="64"/>
        <v>0.01</v>
      </c>
      <c r="B163" s="304">
        <f t="shared" ca="1" si="65"/>
        <v>6.1899999999999658</v>
      </c>
      <c r="D163" s="306">
        <f t="shared" ca="1" si="66"/>
        <v>-4.9269907859048825</v>
      </c>
      <c r="E163" s="307">
        <f t="shared" ca="1" si="67"/>
        <v>-26.995798343859512</v>
      </c>
      <c r="F163" s="304">
        <f t="shared" ca="1" si="68"/>
        <v>27.441726739159829</v>
      </c>
      <c r="G163" s="306">
        <f t="shared" ca="1" si="69"/>
        <v>41.855260935633588</v>
      </c>
      <c r="H163" s="307">
        <f t="shared" ca="1" si="70"/>
        <v>145.8969110171175</v>
      </c>
      <c r="I163" s="304">
        <f t="shared" ca="1" si="71"/>
        <v>151.78198678475215</v>
      </c>
      <c r="J163" s="306">
        <f t="shared" ca="1" si="72"/>
        <v>200.01874913285619</v>
      </c>
      <c r="K163" s="307">
        <f t="shared" ca="1" si="73"/>
        <v>817.16213700685296</v>
      </c>
      <c r="L163" s="304">
        <f t="shared" ca="1" si="58"/>
        <v>841.28559845172629</v>
      </c>
      <c r="M163" s="306">
        <f t="shared" ca="1" si="74"/>
        <v>1.2914170152677122</v>
      </c>
      <c r="N163" s="304">
        <f t="shared" ca="1" si="75"/>
        <v>73.992744566221702</v>
      </c>
      <c r="P163" s="310">
        <f t="shared" ca="1" si="76"/>
        <v>13</v>
      </c>
      <c r="Q163" s="304">
        <f t="shared" ca="1" si="77"/>
        <v>0</v>
      </c>
      <c r="R163" s="306">
        <f t="shared" ca="1" si="78"/>
        <v>0</v>
      </c>
      <c r="S163" s="307">
        <f t="shared" ca="1" si="79"/>
        <v>2.9792999999999985</v>
      </c>
      <c r="T163" s="304">
        <f t="shared" ca="1" si="59"/>
        <v>29.226932999999988</v>
      </c>
      <c r="U163" s="311">
        <f t="shared" ca="1" si="60"/>
        <v>0</v>
      </c>
      <c r="V163" s="306">
        <f t="shared" ca="1" si="61"/>
        <v>1.1288270815930412</v>
      </c>
      <c r="W163" s="304">
        <f t="shared" ca="1" si="62"/>
        <v>53.065351824627243</v>
      </c>
      <c r="Y163" s="314" t="str">
        <f t="shared" ca="1" si="80"/>
        <v/>
      </c>
      <c r="Z163" s="315" t="str">
        <f t="shared" ca="1" si="81"/>
        <v/>
      </c>
      <c r="AA163" s="316" t="str">
        <f t="shared" ca="1" si="82"/>
        <v/>
      </c>
      <c r="AC163" s="310" t="e">
        <f t="shared" ca="1" si="83"/>
        <v>#N/A</v>
      </c>
      <c r="AD163" s="323" t="e">
        <f t="shared" ca="1" si="84"/>
        <v>#N/A</v>
      </c>
      <c r="AE163" s="324">
        <f t="shared" ca="1" si="63"/>
        <v>817.16213700685296</v>
      </c>
      <c r="AG163" s="306">
        <f t="shared" ca="1" si="85"/>
        <v>-27.308228844366369</v>
      </c>
      <c r="AH163" s="304">
        <f t="shared" ca="1" si="86"/>
        <v>-17.878112398130735</v>
      </c>
    </row>
    <row r="164" spans="1:34" x14ac:dyDescent="0.2">
      <c r="A164" s="347">
        <f t="shared" ca="1" si="64"/>
        <v>0.01</v>
      </c>
      <c r="B164" s="304">
        <f t="shared" ca="1" si="65"/>
        <v>6.1999999999999655</v>
      </c>
      <c r="D164" s="306">
        <f t="shared" ca="1" si="66"/>
        <v>-4.9116411787428627</v>
      </c>
      <c r="E164" s="307">
        <f t="shared" ca="1" si="67"/>
        <v>-26.930745635896486</v>
      </c>
      <c r="F164" s="304">
        <f t="shared" ca="1" si="68"/>
        <v>27.374975425999569</v>
      </c>
      <c r="G164" s="306">
        <f t="shared" ca="1" si="69"/>
        <v>41.806144523846157</v>
      </c>
      <c r="H164" s="307">
        <f t="shared" ca="1" si="70"/>
        <v>145.62760356075853</v>
      </c>
      <c r="I164" s="304">
        <f t="shared" ca="1" si="71"/>
        <v>151.50957936314839</v>
      </c>
      <c r="J164" s="306">
        <f t="shared" ca="1" si="72"/>
        <v>200.43705616015359</v>
      </c>
      <c r="K164" s="307">
        <f t="shared" ca="1" si="73"/>
        <v>818.61975957974232</v>
      </c>
      <c r="L164" s="304">
        <f t="shared" ca="1" si="58"/>
        <v>842.80088055040835</v>
      </c>
      <c r="M164" s="306">
        <f t="shared" ca="1" si="74"/>
        <v>1.2912384657268823</v>
      </c>
      <c r="N164" s="304">
        <f t="shared" ca="1" si="75"/>
        <v>73.982514431098153</v>
      </c>
      <c r="P164" s="310">
        <f t="shared" ca="1" si="76"/>
        <v>13</v>
      </c>
      <c r="Q164" s="304">
        <f t="shared" ca="1" si="77"/>
        <v>0</v>
      </c>
      <c r="R164" s="306">
        <f t="shared" ca="1" si="78"/>
        <v>0</v>
      </c>
      <c r="S164" s="307">
        <f t="shared" ca="1" si="79"/>
        <v>2.9792999999999985</v>
      </c>
      <c r="T164" s="304">
        <f t="shared" ca="1" si="59"/>
        <v>29.226932999999988</v>
      </c>
      <c r="U164" s="311">
        <f t="shared" ca="1" si="60"/>
        <v>0</v>
      </c>
      <c r="V164" s="306">
        <f t="shared" ca="1" si="61"/>
        <v>1.1286622776086066</v>
      </c>
      <c r="W164" s="304">
        <f t="shared" ca="1" si="62"/>
        <v>52.867327443815228</v>
      </c>
      <c r="Y164" s="314" t="str">
        <f t="shared" ca="1" si="80"/>
        <v/>
      </c>
      <c r="Z164" s="315" t="str">
        <f t="shared" ca="1" si="81"/>
        <v/>
      </c>
      <c r="AA164" s="316" t="str">
        <f t="shared" ca="1" si="82"/>
        <v/>
      </c>
      <c r="AC164" s="310" t="e">
        <f t="shared" ca="1" si="83"/>
        <v>#N/A</v>
      </c>
      <c r="AD164" s="323" t="e">
        <f t="shared" ca="1" si="84"/>
        <v>#N/A</v>
      </c>
      <c r="AE164" s="324">
        <f t="shared" ca="1" si="63"/>
        <v>818.61975957974232</v>
      </c>
      <c r="AG164" s="306">
        <f t="shared" ca="1" si="85"/>
        <v>-27.240983666178145</v>
      </c>
      <c r="AH164" s="304">
        <f t="shared" ca="1" si="86"/>
        <v>-17.81134891572761</v>
      </c>
    </row>
    <row r="165" spans="1:34" x14ac:dyDescent="0.2">
      <c r="A165" s="347">
        <f t="shared" ca="1" si="64"/>
        <v>0.01</v>
      </c>
      <c r="B165" s="304">
        <f t="shared" ca="1" si="65"/>
        <v>6.2099999999999653</v>
      </c>
      <c r="D165" s="306">
        <f t="shared" ca="1" si="66"/>
        <v>-4.8963577854417126</v>
      </c>
      <c r="E165" s="307">
        <f t="shared" ca="1" si="67"/>
        <v>-26.865982047405012</v>
      </c>
      <c r="F165" s="304">
        <f t="shared" ca="1" si="68"/>
        <v>27.308520848529021</v>
      </c>
      <c r="G165" s="306">
        <f t="shared" ca="1" si="69"/>
        <v>41.757180945991742</v>
      </c>
      <c r="H165" s="307">
        <f t="shared" ca="1" si="70"/>
        <v>145.35894374028447</v>
      </c>
      <c r="I165" s="304">
        <f t="shared" ca="1" si="71"/>
        <v>151.23784144799041</v>
      </c>
      <c r="J165" s="306">
        <f t="shared" ca="1" si="72"/>
        <v>200.85487278750279</v>
      </c>
      <c r="K165" s="307">
        <f t="shared" ca="1" si="73"/>
        <v>820.07469231624759</v>
      </c>
      <c r="L165" s="304">
        <f t="shared" ca="1" si="58"/>
        <v>844.31343759297829</v>
      </c>
      <c r="M165" s="306">
        <f t="shared" ca="1" si="74"/>
        <v>1.2910594840533371</v>
      </c>
      <c r="N165" s="304">
        <f t="shared" ca="1" si="75"/>
        <v>73.972259536593825</v>
      </c>
      <c r="P165" s="310">
        <f t="shared" ca="1" si="76"/>
        <v>13</v>
      </c>
      <c r="Q165" s="304">
        <f t="shared" ca="1" si="77"/>
        <v>0</v>
      </c>
      <c r="R165" s="306">
        <f t="shared" ca="1" si="78"/>
        <v>0</v>
      </c>
      <c r="S165" s="307">
        <f t="shared" ca="1" si="79"/>
        <v>2.9792999999999985</v>
      </c>
      <c r="T165" s="304">
        <f t="shared" ca="1" si="59"/>
        <v>29.226932999999988</v>
      </c>
      <c r="U165" s="311">
        <f t="shared" ca="1" si="60"/>
        <v>0</v>
      </c>
      <c r="V165" s="306">
        <f t="shared" ca="1" si="61"/>
        <v>1.1284978007587887</v>
      </c>
      <c r="W165" s="304">
        <f t="shared" ca="1" si="62"/>
        <v>52.670181975414657</v>
      </c>
      <c r="Y165" s="314" t="str">
        <f t="shared" ca="1" si="80"/>
        <v/>
      </c>
      <c r="Z165" s="315" t="str">
        <f t="shared" ca="1" si="81"/>
        <v/>
      </c>
      <c r="AA165" s="316" t="str">
        <f t="shared" ca="1" si="82"/>
        <v/>
      </c>
      <c r="AC165" s="310" t="e">
        <f t="shared" ca="1" si="83"/>
        <v>#N/A</v>
      </c>
      <c r="AD165" s="323" t="e">
        <f t="shared" ca="1" si="84"/>
        <v>#N/A</v>
      </c>
      <c r="AE165" s="324">
        <f t="shared" ca="1" si="63"/>
        <v>820.07469231624759</v>
      </c>
      <c r="AG165" s="306">
        <f t="shared" ca="1" si="85"/>
        <v>-27.174033756772445</v>
      </c>
      <c r="AH165" s="304">
        <f t="shared" ca="1" si="86"/>
        <v>-17.744882168232557</v>
      </c>
    </row>
    <row r="166" spans="1:34" x14ac:dyDescent="0.2">
      <c r="A166" s="347">
        <f t="shared" ca="1" si="64"/>
        <v>0.01</v>
      </c>
      <c r="B166" s="304">
        <f t="shared" ca="1" si="65"/>
        <v>6.2199999999999651</v>
      </c>
      <c r="D166" s="306">
        <f t="shared" ca="1" si="66"/>
        <v>-4.8811402168117457</v>
      </c>
      <c r="E166" s="307">
        <f t="shared" ca="1" si="67"/>
        <v>-26.801505894079867</v>
      </c>
      <c r="F166" s="304">
        <f t="shared" ca="1" si="68"/>
        <v>27.242361278100965</v>
      </c>
      <c r="G166" s="306">
        <f t="shared" ca="1" si="69"/>
        <v>41.708369543823622</v>
      </c>
      <c r="H166" s="307">
        <f t="shared" ca="1" si="70"/>
        <v>145.09092868134368</v>
      </c>
      <c r="I166" s="304">
        <f t="shared" ca="1" si="71"/>
        <v>150.96677010395007</v>
      </c>
      <c r="J166" s="306">
        <f t="shared" ca="1" si="72"/>
        <v>201.27220053995185</v>
      </c>
      <c r="K166" s="307">
        <f t="shared" ca="1" si="73"/>
        <v>821.52694167835568</v>
      </c>
      <c r="L166" s="304">
        <f t="shared" ca="1" si="58"/>
        <v>845.82327623067169</v>
      </c>
      <c r="M166" s="306">
        <f t="shared" ca="1" si="74"/>
        <v>1.290880069219414</v>
      </c>
      <c r="N166" s="304">
        <f t="shared" ca="1" si="75"/>
        <v>73.961979823827988</v>
      </c>
      <c r="P166" s="310">
        <f t="shared" ca="1" si="76"/>
        <v>13</v>
      </c>
      <c r="Q166" s="304">
        <f t="shared" ca="1" si="77"/>
        <v>0</v>
      </c>
      <c r="R166" s="306">
        <f t="shared" ca="1" si="78"/>
        <v>0</v>
      </c>
      <c r="S166" s="307">
        <f t="shared" ca="1" si="79"/>
        <v>2.9792999999999985</v>
      </c>
      <c r="T166" s="304">
        <f t="shared" ca="1" si="59"/>
        <v>29.226932999999988</v>
      </c>
      <c r="U166" s="311">
        <f t="shared" ca="1" si="60"/>
        <v>0</v>
      </c>
      <c r="V166" s="306">
        <f t="shared" ca="1" si="61"/>
        <v>1.128333650180906</v>
      </c>
      <c r="W166" s="304">
        <f t="shared" ca="1" si="62"/>
        <v>52.473910307415132</v>
      </c>
      <c r="Y166" s="314" t="str">
        <f t="shared" ca="1" si="80"/>
        <v/>
      </c>
      <c r="Z166" s="315" t="str">
        <f t="shared" ca="1" si="81"/>
        <v/>
      </c>
      <c r="AA166" s="316" t="str">
        <f t="shared" ca="1" si="82"/>
        <v/>
      </c>
      <c r="AC166" s="310" t="e">
        <f t="shared" ca="1" si="83"/>
        <v>#N/A</v>
      </c>
      <c r="AD166" s="323" t="e">
        <f t="shared" ca="1" si="84"/>
        <v>#N/A</v>
      </c>
      <c r="AE166" s="324">
        <f t="shared" ca="1" si="63"/>
        <v>821.52694167835568</v>
      </c>
      <c r="AG166" s="306">
        <f t="shared" ca="1" si="85"/>
        <v>-27.107377382653716</v>
      </c>
      <c r="AH166" s="304">
        <f t="shared" ca="1" si="86"/>
        <v>-17.678710427085115</v>
      </c>
    </row>
    <row r="167" spans="1:34" x14ac:dyDescent="0.2">
      <c r="A167" s="347">
        <f t="shared" ca="1" si="64"/>
        <v>0.01</v>
      </c>
      <c r="B167" s="304">
        <f t="shared" ca="1" si="65"/>
        <v>6.2299999999999649</v>
      </c>
      <c r="D167" s="306">
        <f t="shared" ca="1" si="66"/>
        <v>-4.8659880865233953</v>
      </c>
      <c r="E167" s="307">
        <f t="shared" ca="1" si="67"/>
        <v>-26.737315504007363</v>
      </c>
      <c r="F167" s="304">
        <f t="shared" ca="1" si="68"/>
        <v>27.176494998785625</v>
      </c>
      <c r="G167" s="306">
        <f t="shared" ca="1" si="69"/>
        <v>41.659709662958385</v>
      </c>
      <c r="H167" s="307">
        <f t="shared" ca="1" si="70"/>
        <v>144.82355552630361</v>
      </c>
      <c r="I167" s="304">
        <f t="shared" ca="1" si="71"/>
        <v>150.6963624129074</v>
      </c>
      <c r="J167" s="306">
        <f t="shared" ca="1" si="72"/>
        <v>201.68904093598576</v>
      </c>
      <c r="K167" s="307">
        <f t="shared" ca="1" si="73"/>
        <v>822.97651409939397</v>
      </c>
      <c r="L167" s="304">
        <f t="shared" ca="1" si="58"/>
        <v>847.3304030854008</v>
      </c>
      <c r="M167" s="306">
        <f t="shared" ca="1" si="74"/>
        <v>1.2907002201935709</v>
      </c>
      <c r="N167" s="304">
        <f t="shared" ca="1" si="75"/>
        <v>73.951675233697642</v>
      </c>
      <c r="P167" s="310">
        <f t="shared" ca="1" si="76"/>
        <v>13</v>
      </c>
      <c r="Q167" s="304">
        <f t="shared" ca="1" si="77"/>
        <v>0</v>
      </c>
      <c r="R167" s="306">
        <f t="shared" ca="1" si="78"/>
        <v>0</v>
      </c>
      <c r="S167" s="307">
        <f t="shared" ca="1" si="79"/>
        <v>2.9792999999999985</v>
      </c>
      <c r="T167" s="304">
        <f t="shared" ca="1" si="59"/>
        <v>29.226932999999988</v>
      </c>
      <c r="U167" s="311">
        <f t="shared" ca="1" si="60"/>
        <v>0</v>
      </c>
      <c r="V167" s="306">
        <f t="shared" ca="1" si="61"/>
        <v>1.1281698250162135</v>
      </c>
      <c r="W167" s="304">
        <f t="shared" ca="1" si="62"/>
        <v>52.278507365361577</v>
      </c>
      <c r="Y167" s="314" t="str">
        <f t="shared" ca="1" si="80"/>
        <v/>
      </c>
      <c r="Z167" s="315" t="str">
        <f t="shared" ca="1" si="81"/>
        <v/>
      </c>
      <c r="AA167" s="316" t="str">
        <f t="shared" ca="1" si="82"/>
        <v/>
      </c>
      <c r="AC167" s="310" t="e">
        <f t="shared" ca="1" si="83"/>
        <v>#N/A</v>
      </c>
      <c r="AD167" s="323" t="e">
        <f t="shared" ca="1" si="84"/>
        <v>#N/A</v>
      </c>
      <c r="AE167" s="324">
        <f t="shared" ca="1" si="63"/>
        <v>822.97651409939397</v>
      </c>
      <c r="AG167" s="306">
        <f t="shared" ca="1" si="85"/>
        <v>-27.041012823021667</v>
      </c>
      <c r="AH167" s="304">
        <f t="shared" ca="1" si="86"/>
        <v>-17.612831976442507</v>
      </c>
    </row>
    <row r="168" spans="1:34" x14ac:dyDescent="0.2">
      <c r="A168" s="347">
        <f t="shared" ca="1" si="64"/>
        <v>0.01</v>
      </c>
      <c r="B168" s="304">
        <f t="shared" ca="1" si="65"/>
        <v>6.2399999999999647</v>
      </c>
      <c r="D168" s="306">
        <f t="shared" ca="1" si="66"/>
        <v>-4.8509010110819979</v>
      </c>
      <c r="E168" s="307">
        <f t="shared" ca="1" si="67"/>
        <v>-26.673409217555928</v>
      </c>
      <c r="F168" s="304">
        <f t="shared" ca="1" si="68"/>
        <v>27.110920307258365</v>
      </c>
      <c r="G168" s="306">
        <f t="shared" ca="1" si="69"/>
        <v>41.611200652847565</v>
      </c>
      <c r="H168" s="307">
        <f t="shared" ca="1" si="70"/>
        <v>144.55682143412804</v>
      </c>
      <c r="I168" s="304">
        <f t="shared" ca="1" si="71"/>
        <v>150.42661547382471</v>
      </c>
      <c r="J168" s="306">
        <f t="shared" ca="1" si="72"/>
        <v>202.10539548756478</v>
      </c>
      <c r="K168" s="307">
        <f t="shared" ca="1" si="73"/>
        <v>824.42341598419614</v>
      </c>
      <c r="L168" s="304">
        <f t="shared" ca="1" si="58"/>
        <v>848.83482474992502</v>
      </c>
      <c r="M168" s="306">
        <f t="shared" ca="1" si="74"/>
        <v>1.2905199359403725</v>
      </c>
      <c r="N168" s="304">
        <f t="shared" ca="1" si="75"/>
        <v>73.941345706876703</v>
      </c>
      <c r="P168" s="310">
        <f t="shared" ca="1" si="76"/>
        <v>13</v>
      </c>
      <c r="Q168" s="304">
        <f t="shared" ca="1" si="77"/>
        <v>0</v>
      </c>
      <c r="R168" s="306">
        <f t="shared" ca="1" si="78"/>
        <v>0</v>
      </c>
      <c r="S168" s="307">
        <f t="shared" ca="1" si="79"/>
        <v>2.9792999999999985</v>
      </c>
      <c r="T168" s="304">
        <f t="shared" ca="1" si="59"/>
        <v>29.226932999999988</v>
      </c>
      <c r="U168" s="311">
        <f t="shared" ca="1" si="60"/>
        <v>0</v>
      </c>
      <c r="V168" s="306">
        <f t="shared" ca="1" si="61"/>
        <v>1.1280063244098797</v>
      </c>
      <c r="W168" s="304">
        <f t="shared" ca="1" si="62"/>
        <v>52.08396811202293</v>
      </c>
      <c r="Y168" s="314" t="str">
        <f t="shared" ca="1" si="80"/>
        <v/>
      </c>
      <c r="Z168" s="315" t="str">
        <f t="shared" ca="1" si="81"/>
        <v/>
      </c>
      <c r="AA168" s="316" t="str">
        <f t="shared" ca="1" si="82"/>
        <v/>
      </c>
      <c r="AC168" s="310" t="e">
        <f t="shared" ca="1" si="83"/>
        <v>#N/A</v>
      </c>
      <c r="AD168" s="323" t="e">
        <f t="shared" ca="1" si="84"/>
        <v>#N/A</v>
      </c>
      <c r="AE168" s="324">
        <f t="shared" ca="1" si="63"/>
        <v>824.42341598419614</v>
      </c>
      <c r="AG168" s="306">
        <f t="shared" ca="1" si="85"/>
        <v>-26.974938369658879</v>
      </c>
      <c r="AH168" s="304">
        <f t="shared" ca="1" si="86"/>
        <v>-17.547245113067365</v>
      </c>
    </row>
    <row r="169" spans="1:34" x14ac:dyDescent="0.2">
      <c r="A169" s="347">
        <f t="shared" ca="1" si="64"/>
        <v>0.01</v>
      </c>
      <c r="B169" s="304">
        <f t="shared" ca="1" si="65"/>
        <v>6.2499999999999645</v>
      </c>
      <c r="D169" s="306">
        <f t="shared" ca="1" si="66"/>
        <v>-4.835878609802756</v>
      </c>
      <c r="E169" s="307">
        <f t="shared" ca="1" si="67"/>
        <v>-26.609785387267785</v>
      </c>
      <c r="F169" s="304">
        <f t="shared" ca="1" si="68"/>
        <v>27.045635512688509</v>
      </c>
      <c r="G169" s="306">
        <f t="shared" ca="1" si="69"/>
        <v>41.562841866749537</v>
      </c>
      <c r="H169" s="307">
        <f t="shared" ca="1" si="70"/>
        <v>144.29072358025536</v>
      </c>
      <c r="I169" s="304">
        <f t="shared" ca="1" si="71"/>
        <v>150.1575264026219</v>
      </c>
      <c r="J169" s="306">
        <f t="shared" ca="1" si="72"/>
        <v>202.52126570016276</v>
      </c>
      <c r="K169" s="307">
        <f t="shared" ca="1" si="73"/>
        <v>825.8676537092681</v>
      </c>
      <c r="L169" s="304">
        <f t="shared" ca="1" si="58"/>
        <v>850.33654778801997</v>
      </c>
      <c r="M169" s="306">
        <f t="shared" ca="1" si="74"/>
        <v>1.2903392154204736</v>
      </c>
      <c r="N169" s="304">
        <f t="shared" ca="1" si="75"/>
        <v>73.930991183815095</v>
      </c>
      <c r="P169" s="310">
        <f t="shared" ca="1" si="76"/>
        <v>13</v>
      </c>
      <c r="Q169" s="304">
        <f t="shared" ca="1" si="77"/>
        <v>0</v>
      </c>
      <c r="R169" s="306">
        <f t="shared" ca="1" si="78"/>
        <v>0</v>
      </c>
      <c r="S169" s="307">
        <f t="shared" ca="1" si="79"/>
        <v>2.9792999999999985</v>
      </c>
      <c r="T169" s="304">
        <f t="shared" ca="1" si="59"/>
        <v>29.226932999999988</v>
      </c>
      <c r="U169" s="311">
        <f t="shared" ca="1" si="60"/>
        <v>0</v>
      </c>
      <c r="V169" s="306">
        <f t="shared" ca="1" si="61"/>
        <v>1.1278431475109596</v>
      </c>
      <c r="W169" s="304">
        <f t="shared" ca="1" si="62"/>
        <v>51.890287547064268</v>
      </c>
      <c r="Y169" s="314" t="str">
        <f t="shared" ca="1" si="80"/>
        <v/>
      </c>
      <c r="Z169" s="315" t="str">
        <f t="shared" ca="1" si="81"/>
        <v/>
      </c>
      <c r="AA169" s="316" t="str">
        <f t="shared" ca="1" si="82"/>
        <v/>
      </c>
      <c r="AC169" s="310" t="e">
        <f t="shared" ca="1" si="83"/>
        <v>#N/A</v>
      </c>
      <c r="AD169" s="323" t="e">
        <f t="shared" ca="1" si="84"/>
        <v>#N/A</v>
      </c>
      <c r="AE169" s="324">
        <f t="shared" ca="1" si="63"/>
        <v>825.8676537092681</v>
      </c>
      <c r="AG169" s="306">
        <f t="shared" ca="1" si="85"/>
        <v>-26.909152326819516</v>
      </c>
      <c r="AH169" s="304">
        <f t="shared" ca="1" si="86"/>
        <v>-17.481948146216546</v>
      </c>
    </row>
    <row r="170" spans="1:34" x14ac:dyDescent="0.2">
      <c r="A170" s="347">
        <f t="shared" ca="1" si="64"/>
        <v>0.01</v>
      </c>
      <c r="B170" s="304">
        <f t="shared" ca="1" si="65"/>
        <v>6.2599999999999643</v>
      </c>
      <c r="D170" s="306">
        <f t="shared" ca="1" si="66"/>
        <v>-4.8209205047859909</v>
      </c>
      <c r="E170" s="307">
        <f t="shared" ca="1" si="67"/>
        <v>-26.546442377751724</v>
      </c>
      <c r="F170" s="304">
        <f t="shared" ca="1" si="68"/>
        <v>26.98063893662933</v>
      </c>
      <c r="G170" s="306">
        <f t="shared" ca="1" si="69"/>
        <v>41.514632661701675</v>
      </c>
      <c r="H170" s="307">
        <f t="shared" ca="1" si="70"/>
        <v>144.02525915647783</v>
      </c>
      <c r="I170" s="304">
        <f t="shared" ca="1" si="71"/>
        <v>149.88909233205274</v>
      </c>
      <c r="J170" s="306">
        <f t="shared" ca="1" si="72"/>
        <v>202.936653072805</v>
      </c>
      <c r="K170" s="307">
        <f t="shared" ca="1" si="73"/>
        <v>827.30923362295175</v>
      </c>
      <c r="L170" s="304">
        <f t="shared" ca="1" si="58"/>
        <v>851.83557873464508</v>
      </c>
      <c r="M170" s="306">
        <f t="shared" ca="1" si="74"/>
        <v>1.2901580575906026</v>
      </c>
      <c r="N170" s="304">
        <f t="shared" ca="1" si="75"/>
        <v>73.920611604737729</v>
      </c>
      <c r="P170" s="310">
        <f t="shared" ca="1" si="76"/>
        <v>13</v>
      </c>
      <c r="Q170" s="304">
        <f t="shared" ca="1" si="77"/>
        <v>0</v>
      </c>
      <c r="R170" s="306">
        <f t="shared" ca="1" si="78"/>
        <v>0</v>
      </c>
      <c r="S170" s="307">
        <f t="shared" ca="1" si="79"/>
        <v>2.9792999999999985</v>
      </c>
      <c r="T170" s="304">
        <f t="shared" ca="1" si="59"/>
        <v>29.226932999999988</v>
      </c>
      <c r="U170" s="311">
        <f t="shared" ca="1" si="60"/>
        <v>0</v>
      </c>
      <c r="V170" s="306">
        <f t="shared" ca="1" si="61"/>
        <v>1.1276802934723773</v>
      </c>
      <c r="W170" s="304">
        <f t="shared" ca="1" si="62"/>
        <v>51.697460706722588</v>
      </c>
      <c r="Y170" s="314" t="str">
        <f t="shared" ca="1" si="80"/>
        <v/>
      </c>
      <c r="Z170" s="315" t="str">
        <f t="shared" ca="1" si="81"/>
        <v/>
      </c>
      <c r="AA170" s="316" t="str">
        <f t="shared" ca="1" si="82"/>
        <v/>
      </c>
      <c r="AC170" s="310" t="e">
        <f t="shared" ca="1" si="83"/>
        <v>#N/A</v>
      </c>
      <c r="AD170" s="323" t="e">
        <f t="shared" ca="1" si="84"/>
        <v>#N/A</v>
      </c>
      <c r="AE170" s="324">
        <f t="shared" ca="1" si="63"/>
        <v>827.30923362295175</v>
      </c>
      <c r="AG170" s="306">
        <f t="shared" ca="1" si="85"/>
        <v>-26.84365301111913</v>
      </c>
      <c r="AH170" s="304">
        <f t="shared" ca="1" si="86"/>
        <v>-17.416939397531063</v>
      </c>
    </row>
    <row r="171" spans="1:34" x14ac:dyDescent="0.2">
      <c r="A171" s="347">
        <f t="shared" ca="1" si="64"/>
        <v>0.01</v>
      </c>
      <c r="B171" s="304">
        <f t="shared" ca="1" si="65"/>
        <v>6.269999999999964</v>
      </c>
      <c r="D171" s="306">
        <f t="shared" ca="1" si="66"/>
        <v>-4.8060263208926681</v>
      </c>
      <c r="E171" s="307">
        <f t="shared" ca="1" si="67"/>
        <v>-26.48337856557702</v>
      </c>
      <c r="F171" s="304">
        <f t="shared" ca="1" si="68"/>
        <v>26.915928912909127</v>
      </c>
      <c r="G171" s="306">
        <f t="shared" ca="1" si="69"/>
        <v>41.466572398492751</v>
      </c>
      <c r="H171" s="307">
        <f t="shared" ca="1" si="70"/>
        <v>143.76042537082205</v>
      </c>
      <c r="I171" s="304">
        <f t="shared" ca="1" si="71"/>
        <v>149.62131041158253</v>
      </c>
      <c r="J171" s="306">
        <f t="shared" ca="1" si="72"/>
        <v>203.35155909810598</v>
      </c>
      <c r="K171" s="307">
        <f t="shared" ca="1" si="73"/>
        <v>828.74816204558829</v>
      </c>
      <c r="L171" s="304">
        <f t="shared" ca="1" si="58"/>
        <v>853.33192409611115</v>
      </c>
      <c r="M171" s="306">
        <f t="shared" ca="1" si="74"/>
        <v>1.2899764614035458</v>
      </c>
      <c r="N171" s="304">
        <f t="shared" ca="1" si="75"/>
        <v>73.910206909643705</v>
      </c>
      <c r="P171" s="310">
        <f t="shared" ca="1" si="76"/>
        <v>13</v>
      </c>
      <c r="Q171" s="304">
        <f t="shared" ca="1" si="77"/>
        <v>0</v>
      </c>
      <c r="R171" s="306">
        <f t="shared" ca="1" si="78"/>
        <v>0</v>
      </c>
      <c r="S171" s="307">
        <f t="shared" ca="1" si="79"/>
        <v>2.9792999999999985</v>
      </c>
      <c r="T171" s="304">
        <f t="shared" ca="1" si="59"/>
        <v>29.226932999999988</v>
      </c>
      <c r="U171" s="311">
        <f t="shared" ca="1" si="60"/>
        <v>0</v>
      </c>
      <c r="V171" s="306">
        <f t="shared" ca="1" si="61"/>
        <v>1.1275177614508984</v>
      </c>
      <c r="W171" s="304">
        <f t="shared" ca="1" si="62"/>
        <v>51.505482663485544</v>
      </c>
      <c r="Y171" s="314" t="str">
        <f t="shared" ca="1" si="80"/>
        <v/>
      </c>
      <c r="Z171" s="315" t="str">
        <f t="shared" ca="1" si="81"/>
        <v/>
      </c>
      <c r="AA171" s="316" t="str">
        <f t="shared" ca="1" si="82"/>
        <v/>
      </c>
      <c r="AC171" s="310" t="e">
        <f t="shared" ca="1" si="83"/>
        <v>#N/A</v>
      </c>
      <c r="AD171" s="323" t="e">
        <f t="shared" ca="1" si="84"/>
        <v>#N/A</v>
      </c>
      <c r="AE171" s="324">
        <f t="shared" ca="1" si="63"/>
        <v>828.74816204558829</v>
      </c>
      <c r="AG171" s="306">
        <f t="shared" ca="1" si="85"/>
        <v>-26.778438751425725</v>
      </c>
      <c r="AH171" s="304">
        <f t="shared" ca="1" si="86"/>
        <v>-17.352217200927271</v>
      </c>
    </row>
    <row r="172" spans="1:34" x14ac:dyDescent="0.2">
      <c r="A172" s="347">
        <f t="shared" ca="1" si="64"/>
        <v>0.01</v>
      </c>
      <c r="B172" s="304">
        <f t="shared" ca="1" si="65"/>
        <v>6.2799999999999638</v>
      </c>
      <c r="D172" s="306">
        <f t="shared" ca="1" si="66"/>
        <v>-4.7911956857201492</v>
      </c>
      <c r="E172" s="307">
        <f t="shared" ca="1" si="67"/>
        <v>-26.420592339168408</v>
      </c>
      <c r="F172" s="304">
        <f t="shared" ca="1" si="68"/>
        <v>26.851503787523477</v>
      </c>
      <c r="G172" s="306">
        <f t="shared" ca="1" si="69"/>
        <v>41.418660441635552</v>
      </c>
      <c r="H172" s="307">
        <f t="shared" ca="1" si="70"/>
        <v>143.49621944743038</v>
      </c>
      <c r="I172" s="304">
        <f t="shared" ca="1" si="71"/>
        <v>149.35417780726658</v>
      </c>
      <c r="J172" s="306">
        <f t="shared" ca="1" si="72"/>
        <v>203.76598526230663</v>
      </c>
      <c r="K172" s="307">
        <f t="shared" ca="1" si="73"/>
        <v>830.1844452696796</v>
      </c>
      <c r="L172" s="304">
        <f t="shared" ca="1" si="58"/>
        <v>854.82559035024451</v>
      </c>
      <c r="M172" s="306">
        <f t="shared" ca="1" si="74"/>
        <v>1.2897944258081313</v>
      </c>
      <c r="N172" s="304">
        <f t="shared" ca="1" si="75"/>
        <v>73.899777038305302</v>
      </c>
      <c r="P172" s="310">
        <f t="shared" ca="1" si="76"/>
        <v>13</v>
      </c>
      <c r="Q172" s="304">
        <f t="shared" ca="1" si="77"/>
        <v>0</v>
      </c>
      <c r="R172" s="306">
        <f t="shared" ca="1" si="78"/>
        <v>0</v>
      </c>
      <c r="S172" s="307">
        <f t="shared" ca="1" si="79"/>
        <v>2.9792999999999985</v>
      </c>
      <c r="T172" s="304">
        <f t="shared" ca="1" si="59"/>
        <v>29.226932999999988</v>
      </c>
      <c r="U172" s="311">
        <f t="shared" ca="1" si="60"/>
        <v>0</v>
      </c>
      <c r="V172" s="306">
        <f t="shared" ca="1" si="61"/>
        <v>1.1273555506071096</v>
      </c>
      <c r="W172" s="304">
        <f t="shared" ca="1" si="62"/>
        <v>51.314348525773823</v>
      </c>
      <c r="Y172" s="314" t="str">
        <f t="shared" ca="1" si="80"/>
        <v/>
      </c>
      <c r="Z172" s="315" t="str">
        <f t="shared" ca="1" si="81"/>
        <v/>
      </c>
      <c r="AA172" s="316" t="str">
        <f t="shared" ca="1" si="82"/>
        <v/>
      </c>
      <c r="AC172" s="310" t="e">
        <f t="shared" ca="1" si="83"/>
        <v>#N/A</v>
      </c>
      <c r="AD172" s="323" t="e">
        <f t="shared" ca="1" si="84"/>
        <v>#N/A</v>
      </c>
      <c r="AE172" s="324">
        <f t="shared" ca="1" si="63"/>
        <v>830.1844452696796</v>
      </c>
      <c r="AG172" s="306">
        <f t="shared" ca="1" si="85"/>
        <v>-26.713507888751813</v>
      </c>
      <c r="AH172" s="304">
        <f t="shared" ca="1" si="86"/>
        <v>-17.287779902489032</v>
      </c>
    </row>
    <row r="173" spans="1:34" x14ac:dyDescent="0.2">
      <c r="A173" s="347">
        <f t="shared" ca="1" si="64"/>
        <v>0.01</v>
      </c>
      <c r="B173" s="304">
        <f t="shared" ca="1" si="65"/>
        <v>6.2899999999999636</v>
      </c>
      <c r="D173" s="306">
        <f t="shared" ca="1" si="66"/>
        <v>-4.7764282295781975</v>
      </c>
      <c r="E173" s="307">
        <f t="shared" ca="1" si="67"/>
        <v>-26.358082098702205</v>
      </c>
      <c r="F173" s="304">
        <f t="shared" ca="1" si="68"/>
        <v>26.787361918528617</v>
      </c>
      <c r="G173" s="306">
        <f t="shared" ca="1" si="69"/>
        <v>41.370896159339772</v>
      </c>
      <c r="H173" s="307">
        <f t="shared" ca="1" si="70"/>
        <v>143.23263862644336</v>
      </c>
      <c r="I173" s="304">
        <f t="shared" ca="1" si="71"/>
        <v>149.08769170162972</v>
      </c>
      <c r="J173" s="306">
        <f t="shared" ca="1" si="72"/>
        <v>204.17993304531151</v>
      </c>
      <c r="K173" s="307">
        <f t="shared" ca="1" si="73"/>
        <v>831.61808956004893</v>
      </c>
      <c r="L173" s="304">
        <f t="shared" ca="1" si="58"/>
        <v>856.31658394655267</v>
      </c>
      <c r="M173" s="306">
        <f t="shared" ca="1" si="74"/>
        <v>1.2896119497492118</v>
      </c>
      <c r="N173" s="304">
        <f t="shared" ca="1" si="75"/>
        <v>73.889321930267045</v>
      </c>
      <c r="P173" s="310">
        <f t="shared" ca="1" si="76"/>
        <v>13</v>
      </c>
      <c r="Q173" s="304">
        <f t="shared" ca="1" si="77"/>
        <v>0</v>
      </c>
      <c r="R173" s="306">
        <f t="shared" ca="1" si="78"/>
        <v>0</v>
      </c>
      <c r="S173" s="307">
        <f t="shared" ca="1" si="79"/>
        <v>2.9792999999999985</v>
      </c>
      <c r="T173" s="304">
        <f t="shared" ca="1" si="59"/>
        <v>29.226932999999988</v>
      </c>
      <c r="U173" s="311">
        <f t="shared" ca="1" si="60"/>
        <v>0</v>
      </c>
      <c r="V173" s="306">
        <f t="shared" ca="1" si="61"/>
        <v>1.1271936601053949</v>
      </c>
      <c r="W173" s="304">
        <f t="shared" ca="1" si="62"/>
        <v>51.124053437626401</v>
      </c>
      <c r="Y173" s="314" t="str">
        <f t="shared" ca="1" si="80"/>
        <v/>
      </c>
      <c r="Z173" s="315" t="str">
        <f t="shared" ca="1" si="81"/>
        <v/>
      </c>
      <c r="AA173" s="316" t="str">
        <f t="shared" ca="1" si="82"/>
        <v/>
      </c>
      <c r="AC173" s="310" t="e">
        <f t="shared" ca="1" si="83"/>
        <v>#N/A</v>
      </c>
      <c r="AD173" s="323" t="e">
        <f t="shared" ca="1" si="84"/>
        <v>#N/A</v>
      </c>
      <c r="AE173" s="324">
        <f t="shared" ca="1" si="63"/>
        <v>831.61808956004893</v>
      </c>
      <c r="AG173" s="306">
        <f t="shared" ca="1" si="85"/>
        <v>-26.648858776147698</v>
      </c>
      <c r="AH173" s="304">
        <f t="shared" ca="1" si="86"/>
        <v>-17.223625860361107</v>
      </c>
    </row>
    <row r="174" spans="1:34" x14ac:dyDescent="0.2">
      <c r="A174" s="347">
        <f t="shared" ca="1" si="64"/>
        <v>0.01</v>
      </c>
      <c r="B174" s="304">
        <f t="shared" ca="1" si="65"/>
        <v>6.2999999999999634</v>
      </c>
      <c r="D174" s="306">
        <f t="shared" ca="1" si="66"/>
        <v>-4.7617235854652336</v>
      </c>
      <c r="E174" s="307">
        <f t="shared" ca="1" si="67"/>
        <v>-26.295846256003337</v>
      </c>
      <c r="F174" s="304">
        <f t="shared" ca="1" si="68"/>
        <v>26.723501675935744</v>
      </c>
      <c r="G174" s="306">
        <f t="shared" ca="1" si="69"/>
        <v>41.32327892348512</v>
      </c>
      <c r="H174" s="307">
        <f t="shared" ca="1" si="70"/>
        <v>142.96968016388334</v>
      </c>
      <c r="I174" s="304">
        <f t="shared" ca="1" si="71"/>
        <v>148.8218492935471</v>
      </c>
      <c r="J174" s="306">
        <f t="shared" ca="1" si="72"/>
        <v>204.59340392072565</v>
      </c>
      <c r="K174" s="307">
        <f t="shared" ca="1" si="73"/>
        <v>833.0491011540006</v>
      </c>
      <c r="L174" s="304">
        <f t="shared" ca="1" si="58"/>
        <v>857.80491130638643</v>
      </c>
      <c r="M174" s="306">
        <f t="shared" ca="1" si="74"/>
        <v>1.2894290321676487</v>
      </c>
      <c r="N174" s="304">
        <f t="shared" ca="1" si="75"/>
        <v>73.878841524844731</v>
      </c>
      <c r="P174" s="310">
        <f t="shared" ca="1" si="76"/>
        <v>13</v>
      </c>
      <c r="Q174" s="304">
        <f t="shared" ca="1" si="77"/>
        <v>0</v>
      </c>
      <c r="R174" s="306">
        <f t="shared" ca="1" si="78"/>
        <v>0</v>
      </c>
      <c r="S174" s="307">
        <f t="shared" ca="1" si="79"/>
        <v>2.9792999999999985</v>
      </c>
      <c r="T174" s="304">
        <f t="shared" ca="1" si="59"/>
        <v>29.226932999999988</v>
      </c>
      <c r="U174" s="311">
        <f t="shared" ca="1" si="60"/>
        <v>0</v>
      </c>
      <c r="V174" s="306">
        <f t="shared" ca="1" si="61"/>
        <v>1.1270320891139145</v>
      </c>
      <c r="W174" s="304">
        <f t="shared" ca="1" si="62"/>
        <v>50.934592578389406</v>
      </c>
      <c r="Y174" s="314" t="str">
        <f t="shared" ca="1" si="80"/>
        <v/>
      </c>
      <c r="Z174" s="315" t="str">
        <f t="shared" ca="1" si="81"/>
        <v/>
      </c>
      <c r="AA174" s="316" t="str">
        <f t="shared" ca="1" si="82"/>
        <v/>
      </c>
      <c r="AC174" s="310" t="e">
        <f t="shared" ca="1" si="83"/>
        <v>#N/A</v>
      </c>
      <c r="AD174" s="323" t="e">
        <f t="shared" ca="1" si="84"/>
        <v>#N/A</v>
      </c>
      <c r="AE174" s="324">
        <f t="shared" ca="1" si="63"/>
        <v>833.0491011540006</v>
      </c>
      <c r="AG174" s="306">
        <f t="shared" ca="1" si="85"/>
        <v>-26.584489778595689</v>
      </c>
      <c r="AH174" s="304">
        <f t="shared" ca="1" si="86"/>
        <v>-17.159753444643517</v>
      </c>
    </row>
    <row r="175" spans="1:34" x14ac:dyDescent="0.2">
      <c r="A175" s="347">
        <f t="shared" ca="1" si="64"/>
        <v>0.01</v>
      </c>
      <c r="B175" s="304">
        <f t="shared" ca="1" si="65"/>
        <v>6.3099999999999632</v>
      </c>
      <c r="D175" s="306">
        <f t="shared" ca="1" si="66"/>
        <v>-4.7470813890448387</v>
      </c>
      <c r="E175" s="307">
        <f t="shared" ca="1" si="67"/>
        <v>-26.233883234443596</v>
      </c>
      <c r="F175" s="304">
        <f t="shared" ca="1" si="68"/>
        <v>26.659921441606624</v>
      </c>
      <c r="G175" s="306">
        <f t="shared" ca="1" si="69"/>
        <v>41.275808109594671</v>
      </c>
      <c r="H175" s="307">
        <f t="shared" ca="1" si="70"/>
        <v>142.70734133153891</v>
      </c>
      <c r="I175" s="304">
        <f t="shared" ca="1" si="71"/>
        <v>148.55664779812594</v>
      </c>
      <c r="J175" s="306">
        <f t="shared" ca="1" si="72"/>
        <v>205.00639935589103</v>
      </c>
      <c r="K175" s="307">
        <f t="shared" ca="1" si="73"/>
        <v>834.47748626147768</v>
      </c>
      <c r="L175" s="304">
        <f t="shared" ca="1" si="58"/>
        <v>859.29057882310201</v>
      </c>
      <c r="M175" s="306">
        <f t="shared" ca="1" si="74"/>
        <v>1.2892456720002961</v>
      </c>
      <c r="N175" s="304">
        <f t="shared" ca="1" si="75"/>
        <v>73.868335761124612</v>
      </c>
      <c r="P175" s="310">
        <f t="shared" ca="1" si="76"/>
        <v>13</v>
      </c>
      <c r="Q175" s="304">
        <f t="shared" ca="1" si="77"/>
        <v>0</v>
      </c>
      <c r="R175" s="306">
        <f t="shared" ca="1" si="78"/>
        <v>0</v>
      </c>
      <c r="S175" s="307">
        <f t="shared" ca="1" si="79"/>
        <v>2.9792999999999985</v>
      </c>
      <c r="T175" s="304">
        <f t="shared" ca="1" si="59"/>
        <v>29.226932999999988</v>
      </c>
      <c r="U175" s="311">
        <f t="shared" ca="1" si="60"/>
        <v>0</v>
      </c>
      <c r="V175" s="306">
        <f t="shared" ca="1" si="61"/>
        <v>1.1268708368045817</v>
      </c>
      <c r="W175" s="304">
        <f t="shared" ca="1" si="62"/>
        <v>50.745961162407909</v>
      </c>
      <c r="Y175" s="314" t="str">
        <f t="shared" ca="1" si="80"/>
        <v/>
      </c>
      <c r="Z175" s="315" t="str">
        <f t="shared" ca="1" si="81"/>
        <v/>
      </c>
      <c r="AA175" s="316" t="str">
        <f t="shared" ca="1" si="82"/>
        <v/>
      </c>
      <c r="AC175" s="310" t="e">
        <f t="shared" ca="1" si="83"/>
        <v>#N/A</v>
      </c>
      <c r="AD175" s="323" t="e">
        <f t="shared" ca="1" si="84"/>
        <v>#N/A</v>
      </c>
      <c r="AE175" s="324">
        <f t="shared" ca="1" si="63"/>
        <v>834.47748626147768</v>
      </c>
      <c r="AG175" s="306">
        <f t="shared" ca="1" si="85"/>
        <v>-26.520399272905557</v>
      </c>
      <c r="AH175" s="304">
        <f t="shared" ca="1" si="86"/>
        <v>-17.096161037287093</v>
      </c>
    </row>
    <row r="176" spans="1:34" x14ac:dyDescent="0.2">
      <c r="A176" s="347">
        <f t="shared" ca="1" si="64"/>
        <v>0.01</v>
      </c>
      <c r="B176" s="304">
        <f t="shared" ca="1" si="65"/>
        <v>6.319999999999963</v>
      </c>
      <c r="D176" s="306">
        <f t="shared" ca="1" si="66"/>
        <v>-4.7325012786224789</v>
      </c>
      <c r="E176" s="307">
        <f t="shared" ca="1" si="67"/>
        <v>-26.172191468840857</v>
      </c>
      <c r="F176" s="304">
        <f t="shared" ca="1" si="68"/>
        <v>26.596619609150139</v>
      </c>
      <c r="G176" s="306">
        <f t="shared" ca="1" si="69"/>
        <v>41.228483096808446</v>
      </c>
      <c r="H176" s="307">
        <f t="shared" ca="1" si="70"/>
        <v>142.44561941685049</v>
      </c>
      <c r="I176" s="304">
        <f t="shared" ca="1" si="71"/>
        <v>148.29208444658818</v>
      </c>
      <c r="J176" s="306">
        <f t="shared" ca="1" si="72"/>
        <v>205.41892081192304</v>
      </c>
      <c r="K176" s="307">
        <f t="shared" ca="1" si="73"/>
        <v>835.90325106521959</v>
      </c>
      <c r="L176" s="304">
        <f t="shared" ca="1" si="58"/>
        <v>860.77359286222213</v>
      </c>
      <c r="M176" s="306">
        <f t="shared" ca="1" si="74"/>
        <v>1.2890618681799833</v>
      </c>
      <c r="N176" s="304">
        <f t="shared" ca="1" si="75"/>
        <v>73.857804577962312</v>
      </c>
      <c r="P176" s="310">
        <f t="shared" ca="1" si="76"/>
        <v>13</v>
      </c>
      <c r="Q176" s="304">
        <f t="shared" ca="1" si="77"/>
        <v>0</v>
      </c>
      <c r="R176" s="306">
        <f t="shared" ca="1" si="78"/>
        <v>0</v>
      </c>
      <c r="S176" s="307">
        <f t="shared" ca="1" si="79"/>
        <v>2.9792999999999985</v>
      </c>
      <c r="T176" s="304">
        <f t="shared" ca="1" si="59"/>
        <v>29.226932999999988</v>
      </c>
      <c r="U176" s="311">
        <f t="shared" ca="1" si="60"/>
        <v>0</v>
      </c>
      <c r="V176" s="306">
        <f t="shared" ca="1" si="61"/>
        <v>1.1267099023530414</v>
      </c>
      <c r="W176" s="304">
        <f t="shared" ca="1" si="62"/>
        <v>50.558154438720933</v>
      </c>
      <c r="Y176" s="314" t="str">
        <f t="shared" ca="1" si="80"/>
        <v/>
      </c>
      <c r="Z176" s="315" t="str">
        <f t="shared" ca="1" si="81"/>
        <v/>
      </c>
      <c r="AA176" s="316" t="str">
        <f t="shared" ca="1" si="82"/>
        <v/>
      </c>
      <c r="AC176" s="310" t="e">
        <f t="shared" ca="1" si="83"/>
        <v>#N/A</v>
      </c>
      <c r="AD176" s="323" t="e">
        <f t="shared" ca="1" si="84"/>
        <v>#N/A</v>
      </c>
      <c r="AE176" s="324">
        <f t="shared" ca="1" si="63"/>
        <v>835.90325106521959</v>
      </c>
      <c r="AG176" s="306">
        <f t="shared" ca="1" si="85"/>
        <v>-26.456585647610968</v>
      </c>
      <c r="AH176" s="304">
        <f t="shared" ca="1" si="86"/>
        <v>-17.032847031990041</v>
      </c>
    </row>
    <row r="177" spans="1:34" x14ac:dyDescent="0.2">
      <c r="A177" s="347">
        <f t="shared" ca="1" si="64"/>
        <v>0.01</v>
      </c>
      <c r="B177" s="304">
        <f t="shared" ca="1" si="65"/>
        <v>6.3299999999999628</v>
      </c>
      <c r="D177" s="306">
        <f t="shared" ca="1" si="66"/>
        <v>-4.7179828951224927</v>
      </c>
      <c r="E177" s="307">
        <f t="shared" ca="1" si="67"/>
        <v>-26.110769405359321</v>
      </c>
      <c r="F177" s="304">
        <f t="shared" ca="1" si="68"/>
        <v>26.533594583819902</v>
      </c>
      <c r="G177" s="306">
        <f t="shared" ca="1" si="69"/>
        <v>41.181303267857224</v>
      </c>
      <c r="H177" s="307">
        <f t="shared" ca="1" si="70"/>
        <v>142.18451172279688</v>
      </c>
      <c r="I177" s="304">
        <f t="shared" ca="1" si="71"/>
        <v>148.02815648615433</v>
      </c>
      <c r="J177" s="306">
        <f t="shared" ca="1" si="72"/>
        <v>205.83096974374638</v>
      </c>
      <c r="K177" s="307">
        <f t="shared" ca="1" si="73"/>
        <v>837.32640172091783</v>
      </c>
      <c r="L177" s="304">
        <f t="shared" ca="1" si="58"/>
        <v>862.2539597615953</v>
      </c>
      <c r="M177" s="306">
        <f t="shared" ca="1" si="74"/>
        <v>1.2888776196354983</v>
      </c>
      <c r="N177" s="304">
        <f t="shared" ca="1" si="75"/>
        <v>73.847247913981889</v>
      </c>
      <c r="P177" s="310">
        <f t="shared" ca="1" si="76"/>
        <v>13</v>
      </c>
      <c r="Q177" s="304">
        <f t="shared" ca="1" si="77"/>
        <v>0</v>
      </c>
      <c r="R177" s="306">
        <f t="shared" ca="1" si="78"/>
        <v>0</v>
      </c>
      <c r="S177" s="307">
        <f t="shared" ca="1" si="79"/>
        <v>2.9792999999999985</v>
      </c>
      <c r="T177" s="304">
        <f t="shared" ca="1" si="59"/>
        <v>29.226932999999988</v>
      </c>
      <c r="U177" s="311">
        <f t="shared" ca="1" si="60"/>
        <v>0</v>
      </c>
      <c r="V177" s="306">
        <f t="shared" ca="1" si="61"/>
        <v>1.1265492849386463</v>
      </c>
      <c r="W177" s="304">
        <f t="shared" ca="1" si="62"/>
        <v>50.371167690759464</v>
      </c>
      <c r="Y177" s="314" t="str">
        <f t="shared" ca="1" si="80"/>
        <v/>
      </c>
      <c r="Z177" s="315" t="str">
        <f t="shared" ca="1" si="81"/>
        <v/>
      </c>
      <c r="AA177" s="316" t="str">
        <f t="shared" ca="1" si="82"/>
        <v/>
      </c>
      <c r="AC177" s="310" t="e">
        <f t="shared" ca="1" si="83"/>
        <v>#N/A</v>
      </c>
      <c r="AD177" s="323" t="e">
        <f t="shared" ca="1" si="84"/>
        <v>#N/A</v>
      </c>
      <c r="AE177" s="324">
        <f t="shared" ca="1" si="63"/>
        <v>837.32640172091783</v>
      </c>
      <c r="AG177" s="306">
        <f t="shared" ca="1" si="85"/>
        <v>-26.393047302866989</v>
      </c>
      <c r="AH177" s="304">
        <f t="shared" ca="1" si="86"/>
        <v>-16.969809834095578</v>
      </c>
    </row>
    <row r="178" spans="1:34" x14ac:dyDescent="0.2">
      <c r="A178" s="347">
        <f t="shared" ca="1" si="64"/>
        <v>0.01</v>
      </c>
      <c r="B178" s="304">
        <f t="shared" ca="1" si="65"/>
        <v>6.3399999999999626</v>
      </c>
      <c r="D178" s="306">
        <f t="shared" ca="1" si="66"/>
        <v>-4.7035258820652901</v>
      </c>
      <c r="E178" s="307">
        <f t="shared" ca="1" si="67"/>
        <v>-26.049615501410734</v>
      </c>
      <c r="F178" s="304">
        <f t="shared" ca="1" si="68"/>
        <v>26.470844782412904</v>
      </c>
      <c r="G178" s="306">
        <f t="shared" ca="1" si="69"/>
        <v>41.134268009036575</v>
      </c>
      <c r="H178" s="307">
        <f t="shared" ca="1" si="70"/>
        <v>141.92401556778279</v>
      </c>
      <c r="I178" s="304">
        <f t="shared" ca="1" si="71"/>
        <v>147.76486117992837</v>
      </c>
      <c r="J178" s="306">
        <f t="shared" ca="1" si="72"/>
        <v>206.24254760013085</v>
      </c>
      <c r="K178" s="307">
        <f t="shared" ca="1" si="73"/>
        <v>838.74694435737069</v>
      </c>
      <c r="L178" s="304">
        <f t="shared" ca="1" si="58"/>
        <v>863.73168583155405</v>
      </c>
      <c r="M178" s="306">
        <f t="shared" ca="1" si="74"/>
        <v>1.2886929252915715</v>
      </c>
      <c r="N178" s="304">
        <f t="shared" ca="1" si="75"/>
        <v>73.836665707574952</v>
      </c>
      <c r="P178" s="310">
        <f t="shared" ca="1" si="76"/>
        <v>13</v>
      </c>
      <c r="Q178" s="304">
        <f t="shared" ca="1" si="77"/>
        <v>0</v>
      </c>
      <c r="R178" s="306">
        <f t="shared" ca="1" si="78"/>
        <v>0</v>
      </c>
      <c r="S178" s="307">
        <f t="shared" ca="1" si="79"/>
        <v>2.9792999999999985</v>
      </c>
      <c r="T178" s="304">
        <f t="shared" ca="1" si="59"/>
        <v>29.226932999999988</v>
      </c>
      <c r="U178" s="311">
        <f t="shared" ca="1" si="60"/>
        <v>0</v>
      </c>
      <c r="V178" s="306">
        <f t="shared" ca="1" si="61"/>
        <v>1.1263889837444385</v>
      </c>
      <c r="W178" s="304">
        <f t="shared" ca="1" si="62"/>
        <v>50.184996236047866</v>
      </c>
      <c r="Y178" s="314" t="str">
        <f t="shared" ca="1" si="80"/>
        <v/>
      </c>
      <c r="Z178" s="315" t="str">
        <f t="shared" ca="1" si="81"/>
        <v/>
      </c>
      <c r="AA178" s="316" t="str">
        <f t="shared" ca="1" si="82"/>
        <v/>
      </c>
      <c r="AC178" s="310" t="e">
        <f t="shared" ca="1" si="83"/>
        <v>#N/A</v>
      </c>
      <c r="AD178" s="323" t="e">
        <f t="shared" ca="1" si="84"/>
        <v>#N/A</v>
      </c>
      <c r="AE178" s="324">
        <f t="shared" ca="1" si="63"/>
        <v>838.74694435737069</v>
      </c>
      <c r="AG178" s="306">
        <f t="shared" ca="1" si="85"/>
        <v>-26.329782650348598</v>
      </c>
      <c r="AH178" s="304">
        <f t="shared" ca="1" si="86"/>
        <v>-16.907047860490547</v>
      </c>
    </row>
    <row r="179" spans="1:34" x14ac:dyDescent="0.2">
      <c r="A179" s="347">
        <f t="shared" ca="1" si="64"/>
        <v>0.01</v>
      </c>
      <c r="B179" s="304">
        <f t="shared" ca="1" si="65"/>
        <v>6.3499999999999623</v>
      </c>
      <c r="D179" s="306">
        <f t="shared" ca="1" si="66"/>
        <v>-4.689129885544804</v>
      </c>
      <c r="E179" s="307">
        <f t="shared" ca="1" si="67"/>
        <v>-25.988728225556748</v>
      </c>
      <c r="F179" s="304">
        <f t="shared" ca="1" si="68"/>
        <v>26.408368633169285</v>
      </c>
      <c r="G179" s="306">
        <f t="shared" ca="1" si="69"/>
        <v>41.087376710181125</v>
      </c>
      <c r="H179" s="307">
        <f t="shared" ca="1" si="70"/>
        <v>141.66412828552723</v>
      </c>
      <c r="I179" s="304">
        <f t="shared" ca="1" si="71"/>
        <v>147.50219580678333</v>
      </c>
      <c r="J179" s="306">
        <f t="shared" ca="1" si="72"/>
        <v>206.65365582372695</v>
      </c>
      <c r="K179" s="307">
        <f t="shared" ca="1" si="73"/>
        <v>840.16488507663723</v>
      </c>
      <c r="L179" s="304">
        <f t="shared" ca="1" si="58"/>
        <v>865.20677735507275</v>
      </c>
      <c r="M179" s="306">
        <f t="shared" ca="1" si="74"/>
        <v>1.2885077840688586</v>
      </c>
      <c r="N179" s="304">
        <f t="shared" ca="1" si="75"/>
        <v>73.826057896899613</v>
      </c>
      <c r="P179" s="310">
        <f t="shared" ca="1" si="76"/>
        <v>13</v>
      </c>
      <c r="Q179" s="304">
        <f t="shared" ca="1" si="77"/>
        <v>0</v>
      </c>
      <c r="R179" s="306">
        <f t="shared" ca="1" si="78"/>
        <v>0</v>
      </c>
      <c r="S179" s="307">
        <f t="shared" ca="1" si="79"/>
        <v>2.9792999999999985</v>
      </c>
      <c r="T179" s="304">
        <f t="shared" ca="1" si="59"/>
        <v>29.226932999999988</v>
      </c>
      <c r="U179" s="311">
        <f t="shared" ca="1" si="60"/>
        <v>0</v>
      </c>
      <c r="V179" s="306">
        <f t="shared" ca="1" si="61"/>
        <v>1.1262289979571249</v>
      </c>
      <c r="W179" s="304">
        <f t="shared" ca="1" si="62"/>
        <v>49.999635425907776</v>
      </c>
      <c r="Y179" s="314" t="str">
        <f t="shared" ca="1" si="80"/>
        <v/>
      </c>
      <c r="Z179" s="315" t="str">
        <f t="shared" ca="1" si="81"/>
        <v/>
      </c>
      <c r="AA179" s="316" t="str">
        <f t="shared" ca="1" si="82"/>
        <v/>
      </c>
      <c r="AC179" s="310" t="e">
        <f t="shared" ca="1" si="83"/>
        <v>#N/A</v>
      </c>
      <c r="AD179" s="323" t="e">
        <f t="shared" ca="1" si="84"/>
        <v>#N/A</v>
      </c>
      <c r="AE179" s="324">
        <f t="shared" ca="1" si="63"/>
        <v>840.16488507663723</v>
      </c>
      <c r="AG179" s="306">
        <f t="shared" ca="1" si="85"/>
        <v>-26.266790113150343</v>
      </c>
      <c r="AH179" s="304">
        <f t="shared" ca="1" si="86"/>
        <v>-16.844559539505216</v>
      </c>
    </row>
    <row r="180" spans="1:34" x14ac:dyDescent="0.2">
      <c r="A180" s="347">
        <f t="shared" ca="1" si="64"/>
        <v>0.01</v>
      </c>
      <c r="B180" s="304">
        <f t="shared" ca="1" si="65"/>
        <v>6.3599999999999621</v>
      </c>
      <c r="D180" s="306">
        <f t="shared" ca="1" si="66"/>
        <v>-4.67479455420614</v>
      </c>
      <c r="E180" s="307">
        <f t="shared" ca="1" si="67"/>
        <v>-25.92810605741208</v>
      </c>
      <c r="F180" s="304">
        <f t="shared" ca="1" si="68"/>
        <v>26.346164575672951</v>
      </c>
      <c r="G180" s="306">
        <f t="shared" ca="1" si="69"/>
        <v>41.040628764639067</v>
      </c>
      <c r="H180" s="307">
        <f t="shared" ca="1" si="70"/>
        <v>141.4048472249531</v>
      </c>
      <c r="I180" s="304">
        <f t="shared" ca="1" si="71"/>
        <v>147.24015766124825</v>
      </c>
      <c r="J180" s="306">
        <f t="shared" ca="1" si="72"/>
        <v>207.06429585110106</v>
      </c>
      <c r="K180" s="307">
        <f t="shared" ca="1" si="73"/>
        <v>841.58022995418969</v>
      </c>
      <c r="L180" s="304">
        <f t="shared" ca="1" si="58"/>
        <v>866.67924058792312</v>
      </c>
      <c r="M180" s="306">
        <f t="shared" ca="1" si="74"/>
        <v>1.2883221948839232</v>
      </c>
      <c r="N180" s="304">
        <f t="shared" ca="1" si="75"/>
        <v>73.815424419879534</v>
      </c>
      <c r="P180" s="310">
        <f t="shared" ca="1" si="76"/>
        <v>13</v>
      </c>
      <c r="Q180" s="304">
        <f t="shared" ca="1" si="77"/>
        <v>0</v>
      </c>
      <c r="R180" s="306">
        <f t="shared" ca="1" si="78"/>
        <v>0</v>
      </c>
      <c r="S180" s="307">
        <f t="shared" ca="1" si="79"/>
        <v>2.9792999999999985</v>
      </c>
      <c r="T180" s="304">
        <f t="shared" ca="1" si="59"/>
        <v>29.226932999999988</v>
      </c>
      <c r="U180" s="311">
        <f t="shared" ca="1" si="60"/>
        <v>0</v>
      </c>
      <c r="V180" s="306">
        <f t="shared" ca="1" si="61"/>
        <v>1.126069326767057</v>
      </c>
      <c r="W180" s="304">
        <f t="shared" ca="1" si="62"/>
        <v>49.815080645165509</v>
      </c>
      <c r="Y180" s="314" t="str">
        <f t="shared" ca="1" si="80"/>
        <v/>
      </c>
      <c r="Z180" s="315" t="str">
        <f t="shared" ca="1" si="81"/>
        <v/>
      </c>
      <c r="AA180" s="316" t="str">
        <f t="shared" ca="1" si="82"/>
        <v/>
      </c>
      <c r="AC180" s="310" t="e">
        <f t="shared" ca="1" si="83"/>
        <v>#N/A</v>
      </c>
      <c r="AD180" s="323" t="e">
        <f t="shared" ca="1" si="84"/>
        <v>#N/A</v>
      </c>
      <c r="AE180" s="324">
        <f t="shared" ca="1" si="63"/>
        <v>841.58022995418969</v>
      </c>
      <c r="AG180" s="306">
        <f t="shared" ca="1" si="85"/>
        <v>-26.204068125686852</v>
      </c>
      <c r="AH180" s="304">
        <f t="shared" ca="1" si="86"/>
        <v>-16.782343310813882</v>
      </c>
    </row>
    <row r="181" spans="1:34" x14ac:dyDescent="0.2">
      <c r="A181" s="347">
        <f t="shared" ca="1" si="64"/>
        <v>0.01</v>
      </c>
      <c r="B181" s="304">
        <f t="shared" ca="1" si="65"/>
        <v>6.3699999999999619</v>
      </c>
      <c r="D181" s="306">
        <f t="shared" ca="1" si="66"/>
        <v>-4.6605195392234879</v>
      </c>
      <c r="E181" s="307">
        <f t="shared" ca="1" si="67"/>
        <v>-25.867747487548812</v>
      </c>
      <c r="F181" s="304">
        <f t="shared" ca="1" si="68"/>
        <v>26.28423106075336</v>
      </c>
      <c r="G181" s="306">
        <f t="shared" ca="1" si="69"/>
        <v>40.994023569246835</v>
      </c>
      <c r="H181" s="307">
        <f t="shared" ca="1" si="70"/>
        <v>141.1461697500776</v>
      </c>
      <c r="I181" s="304">
        <f t="shared" ca="1" si="71"/>
        <v>146.97874405339599</v>
      </c>
      <c r="J181" s="306">
        <f t="shared" ca="1" si="72"/>
        <v>207.47446911277049</v>
      </c>
      <c r="K181" s="307">
        <f t="shared" ca="1" si="73"/>
        <v>842.99298503906482</v>
      </c>
      <c r="L181" s="304">
        <f t="shared" ca="1" si="58"/>
        <v>868.14908175882954</v>
      </c>
      <c r="M181" s="306">
        <f t="shared" ca="1" si="74"/>
        <v>1.28813615664922</v>
      </c>
      <c r="N181" s="304">
        <f t="shared" ca="1" si="75"/>
        <v>73.804765214202973</v>
      </c>
      <c r="P181" s="310">
        <f t="shared" ca="1" si="76"/>
        <v>13</v>
      </c>
      <c r="Q181" s="304">
        <f t="shared" ca="1" si="77"/>
        <v>0</v>
      </c>
      <c r="R181" s="306">
        <f t="shared" ca="1" si="78"/>
        <v>0</v>
      </c>
      <c r="S181" s="307">
        <f t="shared" ca="1" si="79"/>
        <v>2.9792999999999985</v>
      </c>
      <c r="T181" s="304">
        <f t="shared" ca="1" si="59"/>
        <v>29.226932999999988</v>
      </c>
      <c r="U181" s="311">
        <f t="shared" ca="1" si="60"/>
        <v>0</v>
      </c>
      <c r="V181" s="306">
        <f t="shared" ca="1" si="61"/>
        <v>1.12590996936821</v>
      </c>
      <c r="W181" s="304">
        <f t="shared" ca="1" si="62"/>
        <v>49.63132731186225</v>
      </c>
      <c r="Y181" s="314" t="str">
        <f t="shared" ca="1" si="80"/>
        <v/>
      </c>
      <c r="Z181" s="315" t="str">
        <f t="shared" ca="1" si="81"/>
        <v/>
      </c>
      <c r="AA181" s="316" t="str">
        <f t="shared" ca="1" si="82"/>
        <v/>
      </c>
      <c r="AC181" s="310" t="e">
        <f t="shared" ca="1" si="83"/>
        <v>#N/A</v>
      </c>
      <c r="AD181" s="323" t="e">
        <f t="shared" ca="1" si="84"/>
        <v>#N/A</v>
      </c>
      <c r="AE181" s="324">
        <f t="shared" ca="1" si="63"/>
        <v>842.99298503906482</v>
      </c>
      <c r="AG181" s="306">
        <f t="shared" ca="1" si="85"/>
        <v>-26.14161513359446</v>
      </c>
      <c r="AH181" s="304">
        <f t="shared" ca="1" si="86"/>
        <v>-16.720397625336666</v>
      </c>
    </row>
    <row r="182" spans="1:34" x14ac:dyDescent="0.2">
      <c r="A182" s="347">
        <f t="shared" ca="1" si="64"/>
        <v>0.01</v>
      </c>
      <c r="B182" s="304">
        <f t="shared" ca="1" si="65"/>
        <v>6.3799999999999617</v>
      </c>
      <c r="D182" s="306">
        <f t="shared" ca="1" si="66"/>
        <v>-4.6463044942782528</v>
      </c>
      <c r="E182" s="307">
        <f t="shared" ca="1" si="67"/>
        <v>-25.8076510174016</v>
      </c>
      <c r="F182" s="304">
        <f t="shared" ca="1" si="68"/>
        <v>26.22256655038824</v>
      </c>
      <c r="G182" s="306">
        <f t="shared" ca="1" si="69"/>
        <v>40.947560524304052</v>
      </c>
      <c r="H182" s="307">
        <f t="shared" ca="1" si="70"/>
        <v>140.88809323990358</v>
      </c>
      <c r="I182" s="304">
        <f t="shared" ca="1" si="71"/>
        <v>146.71795230873184</v>
      </c>
      <c r="J182" s="306">
        <f t="shared" ca="1" si="72"/>
        <v>207.88417703323825</v>
      </c>
      <c r="K182" s="307">
        <f t="shared" ca="1" si="73"/>
        <v>844.40315635401475</v>
      </c>
      <c r="L182" s="304">
        <f t="shared" ca="1" si="58"/>
        <v>869.6163070696233</v>
      </c>
      <c r="M182" s="306">
        <f t="shared" ca="1" si="74"/>
        <v>1.2879496682730782</v>
      </c>
      <c r="N182" s="304">
        <f t="shared" ca="1" si="75"/>
        <v>73.794080217321806</v>
      </c>
      <c r="P182" s="310">
        <f t="shared" ca="1" si="76"/>
        <v>13</v>
      </c>
      <c r="Q182" s="304">
        <f t="shared" ca="1" si="77"/>
        <v>0</v>
      </c>
      <c r="R182" s="306">
        <f t="shared" ca="1" si="78"/>
        <v>0</v>
      </c>
      <c r="S182" s="307">
        <f t="shared" ca="1" si="79"/>
        <v>2.9792999999999985</v>
      </c>
      <c r="T182" s="304">
        <f t="shared" ca="1" si="59"/>
        <v>29.226932999999988</v>
      </c>
      <c r="U182" s="311">
        <f t="shared" ca="1" si="60"/>
        <v>0</v>
      </c>
      <c r="V182" s="306">
        <f t="shared" ca="1" si="61"/>
        <v>1.1257509249581603</v>
      </c>
      <c r="W182" s="304">
        <f t="shared" ca="1" si="62"/>
        <v>49.448370876966983</v>
      </c>
      <c r="Y182" s="314" t="str">
        <f t="shared" ca="1" si="80"/>
        <v/>
      </c>
      <c r="Z182" s="315" t="str">
        <f t="shared" ca="1" si="81"/>
        <v/>
      </c>
      <c r="AA182" s="316" t="str">
        <f t="shared" ca="1" si="82"/>
        <v/>
      </c>
      <c r="AC182" s="310" t="e">
        <f t="shared" ca="1" si="83"/>
        <v>#N/A</v>
      </c>
      <c r="AD182" s="323" t="e">
        <f t="shared" ca="1" si="84"/>
        <v>#N/A</v>
      </c>
      <c r="AE182" s="324">
        <f t="shared" ca="1" si="63"/>
        <v>844.40315635401475</v>
      </c>
      <c r="AG182" s="306">
        <f t="shared" ca="1" si="85"/>
        <v>-26.07942959363384</v>
      </c>
      <c r="AH182" s="304">
        <f t="shared" ca="1" si="86"/>
        <v>-16.658720945142239</v>
      </c>
    </row>
    <row r="183" spans="1:34" x14ac:dyDescent="0.2">
      <c r="A183" s="347">
        <f t="shared" ca="1" si="64"/>
        <v>0.01</v>
      </c>
      <c r="B183" s="304">
        <f t="shared" ca="1" si="65"/>
        <v>6.3899999999999615</v>
      </c>
      <c r="D183" s="306">
        <f t="shared" ca="1" si="66"/>
        <v>-4.6321490755373587</v>
      </c>
      <c r="E183" s="307">
        <f t="shared" ca="1" si="67"/>
        <v>-25.747815159173818</v>
      </c>
      <c r="F183" s="304">
        <f t="shared" ca="1" si="68"/>
        <v>26.161169517607249</v>
      </c>
      <c r="G183" s="306">
        <f t="shared" ca="1" si="69"/>
        <v>40.901239033548677</v>
      </c>
      <c r="H183" s="307">
        <f t="shared" ca="1" si="70"/>
        <v>140.63061508831186</v>
      </c>
      <c r="I183" s="304">
        <f t="shared" ca="1" si="71"/>
        <v>146.45777976808336</v>
      </c>
      <c r="J183" s="306">
        <f t="shared" ca="1" si="72"/>
        <v>208.29342103102752</v>
      </c>
      <c r="K183" s="307">
        <f t="shared" ca="1" si="73"/>
        <v>845.81074989565582</v>
      </c>
      <c r="L183" s="304">
        <f t="shared" ca="1" si="58"/>
        <v>871.08092269539497</v>
      </c>
      <c r="M183" s="306">
        <f t="shared" ca="1" si="74"/>
        <v>1.2877627286596838</v>
      </c>
      <c r="N183" s="304">
        <f t="shared" ca="1" si="75"/>
        <v>73.783369366450501</v>
      </c>
      <c r="P183" s="310">
        <f t="shared" ca="1" si="76"/>
        <v>13</v>
      </c>
      <c r="Q183" s="304">
        <f t="shared" ca="1" si="77"/>
        <v>0</v>
      </c>
      <c r="R183" s="306">
        <f t="shared" ca="1" si="78"/>
        <v>0</v>
      </c>
      <c r="S183" s="307">
        <f t="shared" ca="1" si="79"/>
        <v>2.9792999999999985</v>
      </c>
      <c r="T183" s="304">
        <f t="shared" ca="1" si="59"/>
        <v>29.226932999999988</v>
      </c>
      <c r="U183" s="311">
        <f t="shared" ca="1" si="60"/>
        <v>0</v>
      </c>
      <c r="V183" s="306">
        <f t="shared" ca="1" si="61"/>
        <v>1.1255921927380672</v>
      </c>
      <c r="W183" s="304">
        <f t="shared" ca="1" si="62"/>
        <v>49.266206824092663</v>
      </c>
      <c r="Y183" s="314" t="str">
        <f t="shared" ca="1" si="80"/>
        <v/>
      </c>
      <c r="Z183" s="315" t="str">
        <f t="shared" ca="1" si="81"/>
        <v/>
      </c>
      <c r="AA183" s="316" t="str">
        <f t="shared" ca="1" si="82"/>
        <v/>
      </c>
      <c r="AC183" s="310" t="e">
        <f t="shared" ca="1" si="83"/>
        <v>#N/A</v>
      </c>
      <c r="AD183" s="323" t="e">
        <f t="shared" ca="1" si="84"/>
        <v>#N/A</v>
      </c>
      <c r="AE183" s="324">
        <f t="shared" ca="1" si="63"/>
        <v>845.81074989565582</v>
      </c>
      <c r="AG183" s="306">
        <f t="shared" ca="1" si="85"/>
        <v>-26.017509973593519</v>
      </c>
      <c r="AH183" s="304">
        <f t="shared" ca="1" si="86"/>
        <v>-16.597311743351462</v>
      </c>
    </row>
    <row r="184" spans="1:34" x14ac:dyDescent="0.2">
      <c r="A184" s="347">
        <f t="shared" ca="1" si="64"/>
        <v>0.01</v>
      </c>
      <c r="B184" s="304">
        <f t="shared" ca="1" si="65"/>
        <v>6.3999999999999613</v>
      </c>
      <c r="D184" s="306">
        <f t="shared" ca="1" si="66"/>
        <v>-4.6180529416318405</v>
      </c>
      <c r="E184" s="307">
        <f t="shared" ca="1" si="67"/>
        <v>-25.688238435744694</v>
      </c>
      <c r="F184" s="304">
        <f t="shared" ca="1" si="68"/>
        <v>26.100038446396692</v>
      </c>
      <c r="G184" s="306">
        <f t="shared" ca="1" si="69"/>
        <v>40.855058504132359</v>
      </c>
      <c r="H184" s="307">
        <f t="shared" ca="1" si="70"/>
        <v>140.3737327039544</v>
      </c>
      <c r="I184" s="304">
        <f t="shared" ca="1" si="71"/>
        <v>146.19822378749106</v>
      </c>
      <c r="J184" s="306">
        <f t="shared" ca="1" si="72"/>
        <v>208.70220251871592</v>
      </c>
      <c r="K184" s="307">
        <f t="shared" ca="1" si="73"/>
        <v>847.21577163461711</v>
      </c>
      <c r="L184" s="304">
        <f t="shared" ca="1" si="58"/>
        <v>872.54293478464592</v>
      </c>
      <c r="M184" s="306">
        <f t="shared" ca="1" si="74"/>
        <v>1.2875753367090619</v>
      </c>
      <c r="N184" s="304">
        <f t="shared" ca="1" si="75"/>
        <v>73.772632598565139</v>
      </c>
      <c r="P184" s="310">
        <f t="shared" ca="1" si="76"/>
        <v>13</v>
      </c>
      <c r="Q184" s="304">
        <f t="shared" ca="1" si="77"/>
        <v>0</v>
      </c>
      <c r="R184" s="306">
        <f t="shared" ca="1" si="78"/>
        <v>0</v>
      </c>
      <c r="S184" s="307">
        <f t="shared" ca="1" si="79"/>
        <v>2.9792999999999985</v>
      </c>
      <c r="T184" s="304">
        <f t="shared" ca="1" si="59"/>
        <v>29.226932999999988</v>
      </c>
      <c r="U184" s="311">
        <f t="shared" ca="1" si="60"/>
        <v>0</v>
      </c>
      <c r="V184" s="306">
        <f t="shared" ca="1" si="61"/>
        <v>1.1254337719126484</v>
      </c>
      <c r="W184" s="304">
        <f t="shared" ca="1" si="62"/>
        <v>49.084830669214931</v>
      </c>
      <c r="Y184" s="314" t="str">
        <f t="shared" ca="1" si="80"/>
        <v/>
      </c>
      <c r="Z184" s="315" t="str">
        <f t="shared" ca="1" si="81"/>
        <v/>
      </c>
      <c r="AA184" s="316" t="str">
        <f t="shared" ca="1" si="82"/>
        <v/>
      </c>
      <c r="AC184" s="310" t="e">
        <f t="shared" ca="1" si="83"/>
        <v>#N/A</v>
      </c>
      <c r="AD184" s="323" t="e">
        <f t="shared" ca="1" si="84"/>
        <v>#N/A</v>
      </c>
      <c r="AE184" s="324">
        <f t="shared" ca="1" si="63"/>
        <v>847.21577163461711</v>
      </c>
      <c r="AG184" s="306">
        <f t="shared" ca="1" si="85"/>
        <v>-25.955854752194462</v>
      </c>
      <c r="AH184" s="304">
        <f t="shared" ca="1" si="86"/>
        <v>-16.53616850404212</v>
      </c>
    </row>
    <row r="185" spans="1:34" x14ac:dyDescent="0.2">
      <c r="A185" s="347">
        <f t="shared" ca="1" si="64"/>
        <v>0.01</v>
      </c>
      <c r="B185" s="304">
        <f t="shared" ca="1" si="65"/>
        <v>6.4099999999999611</v>
      </c>
      <c r="D185" s="306">
        <f t="shared" ca="1" si="66"/>
        <v>-4.6040157536356112</v>
      </c>
      <c r="E185" s="307">
        <f t="shared" ca="1" si="67"/>
        <v>-25.628919380577344</v>
      </c>
      <c r="F185" s="304">
        <f t="shared" ca="1" si="68"/>
        <v>26.039171831605127</v>
      </c>
      <c r="G185" s="306">
        <f t="shared" ca="1" si="69"/>
        <v>40.809018346596005</v>
      </c>
      <c r="H185" s="307">
        <f t="shared" ca="1" si="70"/>
        <v>140.11744351014863</v>
      </c>
      <c r="I185" s="304">
        <f t="shared" ca="1" si="71"/>
        <v>145.93928173809991</v>
      </c>
      <c r="J185" s="306">
        <f t="shared" ca="1" si="72"/>
        <v>209.11052290296956</v>
      </c>
      <c r="K185" s="307">
        <f t="shared" ca="1" si="73"/>
        <v>848.61822751568764</v>
      </c>
      <c r="L185" s="304">
        <f t="shared" ca="1" si="58"/>
        <v>874.00234945943987</v>
      </c>
      <c r="M185" s="306">
        <f t="shared" ca="1" si="74"/>
        <v>1.28738749131706</v>
      </c>
      <c r="N185" s="304">
        <f t="shared" ca="1" si="75"/>
        <v>73.761869850402448</v>
      </c>
      <c r="P185" s="310">
        <f t="shared" ca="1" si="76"/>
        <v>13</v>
      </c>
      <c r="Q185" s="304">
        <f t="shared" ca="1" si="77"/>
        <v>0</v>
      </c>
      <c r="R185" s="306">
        <f t="shared" ca="1" si="78"/>
        <v>0</v>
      </c>
      <c r="S185" s="307">
        <f t="shared" ca="1" si="79"/>
        <v>2.9792999999999985</v>
      </c>
      <c r="T185" s="304">
        <f t="shared" ca="1" si="59"/>
        <v>29.226932999999988</v>
      </c>
      <c r="U185" s="311">
        <f t="shared" ca="1" si="60"/>
        <v>0</v>
      </c>
      <c r="V185" s="306">
        <f t="shared" ca="1" si="61"/>
        <v>1.125275661690162</v>
      </c>
      <c r="W185" s="304">
        <f t="shared" ca="1" si="62"/>
        <v>48.904237960393829</v>
      </c>
      <c r="Y185" s="314" t="str">
        <f t="shared" ca="1" si="80"/>
        <v/>
      </c>
      <c r="Z185" s="315" t="str">
        <f t="shared" ca="1" si="81"/>
        <v/>
      </c>
      <c r="AA185" s="316" t="str">
        <f t="shared" ca="1" si="82"/>
        <v/>
      </c>
      <c r="AC185" s="310" t="e">
        <f t="shared" ca="1" si="83"/>
        <v>#N/A</v>
      </c>
      <c r="AD185" s="323" t="e">
        <f t="shared" ca="1" si="84"/>
        <v>#N/A</v>
      </c>
      <c r="AE185" s="324">
        <f t="shared" ca="1" si="63"/>
        <v>848.61822751568764</v>
      </c>
      <c r="AG185" s="306">
        <f t="shared" ca="1" si="85"/>
        <v>-25.894462418995563</v>
      </c>
      <c r="AH185" s="304">
        <f t="shared" ca="1" si="86"/>
        <v>-16.475289722154518</v>
      </c>
    </row>
    <row r="186" spans="1:34" x14ac:dyDescent="0.2">
      <c r="A186" s="347">
        <f t="shared" ca="1" si="64"/>
        <v>0.01</v>
      </c>
      <c r="B186" s="304">
        <f t="shared" ca="1" si="65"/>
        <v>6.4199999999999608</v>
      </c>
      <c r="D186" s="306">
        <f t="shared" ca="1" si="66"/>
        <v>-4.5900371750444382</v>
      </c>
      <c r="E186" s="307">
        <f t="shared" ca="1" si="67"/>
        <v>-25.569856537627729</v>
      </c>
      <c r="F186" s="304">
        <f t="shared" ca="1" si="68"/>
        <v>25.978568178849915</v>
      </c>
      <c r="G186" s="306">
        <f t="shared" ca="1" si="69"/>
        <v>40.763117974845564</v>
      </c>
      <c r="H186" s="307">
        <f t="shared" ca="1" si="70"/>
        <v>139.86174494477237</v>
      </c>
      <c r="I186" s="304">
        <f t="shared" ca="1" si="71"/>
        <v>145.68095100605206</v>
      </c>
      <c r="J186" s="306">
        <f t="shared" ca="1" si="72"/>
        <v>209.51838358457678</v>
      </c>
      <c r="K186" s="307">
        <f t="shared" ca="1" si="73"/>
        <v>850.01812345796225</v>
      </c>
      <c r="L186" s="304">
        <f t="shared" ca="1" si="58"/>
        <v>875.45917281555137</v>
      </c>
      <c r="M186" s="306">
        <f t="shared" ca="1" si="74"/>
        <v>1.2871991913753305</v>
      </c>
      <c r="N186" s="304">
        <f t="shared" ca="1" si="75"/>
        <v>73.751081058458794</v>
      </c>
      <c r="P186" s="310">
        <f t="shared" ca="1" si="76"/>
        <v>13</v>
      </c>
      <c r="Q186" s="304">
        <f t="shared" ca="1" si="77"/>
        <v>0</v>
      </c>
      <c r="R186" s="306">
        <f t="shared" ca="1" si="78"/>
        <v>0</v>
      </c>
      <c r="S186" s="307">
        <f t="shared" ca="1" si="79"/>
        <v>2.9792999999999985</v>
      </c>
      <c r="T186" s="304">
        <f t="shared" ca="1" si="59"/>
        <v>29.226932999999988</v>
      </c>
      <c r="U186" s="311">
        <f t="shared" ca="1" si="60"/>
        <v>0</v>
      </c>
      <c r="V186" s="306">
        <f t="shared" ca="1" si="61"/>
        <v>1.1251178612823856</v>
      </c>
      <c r="W186" s="304">
        <f t="shared" ca="1" si="62"/>
        <v>48.7244242774984</v>
      </c>
      <c r="Y186" s="314" t="str">
        <f t="shared" ca="1" si="80"/>
        <v/>
      </c>
      <c r="Z186" s="315" t="str">
        <f t="shared" ca="1" si="81"/>
        <v/>
      </c>
      <c r="AA186" s="316" t="str">
        <f t="shared" ca="1" si="82"/>
        <v/>
      </c>
      <c r="AC186" s="310" t="e">
        <f t="shared" ca="1" si="83"/>
        <v>#N/A</v>
      </c>
      <c r="AD186" s="323" t="e">
        <f t="shared" ca="1" si="84"/>
        <v>#N/A</v>
      </c>
      <c r="AE186" s="324">
        <f t="shared" ca="1" si="63"/>
        <v>850.01812345796225</v>
      </c>
      <c r="AG186" s="306">
        <f t="shared" ca="1" si="85"/>
        <v>-25.833331474300088</v>
      </c>
      <c r="AH186" s="304">
        <f t="shared" ca="1" si="86"/>
        <v>-16.414673903398064</v>
      </c>
    </row>
    <row r="187" spans="1:34" x14ac:dyDescent="0.2">
      <c r="A187" s="347">
        <f t="shared" ca="1" si="64"/>
        <v>0.01</v>
      </c>
      <c r="B187" s="304">
        <f t="shared" ca="1" si="65"/>
        <v>6.4299999999999606</v>
      </c>
      <c r="D187" s="306">
        <f t="shared" ca="1" si="66"/>
        <v>-4.5761168717551612</v>
      </c>
      <c r="E187" s="307">
        <f t="shared" ca="1" si="67"/>
        <v>-25.511048461254628</v>
      </c>
      <c r="F187" s="304">
        <f t="shared" ca="1" si="68"/>
        <v>25.918226004424845</v>
      </c>
      <c r="G187" s="306">
        <f t="shared" ca="1" si="69"/>
        <v>40.717356806128009</v>
      </c>
      <c r="H187" s="307">
        <f t="shared" ca="1" si="70"/>
        <v>139.60663446015982</v>
      </c>
      <c r="I187" s="304">
        <f t="shared" ca="1" si="71"/>
        <v>145.4232289923801</v>
      </c>
      <c r="J187" s="306">
        <f t="shared" ca="1" si="72"/>
        <v>209.92578595848164</v>
      </c>
      <c r="K187" s="307">
        <f t="shared" ca="1" si="73"/>
        <v>851.41546535498696</v>
      </c>
      <c r="L187" s="304">
        <f t="shared" ca="1" si="58"/>
        <v>876.91341092261507</v>
      </c>
      <c r="M187" s="306">
        <f t="shared" ca="1" si="74"/>
        <v>1.2870104357713124</v>
      </c>
      <c r="N187" s="304">
        <f t="shared" ca="1" si="75"/>
        <v>73.740266158989115</v>
      </c>
      <c r="P187" s="310">
        <f t="shared" ca="1" si="76"/>
        <v>13</v>
      </c>
      <c r="Q187" s="304">
        <f t="shared" ca="1" si="77"/>
        <v>0</v>
      </c>
      <c r="R187" s="306">
        <f t="shared" ca="1" si="78"/>
        <v>0</v>
      </c>
      <c r="S187" s="307">
        <f t="shared" ca="1" si="79"/>
        <v>2.9792999999999985</v>
      </c>
      <c r="T187" s="304">
        <f t="shared" ca="1" si="59"/>
        <v>29.226932999999988</v>
      </c>
      <c r="U187" s="311">
        <f t="shared" ca="1" si="60"/>
        <v>0</v>
      </c>
      <c r="V187" s="306">
        <f t="shared" ca="1" si="61"/>
        <v>1.1249603699045949</v>
      </c>
      <c r="W187" s="304">
        <f t="shared" ca="1" si="62"/>
        <v>48.5453852319337</v>
      </c>
      <c r="Y187" s="314" t="str">
        <f t="shared" ca="1" si="80"/>
        <v/>
      </c>
      <c r="Z187" s="315" t="str">
        <f t="shared" ca="1" si="81"/>
        <v/>
      </c>
      <c r="AA187" s="316" t="str">
        <f t="shared" ca="1" si="82"/>
        <v/>
      </c>
      <c r="AC187" s="310" t="e">
        <f t="shared" ca="1" si="83"/>
        <v>#N/A</v>
      </c>
      <c r="AD187" s="323" t="e">
        <f t="shared" ca="1" si="84"/>
        <v>#N/A</v>
      </c>
      <c r="AE187" s="324">
        <f t="shared" ca="1" si="63"/>
        <v>851.41546535498696</v>
      </c>
      <c r="AG187" s="306">
        <f t="shared" ca="1" si="85"/>
        <v>-25.772460429063116</v>
      </c>
      <c r="AH187" s="304">
        <f t="shared" ca="1" si="86"/>
        <v>-16.354319564158839</v>
      </c>
    </row>
    <row r="188" spans="1:34" x14ac:dyDescent="0.2">
      <c r="A188" s="347">
        <f t="shared" ca="1" si="64"/>
        <v>0.01</v>
      </c>
      <c r="B188" s="304">
        <f t="shared" ca="1" si="65"/>
        <v>6.4399999999999604</v>
      </c>
      <c r="D188" s="306">
        <f t="shared" ca="1" si="66"/>
        <v>-4.5622545120450839</v>
      </c>
      <c r="E188" s="307">
        <f t="shared" ca="1" si="67"/>
        <v>-25.452493716130299</v>
      </c>
      <c r="F188" s="304">
        <f t="shared" ca="1" si="68"/>
        <v>25.858143835208434</v>
      </c>
      <c r="G188" s="306">
        <f t="shared" ca="1" si="69"/>
        <v>40.671734261007558</v>
      </c>
      <c r="H188" s="307">
        <f t="shared" ca="1" si="70"/>
        <v>139.35210952299852</v>
      </c>
      <c r="I188" s="304">
        <f t="shared" ca="1" si="71"/>
        <v>145.16611311290177</v>
      </c>
      <c r="J188" s="306">
        <f t="shared" ca="1" si="72"/>
        <v>210.33273141381733</v>
      </c>
      <c r="K188" s="307">
        <f t="shared" ca="1" si="73"/>
        <v>852.81025907490277</v>
      </c>
      <c r="L188" s="304">
        <f t="shared" ca="1" si="58"/>
        <v>878.36506982427295</v>
      </c>
      <c r="M188" s="306">
        <f t="shared" ca="1" si="74"/>
        <v>1.2868212233882141</v>
      </c>
      <c r="N188" s="304">
        <f t="shared" ca="1" si="75"/>
        <v>73.729425088005968</v>
      </c>
      <c r="P188" s="310">
        <f t="shared" ca="1" si="76"/>
        <v>13</v>
      </c>
      <c r="Q188" s="304">
        <f t="shared" ca="1" si="77"/>
        <v>0</v>
      </c>
      <c r="R188" s="306">
        <f t="shared" ca="1" si="78"/>
        <v>0</v>
      </c>
      <c r="S188" s="307">
        <f t="shared" ca="1" si="79"/>
        <v>2.9792999999999985</v>
      </c>
      <c r="T188" s="304">
        <f t="shared" ca="1" si="59"/>
        <v>29.226932999999988</v>
      </c>
      <c r="U188" s="311">
        <f t="shared" ca="1" si="60"/>
        <v>0</v>
      </c>
      <c r="V188" s="306">
        <f t="shared" ca="1" si="61"/>
        <v>1.1248031867755457</v>
      </c>
      <c r="W188" s="304">
        <f t="shared" ca="1" si="62"/>
        <v>48.367116466371051</v>
      </c>
      <c r="Y188" s="314" t="str">
        <f t="shared" ca="1" si="80"/>
        <v/>
      </c>
      <c r="Z188" s="315" t="str">
        <f t="shared" ca="1" si="81"/>
        <v/>
      </c>
      <c r="AA188" s="316" t="str">
        <f t="shared" ca="1" si="82"/>
        <v/>
      </c>
      <c r="AC188" s="310" t="e">
        <f t="shared" ca="1" si="83"/>
        <v>#N/A</v>
      </c>
      <c r="AD188" s="323" t="e">
        <f t="shared" ca="1" si="84"/>
        <v>#N/A</v>
      </c>
      <c r="AE188" s="324">
        <f t="shared" ca="1" si="63"/>
        <v>852.81025907490277</v>
      </c>
      <c r="AG188" s="306">
        <f t="shared" ca="1" si="85"/>
        <v>-25.711847804799785</v>
      </c>
      <c r="AH188" s="304">
        <f t="shared" ca="1" si="86"/>
        <v>-16.294225231407957</v>
      </c>
    </row>
    <row r="189" spans="1:34" x14ac:dyDescent="0.2">
      <c r="A189" s="347">
        <f t="shared" ca="1" si="64"/>
        <v>0.01</v>
      </c>
      <c r="B189" s="304">
        <f t="shared" ca="1" si="65"/>
        <v>6.4499999999999602</v>
      </c>
      <c r="D189" s="306">
        <f t="shared" ca="1" si="66"/>
        <v>-4.5484497665516122</v>
      </c>
      <c r="E189" s="307">
        <f t="shared" ca="1" si="67"/>
        <v>-25.394190877152319</v>
      </c>
      <c r="F189" s="304">
        <f t="shared" ca="1" si="68"/>
        <v>25.798320208573454</v>
      </c>
      <c r="G189" s="306">
        <f t="shared" ca="1" si="69"/>
        <v>40.626249763342038</v>
      </c>
      <c r="H189" s="307">
        <f t="shared" ca="1" si="70"/>
        <v>139.09816761422698</v>
      </c>
      <c r="I189" s="304">
        <f t="shared" ca="1" si="71"/>
        <v>144.90960079811492</v>
      </c>
      <c r="J189" s="306">
        <f t="shared" ca="1" si="72"/>
        <v>210.73922133393907</v>
      </c>
      <c r="K189" s="307">
        <f t="shared" ca="1" si="73"/>
        <v>854.20251046058888</v>
      </c>
      <c r="L189" s="304">
        <f t="shared" ca="1" si="58"/>
        <v>879.81415553832016</v>
      </c>
      <c r="M189" s="306">
        <f t="shared" ca="1" si="74"/>
        <v>1.2866315531049959</v>
      </c>
      <c r="N189" s="304">
        <f t="shared" ca="1" si="75"/>
        <v>73.71855778127852</v>
      </c>
      <c r="P189" s="310">
        <f t="shared" ca="1" si="76"/>
        <v>13</v>
      </c>
      <c r="Q189" s="304">
        <f t="shared" ca="1" si="77"/>
        <v>0</v>
      </c>
      <c r="R189" s="306">
        <f t="shared" ca="1" si="78"/>
        <v>0</v>
      </c>
      <c r="S189" s="307">
        <f t="shared" ca="1" si="79"/>
        <v>2.9792999999999985</v>
      </c>
      <c r="T189" s="304">
        <f t="shared" ca="1" si="59"/>
        <v>29.226932999999988</v>
      </c>
      <c r="U189" s="311">
        <f t="shared" ca="1" si="60"/>
        <v>0</v>
      </c>
      <c r="V189" s="306">
        <f t="shared" ca="1" si="61"/>
        <v>1.1246463111174507</v>
      </c>
      <c r="W189" s="304">
        <f t="shared" ca="1" si="62"/>
        <v>48.189613654480446</v>
      </c>
      <c r="Y189" s="314" t="str">
        <f t="shared" ca="1" si="80"/>
        <v/>
      </c>
      <c r="Z189" s="315" t="str">
        <f t="shared" ca="1" si="81"/>
        <v/>
      </c>
      <c r="AA189" s="316" t="str">
        <f t="shared" ca="1" si="82"/>
        <v/>
      </c>
      <c r="AC189" s="310" t="e">
        <f t="shared" ca="1" si="83"/>
        <v>#N/A</v>
      </c>
      <c r="AD189" s="323" t="e">
        <f t="shared" ca="1" si="84"/>
        <v>#N/A</v>
      </c>
      <c r="AE189" s="324">
        <f t="shared" ca="1" si="63"/>
        <v>854.20251046058888</v>
      </c>
      <c r="AG189" s="306">
        <f t="shared" ca="1" si="85"/>
        <v>-25.651492133494614</v>
      </c>
      <c r="AH189" s="304">
        <f t="shared" ca="1" si="86"/>
        <v>-16.234389442611043</v>
      </c>
    </row>
    <row r="190" spans="1:34" x14ac:dyDescent="0.2">
      <c r="A190" s="347">
        <f t="shared" ca="1" si="64"/>
        <v>0.01</v>
      </c>
      <c r="B190" s="304">
        <f t="shared" ca="1" si="65"/>
        <v>6.45999999999996</v>
      </c>
      <c r="D190" s="306">
        <f t="shared" ca="1" si="66"/>
        <v>-4.5347023082520455</v>
      </c>
      <c r="E190" s="307">
        <f t="shared" ca="1" si="67"/>
        <v>-25.336138529355999</v>
      </c>
      <c r="F190" s="304">
        <f t="shared" ca="1" si="68"/>
        <v>25.738753672297033</v>
      </c>
      <c r="G190" s="306">
        <f t="shared" ca="1" si="69"/>
        <v>40.580902740259518</v>
      </c>
      <c r="H190" s="307">
        <f t="shared" ca="1" si="70"/>
        <v>138.84480622893341</v>
      </c>
      <c r="I190" s="304">
        <f t="shared" ca="1" si="71"/>
        <v>144.65368949309405</v>
      </c>
      <c r="J190" s="306">
        <f t="shared" ca="1" si="72"/>
        <v>211.14525709645707</v>
      </c>
      <c r="K190" s="307">
        <f t="shared" ca="1" si="73"/>
        <v>855.59222532980471</v>
      </c>
      <c r="L190" s="304">
        <f t="shared" ca="1" si="58"/>
        <v>881.26067405685149</v>
      </c>
      <c r="M190" s="306">
        <f t="shared" ca="1" si="74"/>
        <v>1.2864414237963515</v>
      </c>
      <c r="N190" s="304">
        <f t="shared" ca="1" si="75"/>
        <v>73.707664174331455</v>
      </c>
      <c r="P190" s="310">
        <f t="shared" ca="1" si="76"/>
        <v>13</v>
      </c>
      <c r="Q190" s="304">
        <f t="shared" ca="1" si="77"/>
        <v>0</v>
      </c>
      <c r="R190" s="306">
        <f t="shared" ca="1" si="78"/>
        <v>0</v>
      </c>
      <c r="S190" s="307">
        <f t="shared" ca="1" si="79"/>
        <v>2.9792999999999985</v>
      </c>
      <c r="T190" s="304">
        <f t="shared" ca="1" si="59"/>
        <v>29.226932999999988</v>
      </c>
      <c r="U190" s="311">
        <f t="shared" ca="1" si="60"/>
        <v>0</v>
      </c>
      <c r="V190" s="306">
        <f t="shared" ca="1" si="61"/>
        <v>1.1244897421559616</v>
      </c>
      <c r="W190" s="304">
        <f t="shared" ca="1" si="62"/>
        <v>48.012872500666099</v>
      </c>
      <c r="Y190" s="314" t="str">
        <f t="shared" ca="1" si="80"/>
        <v/>
      </c>
      <c r="Z190" s="315" t="str">
        <f t="shared" ca="1" si="81"/>
        <v/>
      </c>
      <c r="AA190" s="316" t="str">
        <f t="shared" ca="1" si="82"/>
        <v/>
      </c>
      <c r="AC190" s="310" t="e">
        <f t="shared" ca="1" si="83"/>
        <v>#N/A</v>
      </c>
      <c r="AD190" s="323" t="e">
        <f t="shared" ca="1" si="84"/>
        <v>#N/A</v>
      </c>
      <c r="AE190" s="324">
        <f t="shared" ca="1" si="63"/>
        <v>855.59222532980471</v>
      </c>
      <c r="AG190" s="306">
        <f t="shared" ca="1" si="85"/>
        <v>-25.59139195751154</v>
      </c>
      <c r="AH190" s="304">
        <f t="shared" ca="1" si="86"/>
        <v>-16.174810745638396</v>
      </c>
    </row>
    <row r="191" spans="1:34" x14ac:dyDescent="0.2">
      <c r="A191" s="347">
        <f t="shared" ca="1" si="64"/>
        <v>0.01</v>
      </c>
      <c r="B191" s="304">
        <f t="shared" ca="1" si="65"/>
        <v>6.4699999999999598</v>
      </c>
      <c r="D191" s="306">
        <f t="shared" ca="1" si="66"/>
        <v>-4.5210118124436178</v>
      </c>
      <c r="E191" s="307">
        <f t="shared" ca="1" si="67"/>
        <v>-25.278335267827966</v>
      </c>
      <c r="F191" s="304">
        <f t="shared" ca="1" si="68"/>
        <v>25.679442784471977</v>
      </c>
      <c r="G191" s="306">
        <f t="shared" ca="1" si="69"/>
        <v>40.53569262213508</v>
      </c>
      <c r="H191" s="307">
        <f t="shared" ca="1" si="70"/>
        <v>138.59202287625513</v>
      </c>
      <c r="I191" s="304">
        <f t="shared" ca="1" si="71"/>
        <v>144.3983766573871</v>
      </c>
      <c r="J191" s="306">
        <f t="shared" ca="1" si="72"/>
        <v>211.55084007326906</v>
      </c>
      <c r="K191" s="307">
        <f t="shared" ca="1" si="73"/>
        <v>856.97940947533061</v>
      </c>
      <c r="L191" s="304">
        <f t="shared" ca="1" si="58"/>
        <v>882.70463134640465</v>
      </c>
      <c r="M191" s="306">
        <f t="shared" ca="1" si="74"/>
        <v>1.2862508343326908</v>
      </c>
      <c r="N191" s="304">
        <f t="shared" ca="1" si="75"/>
        <v>73.696744202444037</v>
      </c>
      <c r="P191" s="310">
        <f t="shared" ca="1" si="76"/>
        <v>13</v>
      </c>
      <c r="Q191" s="304">
        <f t="shared" ca="1" si="77"/>
        <v>0</v>
      </c>
      <c r="R191" s="306">
        <f t="shared" ca="1" si="78"/>
        <v>0</v>
      </c>
      <c r="S191" s="307">
        <f t="shared" ca="1" si="79"/>
        <v>2.9792999999999985</v>
      </c>
      <c r="T191" s="304">
        <f t="shared" ca="1" si="59"/>
        <v>29.226932999999988</v>
      </c>
      <c r="U191" s="311">
        <f t="shared" ca="1" si="60"/>
        <v>0</v>
      </c>
      <c r="V191" s="306">
        <f t="shared" ca="1" si="61"/>
        <v>1.1243334791201496</v>
      </c>
      <c r="W191" s="304">
        <f t="shared" ca="1" si="62"/>
        <v>47.836888739804323</v>
      </c>
      <c r="Y191" s="314" t="str">
        <f t="shared" ca="1" si="80"/>
        <v/>
      </c>
      <c r="Z191" s="315" t="str">
        <f t="shared" ca="1" si="81"/>
        <v/>
      </c>
      <c r="AA191" s="316" t="str">
        <f t="shared" ca="1" si="82"/>
        <v/>
      </c>
      <c r="AC191" s="310" t="e">
        <f t="shared" ca="1" si="83"/>
        <v>#N/A</v>
      </c>
      <c r="AD191" s="323" t="e">
        <f t="shared" ca="1" si="84"/>
        <v>#N/A</v>
      </c>
      <c r="AE191" s="324">
        <f t="shared" ca="1" si="63"/>
        <v>856.97940947533061</v>
      </c>
      <c r="AG191" s="306">
        <f t="shared" ca="1" si="85"/>
        <v>-25.53154582950507</v>
      </c>
      <c r="AH191" s="304">
        <f t="shared" ca="1" si="86"/>
        <v>-16.11548769867624</v>
      </c>
    </row>
    <row r="192" spans="1:34" x14ac:dyDescent="0.2">
      <c r="A192" s="347">
        <f t="shared" ca="1" si="64"/>
        <v>0.01</v>
      </c>
      <c r="B192" s="304">
        <f t="shared" ca="1" si="65"/>
        <v>6.4799999999999596</v>
      </c>
      <c r="D192" s="306">
        <f t="shared" ca="1" si="66"/>
        <v>-4.5073779567237029</v>
      </c>
      <c r="E192" s="307">
        <f t="shared" ca="1" si="67"/>
        <v>-25.220779697620387</v>
      </c>
      <c r="F192" s="304">
        <f t="shared" ca="1" si="68"/>
        <v>25.620386113418732</v>
      </c>
      <c r="G192" s="306">
        <f t="shared" ca="1" si="69"/>
        <v>40.490618842567841</v>
      </c>
      <c r="H192" s="307">
        <f t="shared" ca="1" si="70"/>
        <v>138.33981507927894</v>
      </c>
      <c r="I192" s="304">
        <f t="shared" ca="1" si="71"/>
        <v>144.14365976491371</v>
      </c>
      <c r="J192" s="306">
        <f t="shared" ca="1" si="72"/>
        <v>211.95597163059259</v>
      </c>
      <c r="K192" s="307">
        <f t="shared" ca="1" si="73"/>
        <v>858.36406866510833</v>
      </c>
      <c r="L192" s="304">
        <f t="shared" ca="1" si="58"/>
        <v>884.14603334810442</v>
      </c>
      <c r="M192" s="306">
        <f t="shared" ca="1" si="74"/>
        <v>1.2860597835801206</v>
      </c>
      <c r="N192" s="304">
        <f t="shared" ca="1" si="75"/>
        <v>73.685797800648956</v>
      </c>
      <c r="P192" s="310">
        <f t="shared" ca="1" si="76"/>
        <v>13</v>
      </c>
      <c r="Q192" s="304">
        <f t="shared" ca="1" si="77"/>
        <v>0</v>
      </c>
      <c r="R192" s="306">
        <f t="shared" ca="1" si="78"/>
        <v>0</v>
      </c>
      <c r="S192" s="307">
        <f t="shared" ca="1" si="79"/>
        <v>2.9792999999999985</v>
      </c>
      <c r="T192" s="304">
        <f t="shared" ca="1" si="59"/>
        <v>29.226932999999988</v>
      </c>
      <c r="U192" s="311">
        <f t="shared" ca="1" si="60"/>
        <v>0</v>
      </c>
      <c r="V192" s="306">
        <f t="shared" ca="1" si="61"/>
        <v>1.1241775212424843</v>
      </c>
      <c r="W192" s="304">
        <f t="shared" ca="1" si="62"/>
        <v>47.661658136984165</v>
      </c>
      <c r="Y192" s="314" t="str">
        <f t="shared" ca="1" si="80"/>
        <v/>
      </c>
      <c r="Z192" s="315" t="str">
        <f t="shared" ca="1" si="81"/>
        <v/>
      </c>
      <c r="AA192" s="316" t="str">
        <f t="shared" ca="1" si="82"/>
        <v/>
      </c>
      <c r="AC192" s="310" t="e">
        <f t="shared" ca="1" si="83"/>
        <v>#N/A</v>
      </c>
      <c r="AD192" s="323" t="e">
        <f t="shared" ca="1" si="84"/>
        <v>#N/A</v>
      </c>
      <c r="AE192" s="324">
        <f t="shared" ca="1" si="63"/>
        <v>858.36406866510833</v>
      </c>
      <c r="AG192" s="306">
        <f t="shared" ca="1" si="85"/>
        <v>-25.47195231233211</v>
      </c>
      <c r="AH192" s="304">
        <f t="shared" ca="1" si="86"/>
        <v>-16.056418870138739</v>
      </c>
    </row>
    <row r="193" spans="1:34" x14ac:dyDescent="0.2">
      <c r="A193" s="347">
        <f t="shared" ca="1" si="64"/>
        <v>0.01</v>
      </c>
      <c r="B193" s="304">
        <f t="shared" ca="1" si="65"/>
        <v>6.4899999999999594</v>
      </c>
      <c r="D193" s="306">
        <f t="shared" ca="1" si="66"/>
        <v>-4.4938004209702545</v>
      </c>
      <c r="E193" s="307">
        <f t="shared" ca="1" si="67"/>
        <v>-25.163470433666145</v>
      </c>
      <c r="F193" s="304">
        <f t="shared" ca="1" si="68"/>
        <v>25.561582237598333</v>
      </c>
      <c r="G193" s="306">
        <f t="shared" ca="1" si="69"/>
        <v>40.445680838358136</v>
      </c>
      <c r="H193" s="307">
        <f t="shared" ca="1" si="70"/>
        <v>138.08818037494228</v>
      </c>
      <c r="I193" s="304">
        <f t="shared" ca="1" si="71"/>
        <v>143.88953630386376</v>
      </c>
      <c r="J193" s="306">
        <f t="shared" ca="1" si="72"/>
        <v>212.36065312899723</v>
      </c>
      <c r="K193" s="307">
        <f t="shared" ca="1" si="73"/>
        <v>859.74620864237943</v>
      </c>
      <c r="L193" s="304">
        <f t="shared" ca="1" si="58"/>
        <v>885.58488597780399</v>
      </c>
      <c r="M193" s="306">
        <f t="shared" ca="1" si="74"/>
        <v>1.2858682704004283</v>
      </c>
      <c r="N193" s="304">
        <f t="shared" ca="1" si="75"/>
        <v>73.674824903731462</v>
      </c>
      <c r="P193" s="310">
        <f t="shared" ca="1" si="76"/>
        <v>13</v>
      </c>
      <c r="Q193" s="304">
        <f t="shared" ca="1" si="77"/>
        <v>0</v>
      </c>
      <c r="R193" s="306">
        <f t="shared" ca="1" si="78"/>
        <v>0</v>
      </c>
      <c r="S193" s="307">
        <f t="shared" ca="1" si="79"/>
        <v>2.9792999999999985</v>
      </c>
      <c r="T193" s="304">
        <f t="shared" ca="1" si="59"/>
        <v>29.226932999999988</v>
      </c>
      <c r="U193" s="311">
        <f t="shared" ca="1" si="60"/>
        <v>0</v>
      </c>
      <c r="V193" s="306">
        <f t="shared" ca="1" si="61"/>
        <v>1.1240218677588159</v>
      </c>
      <c r="W193" s="304">
        <f t="shared" ca="1" si="62"/>
        <v>47.487176487250565</v>
      </c>
      <c r="Y193" s="314" t="str">
        <f t="shared" ca="1" si="80"/>
        <v/>
      </c>
      <c r="Z193" s="315" t="str">
        <f t="shared" ca="1" si="81"/>
        <v/>
      </c>
      <c r="AA193" s="316" t="str">
        <f t="shared" ca="1" si="82"/>
        <v/>
      </c>
      <c r="AC193" s="310" t="e">
        <f t="shared" ca="1" si="83"/>
        <v>#N/A</v>
      </c>
      <c r="AD193" s="323" t="e">
        <f t="shared" ca="1" si="84"/>
        <v>#N/A</v>
      </c>
      <c r="AE193" s="324">
        <f t="shared" ca="1" si="63"/>
        <v>859.74620864237943</v>
      </c>
      <c r="AG193" s="306">
        <f t="shared" ca="1" si="85"/>
        <v>-25.412609978964817</v>
      </c>
      <c r="AH193" s="304">
        <f t="shared" ca="1" si="86"/>
        <v>-15.997602838580939</v>
      </c>
    </row>
    <row r="194" spans="1:34" x14ac:dyDescent="0.2">
      <c r="A194" s="347">
        <f t="shared" ca="1" si="64"/>
        <v>0.01</v>
      </c>
      <c r="B194" s="304">
        <f t="shared" ca="1" si="65"/>
        <v>6.4999999999999591</v>
      </c>
      <c r="D194" s="306">
        <f t="shared" ca="1" si="66"/>
        <v>-4.4802788873223829</v>
      </c>
      <c r="E194" s="307">
        <f t="shared" ca="1" si="67"/>
        <v>-25.106406100694866</v>
      </c>
      <c r="F194" s="304">
        <f t="shared" ca="1" si="68"/>
        <v>25.50302974552622</v>
      </c>
      <c r="G194" s="306">
        <f t="shared" ca="1" si="69"/>
        <v>40.400878049484909</v>
      </c>
      <c r="H194" s="307">
        <f t="shared" ca="1" si="70"/>
        <v>137.83711631393533</v>
      </c>
      <c r="I194" s="304">
        <f t="shared" ca="1" si="71"/>
        <v>143.63600377659733</v>
      </c>
      <c r="J194" s="306">
        <f t="shared" ca="1" si="72"/>
        <v>212.76488592343645</v>
      </c>
      <c r="K194" s="307">
        <f t="shared" ca="1" si="73"/>
        <v>861.12583512582387</v>
      </c>
      <c r="L194" s="304">
        <f t="shared" ca="1" si="58"/>
        <v>887.02119512622733</v>
      </c>
      <c r="M194" s="306">
        <f t="shared" ca="1" si="74"/>
        <v>1.285676293651062</v>
      </c>
      <c r="N194" s="304">
        <f t="shared" ca="1" si="75"/>
        <v>73.663825446228131</v>
      </c>
      <c r="P194" s="310">
        <f t="shared" ca="1" si="76"/>
        <v>13</v>
      </c>
      <c r="Q194" s="304">
        <f t="shared" ca="1" si="77"/>
        <v>0</v>
      </c>
      <c r="R194" s="306">
        <f t="shared" ca="1" si="78"/>
        <v>0</v>
      </c>
      <c r="S194" s="307">
        <f t="shared" ca="1" si="79"/>
        <v>2.9792999999999985</v>
      </c>
      <c r="T194" s="304">
        <f t="shared" ca="1" si="59"/>
        <v>29.226932999999988</v>
      </c>
      <c r="U194" s="311">
        <f t="shared" ca="1" si="60"/>
        <v>0</v>
      </c>
      <c r="V194" s="306">
        <f t="shared" ca="1" si="61"/>
        <v>1.1238665179083545</v>
      </c>
      <c r="W194" s="304">
        <f t="shared" ca="1" si="62"/>
        <v>47.31343961535007</v>
      </c>
      <c r="Y194" s="314" t="str">
        <f t="shared" ca="1" si="80"/>
        <v/>
      </c>
      <c r="Z194" s="315" t="str">
        <f t="shared" ca="1" si="81"/>
        <v/>
      </c>
      <c r="AA194" s="316" t="str">
        <f t="shared" ca="1" si="82"/>
        <v/>
      </c>
      <c r="AC194" s="310" t="e">
        <f t="shared" ca="1" si="83"/>
        <v>#N/A</v>
      </c>
      <c r="AD194" s="323" t="e">
        <f t="shared" ca="1" si="84"/>
        <v>#N/A</v>
      </c>
      <c r="AE194" s="324">
        <f t="shared" ca="1" si="63"/>
        <v>861.12583512582387</v>
      </c>
      <c r="AG194" s="306">
        <f t="shared" ca="1" si="85"/>
        <v>-25.353517412404223</v>
      </c>
      <c r="AH194" s="304">
        <f t="shared" ca="1" si="86"/>
        <v>-15.939038192612557</v>
      </c>
    </row>
    <row r="195" spans="1:34" x14ac:dyDescent="0.2">
      <c r="A195" s="347">
        <f t="shared" ca="1" si="64"/>
        <v>0.01</v>
      </c>
      <c r="B195" s="304">
        <f t="shared" ca="1" si="65"/>
        <v>6.5099999999999589</v>
      </c>
      <c r="D195" s="306">
        <f t="shared" ca="1" si="66"/>
        <v>-4.4668130401611883</v>
      </c>
      <c r="E195" s="307">
        <f t="shared" ca="1" si="67"/>
        <v>-25.049585333149725</v>
      </c>
      <c r="F195" s="304">
        <f t="shared" ca="1" si="68"/>
        <v>25.444727235686841</v>
      </c>
      <c r="G195" s="306">
        <f t="shared" ca="1" si="69"/>
        <v>40.356209919083298</v>
      </c>
      <c r="H195" s="307">
        <f t="shared" ca="1" si="70"/>
        <v>137.58662046060383</v>
      </c>
      <c r="I195" s="304">
        <f t="shared" ca="1" si="71"/>
        <v>143.38305969954527</v>
      </c>
      <c r="J195" s="306">
        <f t="shared" ca="1" si="72"/>
        <v>213.16867136327929</v>
      </c>
      <c r="K195" s="307">
        <f t="shared" ca="1" si="73"/>
        <v>862.50295380969658</v>
      </c>
      <c r="L195" s="304">
        <f t="shared" ca="1" si="58"/>
        <v>888.45496665910832</v>
      </c>
      <c r="M195" s="306">
        <f t="shared" ca="1" si="74"/>
        <v>1.2854838521851126</v>
      </c>
      <c r="N195" s="304">
        <f t="shared" ca="1" si="75"/>
        <v>73.652799362425924</v>
      </c>
      <c r="P195" s="310">
        <f t="shared" ca="1" si="76"/>
        <v>13</v>
      </c>
      <c r="Q195" s="304">
        <f t="shared" ca="1" si="77"/>
        <v>0</v>
      </c>
      <c r="R195" s="306">
        <f t="shared" ca="1" si="78"/>
        <v>0</v>
      </c>
      <c r="S195" s="307">
        <f t="shared" ca="1" si="79"/>
        <v>2.9792999999999985</v>
      </c>
      <c r="T195" s="304">
        <f t="shared" ca="1" si="59"/>
        <v>29.226932999999988</v>
      </c>
      <c r="U195" s="311">
        <f t="shared" ca="1" si="60"/>
        <v>0</v>
      </c>
      <c r="V195" s="306">
        <f t="shared" ca="1" si="61"/>
        <v>1.1237114709336504</v>
      </c>
      <c r="W195" s="304">
        <f t="shared" ca="1" si="62"/>
        <v>47.140443375479123</v>
      </c>
      <c r="Y195" s="314" t="str">
        <f t="shared" ca="1" si="80"/>
        <v/>
      </c>
      <c r="Z195" s="315" t="str">
        <f t="shared" ca="1" si="81"/>
        <v/>
      </c>
      <c r="AA195" s="316" t="str">
        <f t="shared" ca="1" si="82"/>
        <v/>
      </c>
      <c r="AC195" s="310" t="e">
        <f t="shared" ca="1" si="83"/>
        <v>#N/A</v>
      </c>
      <c r="AD195" s="323" t="e">
        <f t="shared" ca="1" si="84"/>
        <v>#N/A</v>
      </c>
      <c r="AE195" s="324">
        <f t="shared" ca="1" si="63"/>
        <v>862.50295380969658</v>
      </c>
      <c r="AG195" s="306">
        <f t="shared" ca="1" si="85"/>
        <v>-25.294673205594783</v>
      </c>
      <c r="AH195" s="304">
        <f t="shared" ca="1" si="86"/>
        <v>-15.880723530812638</v>
      </c>
    </row>
    <row r="196" spans="1:34" x14ac:dyDescent="0.2">
      <c r="A196" s="347">
        <f t="shared" ca="1" si="64"/>
        <v>0.01</v>
      </c>
      <c r="B196" s="304">
        <f t="shared" ca="1" si="65"/>
        <v>6.5199999999999587</v>
      </c>
      <c r="D196" s="306">
        <f t="shared" ca="1" si="66"/>
        <v>-4.4534025660907472</v>
      </c>
      <c r="E196" s="307">
        <f t="shared" ca="1" si="67"/>
        <v>-24.993006775105144</v>
      </c>
      <c r="F196" s="304">
        <f t="shared" ca="1" si="68"/>
        <v>25.38667331644923</v>
      </c>
      <c r="G196" s="306">
        <f t="shared" ca="1" si="69"/>
        <v>40.31167589342239</v>
      </c>
      <c r="H196" s="307">
        <f t="shared" ca="1" si="70"/>
        <v>137.33669039285277</v>
      </c>
      <c r="I196" s="304">
        <f t="shared" ca="1" si="71"/>
        <v>143.1307016031104</v>
      </c>
      <c r="J196" s="306">
        <f t="shared" ca="1" si="72"/>
        <v>213.57201079234181</v>
      </c>
      <c r="K196" s="307">
        <f t="shared" ca="1" si="73"/>
        <v>863.87757036396386</v>
      </c>
      <c r="L196" s="304">
        <f t="shared" ref="L196:L259" ca="1" si="87">SQRT(pos_x^2+pos_z^2)</f>
        <v>889.88620641733144</v>
      </c>
      <c r="M196" s="306">
        <f t="shared" ca="1" si="74"/>
        <v>1.2852909448512961</v>
      </c>
      <c r="N196" s="304">
        <f t="shared" ca="1" si="75"/>
        <v>73.641746586361108</v>
      </c>
      <c r="P196" s="310">
        <f t="shared" ca="1" si="76"/>
        <v>13</v>
      </c>
      <c r="Q196" s="304">
        <f t="shared" ca="1" si="77"/>
        <v>0</v>
      </c>
      <c r="R196" s="306">
        <f t="shared" ca="1" si="78"/>
        <v>0</v>
      </c>
      <c r="S196" s="307">
        <f t="shared" ca="1" si="79"/>
        <v>2.9792999999999985</v>
      </c>
      <c r="T196" s="304">
        <f t="shared" ref="T196:T259" ca="1" si="88">m*g</f>
        <v>29.226932999999988</v>
      </c>
      <c r="U196" s="311">
        <f t="shared" ref="U196:U259" ca="1" si="89">IF(pos_xz&lt;L_rampe,Poids*COS(Beta),0)</f>
        <v>0</v>
      </c>
      <c r="V196" s="306">
        <f t="shared" ref="V196:V259" ca="1" si="90">Rho_moyen*(20000-Alt_rampe-pos_z)/(20000+Alt_rampe+pos_z)</f>
        <v>1.1235567260805785</v>
      </c>
      <c r="W196" s="304">
        <f t="shared" ref="W196:W259" ca="1" si="91">1/2*Rho*Sref*Cx*vit_xz^2</f>
        <v>46.968183651034835</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863.87757036396386</v>
      </c>
      <c r="AG196" s="306">
        <f t="shared" ca="1" si="85"/>
        <v>-25.236075961339729</v>
      </c>
      <c r="AH196" s="304">
        <f t="shared" ca="1" si="86"/>
        <v>-15.822657461645067</v>
      </c>
    </row>
    <row r="197" spans="1:34" x14ac:dyDescent="0.2">
      <c r="A197" s="347">
        <f t="shared" ref="A197:A260" ca="1" si="93">IF(B196+0.01&lt;=T_ini+ROUNDUP(Temps_fin_propu,0), 0.01, IF(K196&gt;0, 0.1, 0.0001))</f>
        <v>0.01</v>
      </c>
      <c r="B197" s="304">
        <f t="shared" ref="B197:B260" ca="1" si="94">B196+pas</f>
        <v>6.5299999999999585</v>
      </c>
      <c r="D197" s="306">
        <f t="shared" ref="D197:D260" ca="1" si="95">IF(AND(L196&lt;L_rampe,Poussee&lt;Poids*SIN(M196)),0,(-W196+Poussee)/m*COS(M196)-U196/m*SIN(M196))</f>
        <v>-4.4400471539192985</v>
      </c>
      <c r="E197" s="307">
        <f t="shared" ref="E197:E260" ca="1" si="96">IF(AND(L196&lt;L_rampe,Poussee&lt;Poids*SIN(M196)),0,(-W196+Poussee)/m*SIN(M196)+U196/m*COS(M196)-Poids/m)</f>
        <v>-24.936669080185261</v>
      </c>
      <c r="F197" s="304">
        <f t="shared" ref="F197:F260" ca="1" si="97">SQRT(acc_x^2+acc_z^2)</f>
        <v>25.328866605983272</v>
      </c>
      <c r="G197" s="306">
        <f t="shared" ref="G197:G260" ca="1" si="98">G196+acc_x*pas</f>
        <v>40.267275421883198</v>
      </c>
      <c r="H197" s="307">
        <f t="shared" ref="H197:H260" ca="1" si="99">H196+acc_z*pas</f>
        <v>137.08732370205092</v>
      </c>
      <c r="I197" s="304">
        <f t="shared" ref="I197:I260" ca="1" si="100">SQRT(vit_x^2+vit_z^2)</f>
        <v>142.87892703156996</v>
      </c>
      <c r="J197" s="306">
        <f t="shared" ref="J197:J260" ca="1" si="101">J196+0.5*(vit_x+G196)*pas*(K196&gt;=0)</f>
        <v>213.97490554891834</v>
      </c>
      <c r="K197" s="307">
        <f t="shared" ref="K197:K260" ca="1" si="102">K196+0.5*(vit_z+H196)*pas</f>
        <v>865.24969043443832</v>
      </c>
      <c r="L197" s="304">
        <f t="shared" ca="1" si="87"/>
        <v>891.3149202170689</v>
      </c>
      <c r="M197" s="306">
        <f t="shared" ref="M197:M260" ca="1" si="103">IF(AND(L196&gt;L_rampe,G197&gt;0),ATAN2(G197,H197),$M$4)</f>
        <v>1.2850975704939342</v>
      </c>
      <c r="N197" s="304">
        <f t="shared" ref="N197:N260" ca="1" si="104">DEGREES(Beta)</f>
        <v>73.630667051818222</v>
      </c>
      <c r="P197" s="310">
        <f t="shared" ref="P197:P260" ca="1" si="105">MATCH(t-pas/2-T_ini,CdP_t)</f>
        <v>13</v>
      </c>
      <c r="Q197" s="304">
        <f t="shared" ref="Q197:Q260" ca="1" si="106">(INDEX(CdP,2,i_P+1)-INDEX(CdP,2,i_P+0))/(INDEX(CdP,1,i_P+1)-INDEX(CdP,1,i_P+0))*(t-pas/2-T_ini-INDEX(CdP,1,i_P+0))+INDEX(CdP,2,i_P+0)</f>
        <v>0</v>
      </c>
      <c r="R197" s="306">
        <f t="shared" ref="R197:R260" ca="1" si="107">Poussee/(g*ISP)</f>
        <v>0</v>
      </c>
      <c r="S197" s="307">
        <f t="shared" ref="S197:S260" ca="1" si="108">S196-Débit*pas</f>
        <v>2.9792999999999985</v>
      </c>
      <c r="T197" s="304">
        <f t="shared" ca="1" si="88"/>
        <v>29.226932999999988</v>
      </c>
      <c r="U197" s="311">
        <f t="shared" ca="1" si="89"/>
        <v>0</v>
      </c>
      <c r="V197" s="306">
        <f t="shared" ca="1" si="90"/>
        <v>1.1234022825983143</v>
      </c>
      <c r="W197" s="304">
        <f t="shared" ca="1" si="91"/>
        <v>46.796656354368032</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865.24969043443832</v>
      </c>
      <c r="AG197" s="306">
        <f t="shared" ref="AG197:AG260" ca="1" si="114">IF(AND(L196&lt;L_rampe,Poussee&lt;Poids*SIN(M196)),0,(-W196+Poussee)/m-Poids*SIN(M196)/m)</f>
        <v>-25.177724292217277</v>
      </c>
      <c r="AH197" s="304">
        <f t="shared" ref="AH197:AH260" ca="1" si="115">IF(AND(L196&lt;L_rampe,Poussee&lt;Poids*SIN(M196)), g*SIN(M196), (-W196+Poussee)/m)</f>
        <v>-15.764838603374907</v>
      </c>
    </row>
    <row r="198" spans="1:34" x14ac:dyDescent="0.2">
      <c r="A198" s="347">
        <f t="shared" ca="1" si="93"/>
        <v>0.01</v>
      </c>
      <c r="B198" s="304">
        <f t="shared" ca="1" si="94"/>
        <v>6.5399999999999583</v>
      </c>
      <c r="D198" s="306">
        <f t="shared" ca="1" si="95"/>
        <v>-4.4267464946405983</v>
      </c>
      <c r="E198" s="307">
        <f t="shared" ca="1" si="96"/>
        <v>-24.880570911483183</v>
      </c>
      <c r="F198" s="304">
        <f t="shared" ca="1" si="97"/>
        <v>25.271305732176881</v>
      </c>
      <c r="G198" s="306">
        <f t="shared" ca="1" si="98"/>
        <v>40.22300795693679</v>
      </c>
      <c r="H198" s="307">
        <f t="shared" ca="1" si="99"/>
        <v>136.83851799293609</v>
      </c>
      <c r="I198" s="304">
        <f t="shared" ca="1" si="100"/>
        <v>142.62773354297858</v>
      </c>
      <c r="J198" s="306">
        <f t="shared" ca="1" si="101"/>
        <v>214.37735696581245</v>
      </c>
      <c r="K198" s="307">
        <f t="shared" ca="1" si="102"/>
        <v>866.6193196429133</v>
      </c>
      <c r="L198" s="304">
        <f t="shared" ca="1" si="87"/>
        <v>892.74111384991863</v>
      </c>
      <c r="M198" s="306">
        <f t="shared" ca="1" si="103"/>
        <v>1.2849037279529365</v>
      </c>
      <c r="N198" s="304">
        <f t="shared" ca="1" si="104"/>
        <v>73.61956069232896</v>
      </c>
      <c r="P198" s="310">
        <f t="shared" ca="1" si="105"/>
        <v>13</v>
      </c>
      <c r="Q198" s="304">
        <f t="shared" ca="1" si="106"/>
        <v>0</v>
      </c>
      <c r="R198" s="306">
        <f t="shared" ca="1" si="107"/>
        <v>0</v>
      </c>
      <c r="S198" s="307">
        <f t="shared" ca="1" si="108"/>
        <v>2.9792999999999985</v>
      </c>
      <c r="T198" s="304">
        <f t="shared" ca="1" si="88"/>
        <v>29.226932999999988</v>
      </c>
      <c r="U198" s="311">
        <f t="shared" ca="1" si="89"/>
        <v>0</v>
      </c>
      <c r="V198" s="306">
        <f t="shared" ca="1" si="90"/>
        <v>1.123248139739319</v>
      </c>
      <c r="W198" s="304">
        <f t="shared" ca="1" si="91"/>
        <v>46.625857426539085</v>
      </c>
      <c r="Y198" s="314" t="str">
        <f t="shared" ca="1" si="109"/>
        <v/>
      </c>
      <c r="Z198" s="315" t="str">
        <f t="shared" ca="1" si="110"/>
        <v/>
      </c>
      <c r="AA198" s="316" t="str">
        <f t="shared" ca="1" si="111"/>
        <v/>
      </c>
      <c r="AC198" s="310" t="e">
        <f t="shared" ca="1" si="112"/>
        <v>#N/A</v>
      </c>
      <c r="AD198" s="323" t="e">
        <f t="shared" ca="1" si="113"/>
        <v>#N/A</v>
      </c>
      <c r="AE198" s="324">
        <f t="shared" ca="1" si="92"/>
        <v>866.6193196429133</v>
      </c>
      <c r="AG198" s="306">
        <f t="shared" ca="1" si="114"/>
        <v>-25.119616820497619</v>
      </c>
      <c r="AH198" s="304">
        <f t="shared" ca="1" si="115"/>
        <v>-15.707265583985519</v>
      </c>
    </row>
    <row r="199" spans="1:34" x14ac:dyDescent="0.2">
      <c r="A199" s="347">
        <f t="shared" ca="1" si="93"/>
        <v>0.01</v>
      </c>
      <c r="B199" s="304">
        <f t="shared" ca="1" si="94"/>
        <v>6.5499999999999581</v>
      </c>
      <c r="D199" s="306">
        <f t="shared" ca="1" si="95"/>
        <v>-4.4135002814154829</v>
      </c>
      <c r="E199" s="307">
        <f t="shared" ca="1" si="96"/>
        <v>-24.824710941481122</v>
      </c>
      <c r="F199" s="304">
        <f t="shared" ca="1" si="97"/>
        <v>25.213989332554004</v>
      </c>
      <c r="G199" s="306">
        <f t="shared" ca="1" si="98"/>
        <v>40.178872954122639</v>
      </c>
      <c r="H199" s="307">
        <f t="shared" ca="1" si="99"/>
        <v>136.59027088352127</v>
      </c>
      <c r="I199" s="304">
        <f t="shared" ca="1" si="100"/>
        <v>142.37711870907222</v>
      </c>
      <c r="J199" s="306">
        <f t="shared" ca="1" si="101"/>
        <v>214.77936637036774</v>
      </c>
      <c r="K199" s="307">
        <f t="shared" ca="1" si="102"/>
        <v>867.98646358729559</v>
      </c>
      <c r="L199" s="304">
        <f t="shared" ca="1" si="87"/>
        <v>894.16479308304031</v>
      </c>
      <c r="M199" s="306">
        <f t="shared" ca="1" si="103"/>
        <v>1.2847094160637804</v>
      </c>
      <c r="N199" s="304">
        <f t="shared" ca="1" si="104"/>
        <v>73.608427441171102</v>
      </c>
      <c r="P199" s="310">
        <f t="shared" ca="1" si="105"/>
        <v>13</v>
      </c>
      <c r="Q199" s="304">
        <f t="shared" ca="1" si="106"/>
        <v>0</v>
      </c>
      <c r="R199" s="306">
        <f t="shared" ca="1" si="107"/>
        <v>0</v>
      </c>
      <c r="S199" s="307">
        <f t="shared" ca="1" si="108"/>
        <v>2.9792999999999985</v>
      </c>
      <c r="T199" s="304">
        <f t="shared" ca="1" si="88"/>
        <v>29.226932999999988</v>
      </c>
      <c r="U199" s="311">
        <f t="shared" ca="1" si="89"/>
        <v>0</v>
      </c>
      <c r="V199" s="306">
        <f t="shared" ca="1" si="90"/>
        <v>1.1230942967593192</v>
      </c>
      <c r="W199" s="304">
        <f t="shared" ca="1" si="91"/>
        <v>46.455782837075802</v>
      </c>
      <c r="Y199" s="314" t="str">
        <f t="shared" ca="1" si="109"/>
        <v/>
      </c>
      <c r="Z199" s="315" t="str">
        <f t="shared" ca="1" si="110"/>
        <v/>
      </c>
      <c r="AA199" s="316" t="str">
        <f t="shared" ca="1" si="111"/>
        <v/>
      </c>
      <c r="AC199" s="310" t="e">
        <f t="shared" ca="1" si="112"/>
        <v>#N/A</v>
      </c>
      <c r="AD199" s="323" t="e">
        <f t="shared" ca="1" si="113"/>
        <v>#N/A</v>
      </c>
      <c r="AE199" s="324">
        <f t="shared" ca="1" si="92"/>
        <v>867.98646358729559</v>
      </c>
      <c r="AG199" s="306">
        <f t="shared" ca="1" si="114"/>
        <v>-25.061752178060807</v>
      </c>
      <c r="AH199" s="304">
        <f t="shared" ca="1" si="115"/>
        <v>-15.649937041096603</v>
      </c>
    </row>
    <row r="200" spans="1:34" x14ac:dyDescent="0.2">
      <c r="A200" s="347">
        <f t="shared" ca="1" si="93"/>
        <v>0.01</v>
      </c>
      <c r="B200" s="304">
        <f t="shared" ca="1" si="94"/>
        <v>6.5599999999999579</v>
      </c>
      <c r="D200" s="306">
        <f t="shared" ca="1" si="95"/>
        <v>-4.4003082095536099</v>
      </c>
      <c r="E200" s="307">
        <f t="shared" ca="1" si="96"/>
        <v>-24.7690878519712</v>
      </c>
      <c r="F200" s="304">
        <f t="shared" ca="1" si="97"/>
        <v>25.156916054193371</v>
      </c>
      <c r="G200" s="306">
        <f t="shared" ca="1" si="98"/>
        <v>40.134869872027103</v>
      </c>
      <c r="H200" s="307">
        <f t="shared" ca="1" si="99"/>
        <v>136.34258000500157</v>
      </c>
      <c r="I200" s="304">
        <f t="shared" ca="1" si="100"/>
        <v>142.12708011517299</v>
      </c>
      <c r="J200" s="306">
        <f t="shared" ca="1" si="101"/>
        <v>215.18093508449849</v>
      </c>
      <c r="K200" s="307">
        <f t="shared" ca="1" si="102"/>
        <v>869.35112784173816</v>
      </c>
      <c r="L200" s="304">
        <f t="shared" ca="1" si="87"/>
        <v>895.58596365929122</v>
      </c>
      <c r="M200" s="306">
        <f t="shared" ca="1" si="103"/>
        <v>1.2845146336574937</v>
      </c>
      <c r="N200" s="304">
        <f t="shared" ca="1" si="104"/>
        <v>73.597267231367482</v>
      </c>
      <c r="P200" s="310">
        <f t="shared" ca="1" si="105"/>
        <v>13</v>
      </c>
      <c r="Q200" s="304">
        <f t="shared" ca="1" si="106"/>
        <v>0</v>
      </c>
      <c r="R200" s="306">
        <f t="shared" ca="1" si="107"/>
        <v>0</v>
      </c>
      <c r="S200" s="307">
        <f t="shared" ca="1" si="108"/>
        <v>2.9792999999999985</v>
      </c>
      <c r="T200" s="304">
        <f t="shared" ca="1" si="88"/>
        <v>29.226932999999988</v>
      </c>
      <c r="U200" s="311">
        <f t="shared" ca="1" si="89"/>
        <v>0</v>
      </c>
      <c r="V200" s="306">
        <f t="shared" ca="1" si="90"/>
        <v>1.1229407529172888</v>
      </c>
      <c r="W200" s="304">
        <f t="shared" ca="1" si="91"/>
        <v>46.286428583734072</v>
      </c>
      <c r="Y200" s="314" t="str">
        <f t="shared" ca="1" si="109"/>
        <v/>
      </c>
      <c r="Z200" s="315" t="str">
        <f t="shared" ca="1" si="110"/>
        <v/>
      </c>
      <c r="AA200" s="316" t="str">
        <f t="shared" ca="1" si="111"/>
        <v/>
      </c>
      <c r="AC200" s="310" t="e">
        <f t="shared" ca="1" si="112"/>
        <v>#N/A</v>
      </c>
      <c r="AD200" s="323" t="e">
        <f t="shared" ca="1" si="113"/>
        <v>#N/A</v>
      </c>
      <c r="AE200" s="324">
        <f t="shared" ca="1" si="92"/>
        <v>869.35112784173816</v>
      </c>
      <c r="AG200" s="306">
        <f t="shared" ca="1" si="114"/>
        <v>-25.004129006315374</v>
      </c>
      <c r="AH200" s="304">
        <f t="shared" ca="1" si="115"/>
        <v>-15.592851621882934</v>
      </c>
    </row>
    <row r="201" spans="1:34" x14ac:dyDescent="0.2">
      <c r="A201" s="347">
        <f t="shared" ca="1" si="93"/>
        <v>0.01</v>
      </c>
      <c r="B201" s="304">
        <f t="shared" ca="1" si="94"/>
        <v>6.5699999999999577</v>
      </c>
      <c r="D201" s="306">
        <f t="shared" ca="1" si="95"/>
        <v>-4.3871699764953735</v>
      </c>
      <c r="E201" s="307">
        <f t="shared" ca="1" si="96"/>
        <v>-24.713700333977183</v>
      </c>
      <c r="F201" s="304">
        <f t="shared" ca="1" si="97"/>
        <v>25.100084553648148</v>
      </c>
      <c r="G201" s="306">
        <f t="shared" ca="1" si="98"/>
        <v>40.090998172262147</v>
      </c>
      <c r="H201" s="307">
        <f t="shared" ca="1" si="99"/>
        <v>136.09544300166181</v>
      </c>
      <c r="I201" s="304">
        <f t="shared" ca="1" si="100"/>
        <v>141.87761536009444</v>
      </c>
      <c r="J201" s="306">
        <f t="shared" ca="1" si="101"/>
        <v>215.58206442471993</v>
      </c>
      <c r="K201" s="307">
        <f t="shared" ca="1" si="102"/>
        <v>870.71331795677145</v>
      </c>
      <c r="L201" s="304">
        <f t="shared" ca="1" si="87"/>
        <v>897.00463129736056</v>
      </c>
      <c r="M201" s="306">
        <f t="shared" ca="1" si="103"/>
        <v>1.2843193795606356</v>
      </c>
      <c r="N201" s="304">
        <f t="shared" ca="1" si="104"/>
        <v>73.586079995684869</v>
      </c>
      <c r="P201" s="310">
        <f t="shared" ca="1" si="105"/>
        <v>13</v>
      </c>
      <c r="Q201" s="304">
        <f t="shared" ca="1" si="106"/>
        <v>0</v>
      </c>
      <c r="R201" s="306">
        <f t="shared" ca="1" si="107"/>
        <v>0</v>
      </c>
      <c r="S201" s="307">
        <f t="shared" ca="1" si="108"/>
        <v>2.9792999999999985</v>
      </c>
      <c r="T201" s="304">
        <f t="shared" ca="1" si="88"/>
        <v>29.226932999999988</v>
      </c>
      <c r="U201" s="311">
        <f t="shared" ca="1" si="89"/>
        <v>0</v>
      </c>
      <c r="V201" s="306">
        <f t="shared" ca="1" si="90"/>
        <v>1.1227875074754305</v>
      </c>
      <c r="W201" s="304">
        <f t="shared" ca="1" si="91"/>
        <v>46.117790692260428</v>
      </c>
      <c r="Y201" s="314" t="str">
        <f t="shared" ca="1" si="109"/>
        <v/>
      </c>
      <c r="Z201" s="315" t="str">
        <f t="shared" ca="1" si="110"/>
        <v/>
      </c>
      <c r="AA201" s="316" t="str">
        <f t="shared" ca="1" si="111"/>
        <v/>
      </c>
      <c r="AC201" s="310" t="e">
        <f t="shared" ca="1" si="112"/>
        <v>#N/A</v>
      </c>
      <c r="AD201" s="323" t="e">
        <f t="shared" ca="1" si="113"/>
        <v>#N/A</v>
      </c>
      <c r="AE201" s="324">
        <f t="shared" ca="1" si="92"/>
        <v>870.71331795677145</v>
      </c>
      <c r="AG201" s="306">
        <f t="shared" ca="1" si="114"/>
        <v>-24.946745956117812</v>
      </c>
      <c r="AH201" s="304">
        <f t="shared" ca="1" si="115"/>
        <v>-15.536007982994024</v>
      </c>
    </row>
    <row r="202" spans="1:34" x14ac:dyDescent="0.2">
      <c r="A202" s="347">
        <f t="shared" ca="1" si="93"/>
        <v>0.01</v>
      </c>
      <c r="B202" s="304">
        <f t="shared" ca="1" si="94"/>
        <v>6.5799999999999574</v>
      </c>
      <c r="D202" s="306">
        <f t="shared" ca="1" si="95"/>
        <v>-4.3740852817939757</v>
      </c>
      <c r="E202" s="307">
        <f t="shared" ca="1" si="96"/>
        <v>-24.658547087676823</v>
      </c>
      <c r="F202" s="304">
        <f t="shared" ca="1" si="97"/>
        <v>25.04349349686624</v>
      </c>
      <c r="G202" s="306">
        <f t="shared" ca="1" si="98"/>
        <v>40.047257319444206</v>
      </c>
      <c r="H202" s="307">
        <f t="shared" ca="1" si="99"/>
        <v>135.84885753078504</v>
      </c>
      <c r="I202" s="304">
        <f t="shared" ca="1" si="100"/>
        <v>141.62872205604805</v>
      </c>
      <c r="J202" s="306">
        <f t="shared" ca="1" si="101"/>
        <v>215.98275570217845</v>
      </c>
      <c r="K202" s="307">
        <f t="shared" ca="1" si="102"/>
        <v>872.07303945943363</v>
      </c>
      <c r="L202" s="304">
        <f t="shared" ca="1" si="87"/>
        <v>898.42080169190297</v>
      </c>
      <c r="M202" s="306">
        <f t="shared" ca="1" si="103"/>
        <v>1.2841236525952759</v>
      </c>
      <c r="N202" s="304">
        <f t="shared" ca="1" si="104"/>
        <v>73.57486566663286</v>
      </c>
      <c r="P202" s="310">
        <f t="shared" ca="1" si="105"/>
        <v>13</v>
      </c>
      <c r="Q202" s="304">
        <f t="shared" ca="1" si="106"/>
        <v>0</v>
      </c>
      <c r="R202" s="306">
        <f t="shared" ca="1" si="107"/>
        <v>0</v>
      </c>
      <c r="S202" s="307">
        <f t="shared" ca="1" si="108"/>
        <v>2.9792999999999985</v>
      </c>
      <c r="T202" s="304">
        <f t="shared" ca="1" si="88"/>
        <v>29.226932999999988</v>
      </c>
      <c r="U202" s="311">
        <f t="shared" ca="1" si="89"/>
        <v>0</v>
      </c>
      <c r="V202" s="306">
        <f t="shared" ca="1" si="90"/>
        <v>1.1226345596991576</v>
      </c>
      <c r="W202" s="304">
        <f t="shared" ca="1" si="91"/>
        <v>45.949865216157264</v>
      </c>
      <c r="Y202" s="314" t="str">
        <f t="shared" ca="1" si="109"/>
        <v/>
      </c>
      <c r="Z202" s="315" t="str">
        <f t="shared" ca="1" si="110"/>
        <v/>
      </c>
      <c r="AA202" s="316" t="str">
        <f t="shared" ca="1" si="111"/>
        <v/>
      </c>
      <c r="AC202" s="310" t="e">
        <f t="shared" ca="1" si="112"/>
        <v>#N/A</v>
      </c>
      <c r="AD202" s="323" t="e">
        <f t="shared" ca="1" si="113"/>
        <v>#N/A</v>
      </c>
      <c r="AE202" s="324">
        <f t="shared" ca="1" si="92"/>
        <v>872.07303945943363</v>
      </c>
      <c r="AG202" s="306">
        <f t="shared" ca="1" si="114"/>
        <v>-24.889601687692796</v>
      </c>
      <c r="AH202" s="304">
        <f t="shared" ca="1" si="115"/>
        <v>-15.479404790474424</v>
      </c>
    </row>
    <row r="203" spans="1:34" x14ac:dyDescent="0.2">
      <c r="A203" s="347">
        <f t="shared" ca="1" si="93"/>
        <v>0.01</v>
      </c>
      <c r="B203" s="304">
        <f t="shared" ca="1" si="94"/>
        <v>6.5899999999999572</v>
      </c>
      <c r="D203" s="306">
        <f t="shared" ca="1" si="95"/>
        <v>-4.3610538270977246</v>
      </c>
      <c r="E203" s="307">
        <f t="shared" ca="1" si="96"/>
        <v>-24.603626822325062</v>
      </c>
      <c r="F203" s="304">
        <f t="shared" ca="1" si="97"/>
        <v>24.987141559111496</v>
      </c>
      <c r="G203" s="306">
        <f t="shared" ca="1" si="98"/>
        <v>40.003646781173231</v>
      </c>
      <c r="H203" s="307">
        <f t="shared" ca="1" si="99"/>
        <v>135.60282126256178</v>
      </c>
      <c r="I203" s="304">
        <f t="shared" ca="1" si="100"/>
        <v>141.38039782855029</v>
      </c>
      <c r="J203" s="306">
        <f t="shared" ca="1" si="101"/>
        <v>216.38301022268155</v>
      </c>
      <c r="K203" s="307">
        <f t="shared" ca="1" si="102"/>
        <v>873.43029785340036</v>
      </c>
      <c r="L203" s="304">
        <f t="shared" ca="1" si="87"/>
        <v>899.83448051367134</v>
      </c>
      <c r="M203" s="306">
        <f t="shared" ca="1" si="103"/>
        <v>1.2839274515789787</v>
      </c>
      <c r="N203" s="304">
        <f t="shared" ca="1" si="104"/>
        <v>73.563624176462838</v>
      </c>
      <c r="P203" s="310">
        <f t="shared" ca="1" si="105"/>
        <v>13</v>
      </c>
      <c r="Q203" s="304">
        <f t="shared" ca="1" si="106"/>
        <v>0</v>
      </c>
      <c r="R203" s="306">
        <f t="shared" ca="1" si="107"/>
        <v>0</v>
      </c>
      <c r="S203" s="307">
        <f t="shared" ca="1" si="108"/>
        <v>2.9792999999999985</v>
      </c>
      <c r="T203" s="304">
        <f t="shared" ca="1" si="88"/>
        <v>29.226932999999988</v>
      </c>
      <c r="U203" s="311">
        <f t="shared" ca="1" si="89"/>
        <v>0</v>
      </c>
      <c r="V203" s="306">
        <f t="shared" ca="1" si="90"/>
        <v>1.122481908857075</v>
      </c>
      <c r="W203" s="304">
        <f t="shared" ca="1" si="91"/>
        <v>45.782648236450257</v>
      </c>
      <c r="Y203" s="314" t="str">
        <f t="shared" ca="1" si="109"/>
        <v/>
      </c>
      <c r="Z203" s="315" t="str">
        <f t="shared" ca="1" si="110"/>
        <v/>
      </c>
      <c r="AA203" s="316" t="str">
        <f t="shared" ca="1" si="111"/>
        <v/>
      </c>
      <c r="AC203" s="310" t="e">
        <f t="shared" ca="1" si="112"/>
        <v>#N/A</v>
      </c>
      <c r="AD203" s="323" t="e">
        <f t="shared" ca="1" si="113"/>
        <v>#N/A</v>
      </c>
      <c r="AE203" s="324">
        <f t="shared" ca="1" si="92"/>
        <v>873.43029785340036</v>
      </c>
      <c r="AG203" s="306">
        <f t="shared" ca="1" si="114"/>
        <v>-24.832694870554185</v>
      </c>
      <c r="AH203" s="304">
        <f t="shared" ca="1" si="115"/>
        <v>-15.423040719684922</v>
      </c>
    </row>
    <row r="204" spans="1:34" x14ac:dyDescent="0.2">
      <c r="A204" s="347">
        <f t="shared" ca="1" si="93"/>
        <v>0.01</v>
      </c>
      <c r="B204" s="304">
        <f t="shared" ca="1" si="94"/>
        <v>6.599999999999957</v>
      </c>
      <c r="D204" s="306">
        <f t="shared" ca="1" si="95"/>
        <v>-4.348075316132447</v>
      </c>
      <c r="E204" s="307">
        <f t="shared" ca="1" si="96"/>
        <v>-24.548938256177976</v>
      </c>
      <c r="F204" s="304">
        <f t="shared" ca="1" si="97"/>
        <v>24.931027424885617</v>
      </c>
      <c r="G204" s="306">
        <f t="shared" ca="1" si="98"/>
        <v>39.960166028011905</v>
      </c>
      <c r="H204" s="307">
        <f t="shared" ca="1" si="99"/>
        <v>135.35733188</v>
      </c>
      <c r="I204" s="304">
        <f t="shared" ca="1" si="100"/>
        <v>141.13264031633059</v>
      </c>
      <c r="J204" s="306">
        <f t="shared" ca="1" si="101"/>
        <v>216.78282928672746</v>
      </c>
      <c r="K204" s="307">
        <f t="shared" ca="1" si="102"/>
        <v>874.78509861911311</v>
      </c>
      <c r="L204" s="304">
        <f t="shared" ca="1" si="87"/>
        <v>901.24567340964802</v>
      </c>
      <c r="M204" s="306">
        <f t="shared" ca="1" si="103"/>
        <v>1.2837307753247804</v>
      </c>
      <c r="N204" s="304">
        <f t="shared" ca="1" si="104"/>
        <v>73.55235545716684</v>
      </c>
      <c r="P204" s="310">
        <f t="shared" ca="1" si="105"/>
        <v>13</v>
      </c>
      <c r="Q204" s="304">
        <f t="shared" ca="1" si="106"/>
        <v>0</v>
      </c>
      <c r="R204" s="306">
        <f t="shared" ca="1" si="107"/>
        <v>0</v>
      </c>
      <c r="S204" s="307">
        <f t="shared" ca="1" si="108"/>
        <v>2.9792999999999985</v>
      </c>
      <c r="T204" s="304">
        <f t="shared" ca="1" si="88"/>
        <v>29.226932999999988</v>
      </c>
      <c r="U204" s="311">
        <f t="shared" ca="1" si="89"/>
        <v>0</v>
      </c>
      <c r="V204" s="306">
        <f t="shared" ca="1" si="90"/>
        <v>1.1223295542209633</v>
      </c>
      <c r="W204" s="304">
        <f t="shared" ca="1" si="91"/>
        <v>45.616135861458147</v>
      </c>
      <c r="Y204" s="314" t="str">
        <f t="shared" ca="1" si="109"/>
        <v/>
      </c>
      <c r="Z204" s="315" t="str">
        <f t="shared" ca="1" si="110"/>
        <v/>
      </c>
      <c r="AA204" s="316" t="str">
        <f t="shared" ca="1" si="111"/>
        <v/>
      </c>
      <c r="AC204" s="310" t="e">
        <f t="shared" ca="1" si="112"/>
        <v>#N/A</v>
      </c>
      <c r="AD204" s="323" t="e">
        <f t="shared" ca="1" si="113"/>
        <v>#N/A</v>
      </c>
      <c r="AE204" s="324">
        <f t="shared" ca="1" si="92"/>
        <v>874.78509861911311</v>
      </c>
      <c r="AG204" s="306">
        <f t="shared" ca="1" si="114"/>
        <v>-24.776024183426827</v>
      </c>
      <c r="AH204" s="304">
        <f t="shared" ca="1" si="115"/>
        <v>-15.366914455224476</v>
      </c>
    </row>
    <row r="205" spans="1:34" x14ac:dyDescent="0.2">
      <c r="A205" s="347">
        <f t="shared" ca="1" si="93"/>
        <v>0.1</v>
      </c>
      <c r="B205" s="304">
        <f t="shared" ca="1" si="94"/>
        <v>6.6999999999999567</v>
      </c>
      <c r="D205" s="306">
        <f t="shared" ca="1" si="95"/>
        <v>-4.3351494546841387</v>
      </c>
      <c r="E205" s="307">
        <f t="shared" ca="1" si="96"/>
        <v>-24.494480116417478</v>
      </c>
      <c r="F205" s="304">
        <f t="shared" ca="1" si="97"/>
        <v>24.875149787850916</v>
      </c>
      <c r="G205" s="306">
        <f t="shared" ca="1" si="98"/>
        <v>39.526651082543488</v>
      </c>
      <c r="H205" s="307">
        <f t="shared" ca="1" si="99"/>
        <v>132.90788386835825</v>
      </c>
      <c r="I205" s="304">
        <f t="shared" ca="1" si="100"/>
        <v>138.66095968283986</v>
      </c>
      <c r="J205" s="306">
        <f t="shared" ca="1" si="101"/>
        <v>220.75717014225523</v>
      </c>
      <c r="K205" s="307">
        <f t="shared" ca="1" si="102"/>
        <v>888.19835940653104</v>
      </c>
      <c r="L205" s="304">
        <f t="shared" ca="1" si="87"/>
        <v>915.2213141211638</v>
      </c>
      <c r="M205" s="306">
        <f t="shared" ca="1" si="103"/>
        <v>1.2817276186719992</v>
      </c>
      <c r="N205" s="304">
        <f t="shared" ca="1" si="104"/>
        <v>73.437583035258925</v>
      </c>
      <c r="P205" s="310">
        <f t="shared" ca="1" si="105"/>
        <v>23</v>
      </c>
      <c r="Q205" s="304">
        <f t="shared" ca="1" si="106"/>
        <v>0</v>
      </c>
      <c r="R205" s="306">
        <f t="shared" ca="1" si="107"/>
        <v>0</v>
      </c>
      <c r="S205" s="307">
        <f t="shared" ca="1" si="108"/>
        <v>2.9792999999999985</v>
      </c>
      <c r="T205" s="304">
        <f t="shared" ca="1" si="88"/>
        <v>29.226932999999988</v>
      </c>
      <c r="U205" s="311">
        <f t="shared" ca="1" si="89"/>
        <v>0</v>
      </c>
      <c r="V205" s="306">
        <f t="shared" ca="1" si="90"/>
        <v>1.1208222273121009</v>
      </c>
      <c r="W205" s="304">
        <f t="shared" ca="1" si="91"/>
        <v>43.973223139022672</v>
      </c>
      <c r="Y205" s="314" t="str">
        <f t="shared" ca="1" si="109"/>
        <v/>
      </c>
      <c r="Z205" s="315" t="str">
        <f t="shared" ca="1" si="110"/>
        <v/>
      </c>
      <c r="AA205" s="316" t="str">
        <f t="shared" ca="1" si="111"/>
        <v/>
      </c>
      <c r="AC205" s="310" t="e">
        <f t="shared" ca="1" si="112"/>
        <v>#N/A</v>
      </c>
      <c r="AD205" s="323" t="e">
        <f t="shared" ca="1" si="113"/>
        <v>#N/A</v>
      </c>
      <c r="AE205" s="324">
        <f t="shared" ca="1" si="92"/>
        <v>888.19835940653104</v>
      </c>
      <c r="AG205" s="306">
        <f t="shared" ca="1" si="114"/>
        <v>-24.719588314169162</v>
      </c>
      <c r="AH205" s="304">
        <f t="shared" ca="1" si="115"/>
        <v>-15.311024690852943</v>
      </c>
    </row>
    <row r="206" spans="1:34" x14ac:dyDescent="0.2">
      <c r="A206" s="347">
        <f t="shared" ca="1" si="93"/>
        <v>0.1</v>
      </c>
      <c r="B206" s="304">
        <f t="shared" ca="1" si="94"/>
        <v>6.7999999999999563</v>
      </c>
      <c r="D206" s="306">
        <f t="shared" ca="1" si="95"/>
        <v>-4.207362011816536</v>
      </c>
      <c r="E206" s="307">
        <f t="shared" ca="1" si="96"/>
        <v>-23.957203629543386</v>
      </c>
      <c r="F206" s="304">
        <f t="shared" ca="1" si="97"/>
        <v>24.323846341520159</v>
      </c>
      <c r="G206" s="306">
        <f t="shared" ca="1" si="98"/>
        <v>39.105914881361834</v>
      </c>
      <c r="H206" s="307">
        <f t="shared" ca="1" si="99"/>
        <v>130.51216350540392</v>
      </c>
      <c r="I206" s="304">
        <f t="shared" ca="1" si="100"/>
        <v>136.24499037237885</v>
      </c>
      <c r="J206" s="306">
        <f t="shared" ca="1" si="101"/>
        <v>224.68879844045051</v>
      </c>
      <c r="K206" s="307">
        <f t="shared" ca="1" si="102"/>
        <v>901.3693617752192</v>
      </c>
      <c r="L206" s="304">
        <f t="shared" ca="1" si="87"/>
        <v>928.95198072434266</v>
      </c>
      <c r="M206" s="306">
        <f t="shared" ca="1" si="103"/>
        <v>1.2796751119497984</v>
      </c>
      <c r="N206" s="304">
        <f t="shared" ca="1" si="104"/>
        <v>73.319983062654586</v>
      </c>
      <c r="P206" s="310">
        <f t="shared" ca="1" si="105"/>
        <v>23</v>
      </c>
      <c r="Q206" s="304">
        <f t="shared" ca="1" si="106"/>
        <v>0</v>
      </c>
      <c r="R206" s="306">
        <f t="shared" ca="1" si="107"/>
        <v>0</v>
      </c>
      <c r="S206" s="307">
        <f t="shared" ca="1" si="108"/>
        <v>2.9792999999999985</v>
      </c>
      <c r="T206" s="304">
        <f t="shared" ca="1" si="88"/>
        <v>29.226932999999988</v>
      </c>
      <c r="U206" s="311">
        <f t="shared" ca="1" si="89"/>
        <v>0</v>
      </c>
      <c r="V206" s="306">
        <f t="shared" ca="1" si="90"/>
        <v>1.1193440069343994</v>
      </c>
      <c r="W206" s="304">
        <f t="shared" ca="1" si="91"/>
        <v>42.398239598038565</v>
      </c>
      <c r="Y206" s="314" t="str">
        <f t="shared" ca="1" si="109"/>
        <v/>
      </c>
      <c r="Z206" s="315" t="str">
        <f t="shared" ca="1" si="110"/>
        <v/>
      </c>
      <c r="AA206" s="316" t="str">
        <f t="shared" ca="1" si="111"/>
        <v/>
      </c>
      <c r="AC206" s="310" t="e">
        <f t="shared" ca="1" si="112"/>
        <v>#N/A</v>
      </c>
      <c r="AD206" s="323" t="e">
        <f t="shared" ca="1" si="113"/>
        <v>#N/A</v>
      </c>
      <c r="AE206" s="324">
        <f t="shared" ca="1" si="92"/>
        <v>901.3693617752192</v>
      </c>
      <c r="AG206" s="306">
        <f t="shared" ca="1" si="114"/>
        <v>-24.162562957074478</v>
      </c>
      <c r="AH206" s="304">
        <f t="shared" ca="1" si="115"/>
        <v>-14.759582163267444</v>
      </c>
    </row>
    <row r="207" spans="1:34" x14ac:dyDescent="0.2">
      <c r="A207" s="347">
        <f t="shared" ca="1" si="93"/>
        <v>0.1</v>
      </c>
      <c r="B207" s="304">
        <f t="shared" ca="1" si="94"/>
        <v>6.8999999999999559</v>
      </c>
      <c r="D207" s="306">
        <f t="shared" ca="1" si="95"/>
        <v>-4.0846560856019964</v>
      </c>
      <c r="E207" s="307">
        <f t="shared" ca="1" si="96"/>
        <v>-23.442139908367395</v>
      </c>
      <c r="F207" s="304">
        <f t="shared" ca="1" si="97"/>
        <v>23.795342796881844</v>
      </c>
      <c r="G207" s="306">
        <f t="shared" ca="1" si="98"/>
        <v>38.697449272801634</v>
      </c>
      <c r="H207" s="307">
        <f t="shared" ca="1" si="99"/>
        <v>128.16794951456717</v>
      </c>
      <c r="I207" s="304">
        <f t="shared" ca="1" si="100"/>
        <v>133.88247033495347</v>
      </c>
      <c r="J207" s="306">
        <f t="shared" ca="1" si="101"/>
        <v>228.57896664815868</v>
      </c>
      <c r="K207" s="307">
        <f t="shared" ca="1" si="102"/>
        <v>914.30336742621773</v>
      </c>
      <c r="L207" s="304">
        <f t="shared" ca="1" si="87"/>
        <v>942.44309731721273</v>
      </c>
      <c r="M207" s="306">
        <f t="shared" ca="1" si="103"/>
        <v>1.2775719751697212</v>
      </c>
      <c r="N207" s="304">
        <f t="shared" ca="1" si="104"/>
        <v>73.199482201417425</v>
      </c>
      <c r="P207" s="310">
        <f t="shared" ca="1" si="105"/>
        <v>23</v>
      </c>
      <c r="Q207" s="304">
        <f t="shared" ca="1" si="106"/>
        <v>0</v>
      </c>
      <c r="R207" s="306">
        <f t="shared" ca="1" si="107"/>
        <v>0</v>
      </c>
      <c r="S207" s="307">
        <f t="shared" ca="1" si="108"/>
        <v>2.9792999999999985</v>
      </c>
      <c r="T207" s="304">
        <f t="shared" ca="1" si="88"/>
        <v>29.226932999999988</v>
      </c>
      <c r="U207" s="311">
        <f t="shared" ca="1" si="89"/>
        <v>0</v>
      </c>
      <c r="V207" s="306">
        <f t="shared" ca="1" si="90"/>
        <v>1.117894197294514</v>
      </c>
      <c r="W207" s="304">
        <f t="shared" ca="1" si="91"/>
        <v>40.887569700487255</v>
      </c>
      <c r="Y207" s="314" t="str">
        <f t="shared" ca="1" si="109"/>
        <v/>
      </c>
      <c r="Z207" s="315" t="str">
        <f t="shared" ca="1" si="110"/>
        <v/>
      </c>
      <c r="AA207" s="316" t="str">
        <f t="shared" ca="1" si="111"/>
        <v/>
      </c>
      <c r="AC207" s="310" t="e">
        <f t="shared" ca="1" si="112"/>
        <v>#N/A</v>
      </c>
      <c r="AD207" s="323" t="e">
        <f t="shared" ca="1" si="113"/>
        <v>#N/A</v>
      </c>
      <c r="AE207" s="324">
        <f t="shared" ca="1" si="92"/>
        <v>914.30336742621773</v>
      </c>
      <c r="AG207" s="306">
        <f t="shared" ca="1" si="114"/>
        <v>-23.62816130737696</v>
      </c>
      <c r="AH207" s="304">
        <f t="shared" ca="1" si="115"/>
        <v>-14.230940018809314</v>
      </c>
    </row>
    <row r="208" spans="1:34" x14ac:dyDescent="0.2">
      <c r="A208" s="347">
        <f t="shared" ca="1" si="93"/>
        <v>0.1</v>
      </c>
      <c r="B208" s="304">
        <f t="shared" ca="1" si="94"/>
        <v>6.9999999999999556</v>
      </c>
      <c r="D208" s="306">
        <f t="shared" ca="1" si="95"/>
        <v>-3.9667577902790341</v>
      </c>
      <c r="E208" s="307">
        <f t="shared" ca="1" si="96"/>
        <v>-22.948106561414484</v>
      </c>
      <c r="F208" s="304">
        <f t="shared" ca="1" si="97"/>
        <v>23.288425496816526</v>
      </c>
      <c r="G208" s="306">
        <f t="shared" ca="1" si="98"/>
        <v>38.300773493773733</v>
      </c>
      <c r="H208" s="307">
        <f t="shared" ca="1" si="99"/>
        <v>125.87313885842572</v>
      </c>
      <c r="I208" s="304">
        <f t="shared" ca="1" si="100"/>
        <v>131.57125953753686</v>
      </c>
      <c r="J208" s="306">
        <f t="shared" ca="1" si="101"/>
        <v>232.42887778648745</v>
      </c>
      <c r="K208" s="307">
        <f t="shared" ca="1" si="102"/>
        <v>927.00542184486733</v>
      </c>
      <c r="L208" s="304">
        <f t="shared" ca="1" si="87"/>
        <v>955.69986677767531</v>
      </c>
      <c r="M208" s="306">
        <f t="shared" ca="1" si="103"/>
        <v>1.2754168776167329</v>
      </c>
      <c r="N208" s="304">
        <f t="shared" ca="1" si="104"/>
        <v>73.076004207192227</v>
      </c>
      <c r="P208" s="310">
        <f t="shared" ca="1" si="105"/>
        <v>23</v>
      </c>
      <c r="Q208" s="304">
        <f t="shared" ca="1" si="106"/>
        <v>0</v>
      </c>
      <c r="R208" s="306">
        <f t="shared" ca="1" si="107"/>
        <v>0</v>
      </c>
      <c r="S208" s="307">
        <f t="shared" ca="1" si="108"/>
        <v>2.9792999999999985</v>
      </c>
      <c r="T208" s="304">
        <f t="shared" ca="1" si="88"/>
        <v>29.226932999999988</v>
      </c>
      <c r="U208" s="311">
        <f t="shared" ca="1" si="89"/>
        <v>0</v>
      </c>
      <c r="V208" s="306">
        <f t="shared" ca="1" si="90"/>
        <v>1.1164721319301067</v>
      </c>
      <c r="W208" s="304">
        <f t="shared" ca="1" si="91"/>
        <v>39.437839295765535</v>
      </c>
      <c r="Y208" s="314" t="str">
        <f t="shared" ca="1" si="109"/>
        <v/>
      </c>
      <c r="Z208" s="315" t="str">
        <f t="shared" ca="1" si="110"/>
        <v/>
      </c>
      <c r="AA208" s="316" t="str">
        <f t="shared" ca="1" si="111"/>
        <v/>
      </c>
      <c r="AC208" s="310">
        <f t="shared" ca="1" si="112"/>
        <v>6.9999999999999556</v>
      </c>
      <c r="AD208" s="323">
        <f t="shared" ca="1" si="113"/>
        <v>232.42887778648745</v>
      </c>
      <c r="AE208" s="324">
        <f t="shared" ca="1" si="92"/>
        <v>927.00542184486733</v>
      </c>
      <c r="AG208" s="306">
        <f t="shared" ca="1" si="114"/>
        <v>-23.115163350680554</v>
      </c>
      <c r="AH208" s="304">
        <f t="shared" ca="1" si="115"/>
        <v>-13.723884704624332</v>
      </c>
    </row>
    <row r="209" spans="1:34" x14ac:dyDescent="0.2">
      <c r="A209" s="347">
        <f t="shared" ca="1" si="93"/>
        <v>0.1</v>
      </c>
      <c r="B209" s="304">
        <f t="shared" ca="1" si="94"/>
        <v>7.0999999999999552</v>
      </c>
      <c r="D209" s="306">
        <f t="shared" ca="1" si="95"/>
        <v>-3.8534114976308245</v>
      </c>
      <c r="E209" s="307">
        <f t="shared" ca="1" si="96"/>
        <v>-22.4740001304096</v>
      </c>
      <c r="F209" s="304">
        <f t="shared" ca="1" si="97"/>
        <v>22.801961802259999</v>
      </c>
      <c r="G209" s="306">
        <f t="shared" ca="1" si="98"/>
        <v>37.915432344010647</v>
      </c>
      <c r="H209" s="307">
        <f t="shared" ca="1" si="99"/>
        <v>123.62573884538476</v>
      </c>
      <c r="I209" s="304">
        <f t="shared" ca="1" si="100"/>
        <v>129.3093318941078</v>
      </c>
      <c r="J209" s="306">
        <f t="shared" ca="1" si="101"/>
        <v>236.23968807837667</v>
      </c>
      <c r="K209" s="307">
        <f t="shared" ca="1" si="102"/>
        <v>939.48036573005788</v>
      </c>
      <c r="L209" s="304">
        <f t="shared" ca="1" si="87"/>
        <v>968.72728247719544</v>
      </c>
      <c r="M209" s="306">
        <f t="shared" ca="1" si="103"/>
        <v>1.2732084355803521</v>
      </c>
      <c r="N209" s="304">
        <f t="shared" ca="1" si="104"/>
        <v>72.94946979920833</v>
      </c>
      <c r="P209" s="310">
        <f t="shared" ca="1" si="105"/>
        <v>23</v>
      </c>
      <c r="Q209" s="304">
        <f t="shared" ca="1" si="106"/>
        <v>0</v>
      </c>
      <c r="R209" s="306">
        <f t="shared" ca="1" si="107"/>
        <v>0</v>
      </c>
      <c r="S209" s="307">
        <f t="shared" ca="1" si="108"/>
        <v>2.9792999999999985</v>
      </c>
      <c r="T209" s="304">
        <f t="shared" ca="1" si="88"/>
        <v>29.226932999999988</v>
      </c>
      <c r="U209" s="311">
        <f t="shared" ca="1" si="89"/>
        <v>0</v>
      </c>
      <c r="V209" s="306">
        <f t="shared" ca="1" si="90"/>
        <v>1.1150771721247825</v>
      </c>
      <c r="W209" s="304">
        <f t="shared" ca="1" si="91"/>
        <v>38.045896490508362</v>
      </c>
      <c r="Y209" s="314" t="str">
        <f t="shared" ca="1" si="109"/>
        <v/>
      </c>
      <c r="Z209" s="315" t="str">
        <f t="shared" ca="1" si="110"/>
        <v/>
      </c>
      <c r="AA209" s="316" t="str">
        <f t="shared" ca="1" si="111"/>
        <v/>
      </c>
      <c r="AC209" s="310" t="e">
        <f t="shared" ca="1" si="112"/>
        <v>#N/A</v>
      </c>
      <c r="AD209" s="323" t="e">
        <f t="shared" ca="1" si="113"/>
        <v>#N/A</v>
      </c>
      <c r="AE209" s="324">
        <f t="shared" ca="1" si="92"/>
        <v>939.48036573005788</v>
      </c>
      <c r="AG209" s="306">
        <f t="shared" ca="1" si="114"/>
        <v>-22.622429780868764</v>
      </c>
      <c r="AH209" s="304">
        <f t="shared" ca="1" si="115"/>
        <v>-13.237283689378565</v>
      </c>
    </row>
    <row r="210" spans="1:34" x14ac:dyDescent="0.2">
      <c r="A210" s="347">
        <f t="shared" ca="1" si="93"/>
        <v>0.1</v>
      </c>
      <c r="B210" s="304">
        <f t="shared" ca="1" si="94"/>
        <v>7.1999999999999549</v>
      </c>
      <c r="D210" s="306">
        <f t="shared" ca="1" si="95"/>
        <v>-3.7443783898732499</v>
      </c>
      <c r="E210" s="307">
        <f t="shared" ca="1" si="96"/>
        <v>-22.018789834303323</v>
      </c>
      <c r="F210" s="304">
        <f t="shared" ca="1" si="97"/>
        <v>22.334893670975227</v>
      </c>
      <c r="G210" s="306">
        <f t="shared" ca="1" si="98"/>
        <v>37.54099450502332</v>
      </c>
      <c r="H210" s="307">
        <f t="shared" ca="1" si="99"/>
        <v>121.42385986195443</v>
      </c>
      <c r="I210" s="304">
        <f t="shared" ca="1" si="100"/>
        <v>127.09476783959967</v>
      </c>
      <c r="J210" s="306">
        <f t="shared" ca="1" si="101"/>
        <v>240.01250942082837</v>
      </c>
      <c r="K210" s="307">
        <f t="shared" ca="1" si="102"/>
        <v>951.73284566542486</v>
      </c>
      <c r="L210" s="304">
        <f t="shared" ca="1" si="87"/>
        <v>981.53013921982586</v>
      </c>
      <c r="M210" s="306">
        <f t="shared" ca="1" si="103"/>
        <v>1.2709452099605942</v>
      </c>
      <c r="N210" s="304">
        <f t="shared" ca="1" si="104"/>
        <v>72.819796523110327</v>
      </c>
      <c r="P210" s="310">
        <f t="shared" ca="1" si="105"/>
        <v>23</v>
      </c>
      <c r="Q210" s="304">
        <f t="shared" ca="1" si="106"/>
        <v>0</v>
      </c>
      <c r="R210" s="306">
        <f t="shared" ca="1" si="107"/>
        <v>0</v>
      </c>
      <c r="S210" s="307">
        <f t="shared" ca="1" si="108"/>
        <v>2.9792999999999985</v>
      </c>
      <c r="T210" s="304">
        <f t="shared" ca="1" si="88"/>
        <v>29.226932999999988</v>
      </c>
      <c r="U210" s="311">
        <f t="shared" ca="1" si="89"/>
        <v>0</v>
      </c>
      <c r="V210" s="306">
        <f t="shared" ca="1" si="90"/>
        <v>1.1137087054299333</v>
      </c>
      <c r="W210" s="304">
        <f t="shared" ca="1" si="91"/>
        <v>36.708794271611069</v>
      </c>
      <c r="Y210" s="314" t="str">
        <f t="shared" ca="1" si="109"/>
        <v/>
      </c>
      <c r="Z210" s="315" t="str">
        <f t="shared" ca="1" si="110"/>
        <v/>
      </c>
      <c r="AA210" s="316" t="str">
        <f t="shared" ca="1" si="111"/>
        <v/>
      </c>
      <c r="AC210" s="310" t="e">
        <f t="shared" ca="1" si="112"/>
        <v>#N/A</v>
      </c>
      <c r="AD210" s="323" t="e">
        <f t="shared" ca="1" si="113"/>
        <v>#N/A</v>
      </c>
      <c r="AE210" s="324">
        <f t="shared" ca="1" si="92"/>
        <v>951.73284566542486</v>
      </c>
      <c r="AG210" s="306">
        <f t="shared" ca="1" si="114"/>
        <v>-22.148895561567095</v>
      </c>
      <c r="AH210" s="304">
        <f t="shared" ca="1" si="115"/>
        <v>-12.770079042227497</v>
      </c>
    </row>
    <row r="211" spans="1:34" x14ac:dyDescent="0.2">
      <c r="A211" s="347">
        <f t="shared" ca="1" si="93"/>
        <v>0.1</v>
      </c>
      <c r="B211" s="304">
        <f t="shared" ca="1" si="94"/>
        <v>7.2999999999999545</v>
      </c>
      <c r="D211" s="306">
        <f t="shared" ca="1" si="95"/>
        <v>-3.6394351452250477</v>
      </c>
      <c r="E211" s="307">
        <f t="shared" ca="1" si="96"/>
        <v>-21.581511886594953</v>
      </c>
      <c r="F211" s="304">
        <f t="shared" ca="1" si="97"/>
        <v>21.886231824769162</v>
      </c>
      <c r="G211" s="306">
        <f t="shared" ca="1" si="98"/>
        <v>37.177050990500817</v>
      </c>
      <c r="H211" s="307">
        <f t="shared" ca="1" si="99"/>
        <v>119.26570867329494</v>
      </c>
      <c r="I211" s="304">
        <f t="shared" ca="1" si="100"/>
        <v>124.92574748903269</v>
      </c>
      <c r="J211" s="306">
        <f t="shared" ca="1" si="101"/>
        <v>243.74841169560457</v>
      </c>
      <c r="K211" s="307">
        <f t="shared" ca="1" si="102"/>
        <v>963.76732409218732</v>
      </c>
      <c r="L211" s="304">
        <f t="shared" ca="1" si="87"/>
        <v>994.11304346736404</v>
      </c>
      <c r="M211" s="306">
        <f t="shared" ca="1" si="103"/>
        <v>1.2686257037411697</v>
      </c>
      <c r="N211" s="304">
        <f t="shared" ca="1" si="104"/>
        <v>72.68689860618295</v>
      </c>
      <c r="P211" s="310">
        <f t="shared" ca="1" si="105"/>
        <v>23</v>
      </c>
      <c r="Q211" s="304">
        <f t="shared" ca="1" si="106"/>
        <v>0</v>
      </c>
      <c r="R211" s="306">
        <f t="shared" ca="1" si="107"/>
        <v>0</v>
      </c>
      <c r="S211" s="307">
        <f t="shared" ca="1" si="108"/>
        <v>2.9792999999999985</v>
      </c>
      <c r="T211" s="304">
        <f t="shared" ca="1" si="88"/>
        <v>29.226932999999988</v>
      </c>
      <c r="U211" s="311">
        <f t="shared" ca="1" si="89"/>
        <v>0</v>
      </c>
      <c r="V211" s="306">
        <f t="shared" ca="1" si="90"/>
        <v>1.1123661442849415</v>
      </c>
      <c r="W211" s="304">
        <f t="shared" ca="1" si="91"/>
        <v>35.423774700717729</v>
      </c>
      <c r="Y211" s="314" t="str">
        <f t="shared" ca="1" si="109"/>
        <v/>
      </c>
      <c r="Z211" s="315" t="str">
        <f t="shared" ca="1" si="110"/>
        <v/>
      </c>
      <c r="AA211" s="316" t="str">
        <f t="shared" ca="1" si="111"/>
        <v/>
      </c>
      <c r="AC211" s="310" t="e">
        <f t="shared" ca="1" si="112"/>
        <v>#N/A</v>
      </c>
      <c r="AD211" s="323" t="e">
        <f t="shared" ca="1" si="113"/>
        <v>#N/A</v>
      </c>
      <c r="AE211" s="324">
        <f t="shared" ca="1" si="92"/>
        <v>963.76732409218732</v>
      </c>
      <c r="AG211" s="306">
        <f t="shared" ca="1" si="114"/>
        <v>-21.693564074918854</v>
      </c>
      <c r="AH211" s="304">
        <f t="shared" ca="1" si="115"/>
        <v>-12.321281600245388</v>
      </c>
    </row>
    <row r="212" spans="1:34" x14ac:dyDescent="0.2">
      <c r="A212" s="347">
        <f t="shared" ca="1" si="93"/>
        <v>0.1</v>
      </c>
      <c r="B212" s="304">
        <f t="shared" ca="1" si="94"/>
        <v>7.3999999999999542</v>
      </c>
      <c r="D212" s="306">
        <f t="shared" ca="1" si="95"/>
        <v>-3.5383727424101585</v>
      </c>
      <c r="E212" s="307">
        <f t="shared" ca="1" si="96"/>
        <v>-21.161264326523519</v>
      </c>
      <c r="F212" s="304">
        <f t="shared" ca="1" si="97"/>
        <v>21.455050444154825</v>
      </c>
      <c r="G212" s="306">
        <f t="shared" ca="1" si="98"/>
        <v>36.823213716259801</v>
      </c>
      <c r="H212" s="307">
        <f t="shared" ca="1" si="99"/>
        <v>117.14958224064259</v>
      </c>
      <c r="I212" s="304">
        <f t="shared" ca="1" si="100"/>
        <v>122.80054432921062</v>
      </c>
      <c r="J212" s="306">
        <f t="shared" ca="1" si="101"/>
        <v>247.44842493094259</v>
      </c>
      <c r="K212" s="307">
        <f t="shared" ca="1" si="102"/>
        <v>975.5880886378842</v>
      </c>
      <c r="L212" s="304">
        <f t="shared" ca="1" si="87"/>
        <v>1006.4804229059423</v>
      </c>
      <c r="M212" s="306">
        <f t="shared" ca="1" si="103"/>
        <v>1.266248359321871</v>
      </c>
      <c r="N212" s="304">
        <f t="shared" ca="1" si="104"/>
        <v>72.55068680450816</v>
      </c>
      <c r="P212" s="310">
        <f t="shared" ca="1" si="105"/>
        <v>23</v>
      </c>
      <c r="Q212" s="304">
        <f t="shared" ca="1" si="106"/>
        <v>0</v>
      </c>
      <c r="R212" s="306">
        <f t="shared" ca="1" si="107"/>
        <v>0</v>
      </c>
      <c r="S212" s="307">
        <f t="shared" ca="1" si="108"/>
        <v>2.9792999999999985</v>
      </c>
      <c r="T212" s="304">
        <f t="shared" ca="1" si="88"/>
        <v>29.226932999999988</v>
      </c>
      <c r="U212" s="311">
        <f t="shared" ca="1" si="89"/>
        <v>0</v>
      </c>
      <c r="V212" s="306">
        <f t="shared" ca="1" si="90"/>
        <v>1.1110489247280015</v>
      </c>
      <c r="W212" s="304">
        <f t="shared" ca="1" si="91"/>
        <v>34.18825451941408</v>
      </c>
      <c r="Y212" s="314" t="str">
        <f t="shared" ca="1" si="109"/>
        <v/>
      </c>
      <c r="Z212" s="315" t="str">
        <f t="shared" ca="1" si="110"/>
        <v/>
      </c>
      <c r="AA212" s="316" t="str">
        <f t="shared" ca="1" si="111"/>
        <v/>
      </c>
      <c r="AC212" s="310" t="e">
        <f t="shared" ca="1" si="112"/>
        <v>#N/A</v>
      </c>
      <c r="AD212" s="323" t="e">
        <f t="shared" ca="1" si="113"/>
        <v>#N/A</v>
      </c>
      <c r="AE212" s="324">
        <f t="shared" ca="1" si="92"/>
        <v>975.5880886378842</v>
      </c>
      <c r="AG212" s="306">
        <f t="shared" ca="1" si="114"/>
        <v>-21.255501796591926</v>
      </c>
      <c r="AH212" s="304">
        <f t="shared" ca="1" si="115"/>
        <v>-11.889965663316131</v>
      </c>
    </row>
    <row r="213" spans="1:34" x14ac:dyDescent="0.2">
      <c r="A213" s="347">
        <f t="shared" ca="1" si="93"/>
        <v>0.1</v>
      </c>
      <c r="B213" s="304">
        <f t="shared" ca="1" si="94"/>
        <v>7.4999999999999538</v>
      </c>
      <c r="D213" s="306">
        <f t="shared" ca="1" si="95"/>
        <v>-3.4409953719294961</v>
      </c>
      <c r="E213" s="307">
        <f t="shared" ca="1" si="96"/>
        <v>-20.757202311555055</v>
      </c>
      <c r="F213" s="304">
        <f t="shared" ca="1" si="97"/>
        <v>21.040482336497583</v>
      </c>
      <c r="G213" s="306">
        <f t="shared" ca="1" si="98"/>
        <v>36.479114179066855</v>
      </c>
      <c r="H213" s="307">
        <f t="shared" ca="1" si="99"/>
        <v>115.07386200948709</v>
      </c>
      <c r="I213" s="304">
        <f t="shared" ca="1" si="100"/>
        <v>120.71751939576903</v>
      </c>
      <c r="J213" s="306">
        <f t="shared" ca="1" si="101"/>
        <v>251.11354132570892</v>
      </c>
      <c r="K213" s="307">
        <f t="shared" ca="1" si="102"/>
        <v>987.19926085039071</v>
      </c>
      <c r="L213" s="304">
        <f t="shared" ca="1" si="87"/>
        <v>1018.6365354044083</v>
      </c>
      <c r="M213" s="306">
        <f t="shared" ca="1" si="103"/>
        <v>1.2638115557015304</v>
      </c>
      <c r="N213" s="304">
        <f t="shared" ca="1" si="104"/>
        <v>72.411068241560443</v>
      </c>
      <c r="P213" s="310">
        <f t="shared" ca="1" si="105"/>
        <v>23</v>
      </c>
      <c r="Q213" s="304">
        <f t="shared" ca="1" si="106"/>
        <v>0</v>
      </c>
      <c r="R213" s="306">
        <f t="shared" ca="1" si="107"/>
        <v>0</v>
      </c>
      <c r="S213" s="307">
        <f t="shared" ca="1" si="108"/>
        <v>2.9792999999999985</v>
      </c>
      <c r="T213" s="304">
        <f t="shared" ca="1" si="88"/>
        <v>29.226932999999988</v>
      </c>
      <c r="U213" s="311">
        <f t="shared" ca="1" si="89"/>
        <v>0</v>
      </c>
      <c r="V213" s="306">
        <f t="shared" ca="1" si="90"/>
        <v>1.1097565051905143</v>
      </c>
      <c r="W213" s="304">
        <f t="shared" ca="1" si="91"/>
        <v>32.999812022674199</v>
      </c>
      <c r="Y213" s="314" t="str">
        <f t="shared" ca="1" si="109"/>
        <v/>
      </c>
      <c r="Z213" s="315" t="str">
        <f t="shared" ca="1" si="110"/>
        <v/>
      </c>
      <c r="AA213" s="316" t="str">
        <f t="shared" ca="1" si="111"/>
        <v/>
      </c>
      <c r="AC213" s="310" t="e">
        <f t="shared" ca="1" si="112"/>
        <v>#N/A</v>
      </c>
      <c r="AD213" s="323" t="e">
        <f t="shared" ca="1" si="113"/>
        <v>#N/A</v>
      </c>
      <c r="AE213" s="324">
        <f t="shared" ca="1" si="92"/>
        <v>987.19926085039071</v>
      </c>
      <c r="AG213" s="306">
        <f t="shared" ca="1" si="114"/>
        <v>-20.833833442966476</v>
      </c>
      <c r="AH213" s="304">
        <f t="shared" ca="1" si="115"/>
        <v>-11.475264162526129</v>
      </c>
    </row>
    <row r="214" spans="1:34" x14ac:dyDescent="0.2">
      <c r="A214" s="347">
        <f t="shared" ca="1" si="93"/>
        <v>0.1</v>
      </c>
      <c r="B214" s="304">
        <f t="shared" ca="1" si="94"/>
        <v>7.5999999999999535</v>
      </c>
      <c r="D214" s="306">
        <f t="shared" ca="1" si="95"/>
        <v>-3.3471194433251856</v>
      </c>
      <c r="E214" s="307">
        <f t="shared" ca="1" si="96"/>
        <v>-20.368533824582201</v>
      </c>
      <c r="F214" s="304">
        <f t="shared" ca="1" si="97"/>
        <v>20.641714529830963</v>
      </c>
      <c r="G214" s="306">
        <f t="shared" ca="1" si="98"/>
        <v>36.144402234734336</v>
      </c>
      <c r="H214" s="307">
        <f t="shared" ca="1" si="99"/>
        <v>113.03700862702887</v>
      </c>
      <c r="I214" s="304">
        <f t="shared" ca="1" si="100"/>
        <v>118.67511589315288</v>
      </c>
      <c r="J214" s="306">
        <f t="shared" ca="1" si="101"/>
        <v>254.74471714639898</v>
      </c>
      <c r="K214" s="307">
        <f t="shared" ca="1" si="102"/>
        <v>998.60480438221657</v>
      </c>
      <c r="L214" s="304">
        <f t="shared" ca="1" si="87"/>
        <v>1030.5854774104105</v>
      </c>
      <c r="M214" s="306">
        <f t="shared" ca="1" si="103"/>
        <v>1.2613136055023422</v>
      </c>
      <c r="N214" s="304">
        <f t="shared" ca="1" si="104"/>
        <v>72.26794623771309</v>
      </c>
      <c r="P214" s="310">
        <f t="shared" ca="1" si="105"/>
        <v>23</v>
      </c>
      <c r="Q214" s="304">
        <f t="shared" ca="1" si="106"/>
        <v>0</v>
      </c>
      <c r="R214" s="306">
        <f t="shared" ca="1" si="107"/>
        <v>0</v>
      </c>
      <c r="S214" s="307">
        <f t="shared" ca="1" si="108"/>
        <v>2.9792999999999985</v>
      </c>
      <c r="T214" s="304">
        <f t="shared" ca="1" si="88"/>
        <v>29.226932999999988</v>
      </c>
      <c r="U214" s="311">
        <f t="shared" ca="1" si="89"/>
        <v>0</v>
      </c>
      <c r="V214" s="306">
        <f t="shared" ca="1" si="90"/>
        <v>1.1084883653686435</v>
      </c>
      <c r="W214" s="304">
        <f t="shared" ca="1" si="91"/>
        <v>31.856175074127812</v>
      </c>
      <c r="Y214" s="314" t="str">
        <f t="shared" ca="1" si="109"/>
        <v/>
      </c>
      <c r="Z214" s="315" t="str">
        <f t="shared" ca="1" si="110"/>
        <v/>
      </c>
      <c r="AA214" s="316" t="str">
        <f t="shared" ca="1" si="111"/>
        <v/>
      </c>
      <c r="AC214" s="310" t="e">
        <f t="shared" ca="1" si="112"/>
        <v>#N/A</v>
      </c>
      <c r="AD214" s="323" t="e">
        <f t="shared" ca="1" si="113"/>
        <v>#N/A</v>
      </c>
      <c r="AE214" s="324">
        <f t="shared" ca="1" si="92"/>
        <v>998.60480438221657</v>
      </c>
      <c r="AG214" s="306">
        <f t="shared" ca="1" si="114"/>
        <v>-20.427737542592393</v>
      </c>
      <c r="AH214" s="304">
        <f t="shared" ca="1" si="115"/>
        <v>-11.0763642542457</v>
      </c>
    </row>
    <row r="215" spans="1:34" x14ac:dyDescent="0.2">
      <c r="A215" s="347">
        <f t="shared" ca="1" si="93"/>
        <v>0.1</v>
      </c>
      <c r="B215" s="304">
        <f t="shared" ca="1" si="94"/>
        <v>7.6999999999999531</v>
      </c>
      <c r="D215" s="306">
        <f t="shared" ca="1" si="95"/>
        <v>-3.2565726788726002</v>
      </c>
      <c r="E215" s="307">
        <f t="shared" ca="1" si="96"/>
        <v>-19.994515754489811</v>
      </c>
      <c r="F215" s="304">
        <f t="shared" ca="1" si="97"/>
        <v>20.257984249903068</v>
      </c>
      <c r="G215" s="306">
        <f t="shared" ca="1" si="98"/>
        <v>35.818744966847078</v>
      </c>
      <c r="H215" s="307">
        <f t="shared" ca="1" si="99"/>
        <v>111.03755705157988</v>
      </c>
      <c r="I215" s="304">
        <f t="shared" ca="1" si="100"/>
        <v>116.67185421935699</v>
      </c>
      <c r="J215" s="306">
        <f t="shared" ca="1" si="101"/>
        <v>258.34287450647804</v>
      </c>
      <c r="K215" s="307">
        <f t="shared" ca="1" si="102"/>
        <v>1009.808532666147</v>
      </c>
      <c r="L215" s="304">
        <f t="shared" ca="1" si="87"/>
        <v>1042.3311918261043</v>
      </c>
      <c r="M215" s="306">
        <f t="shared" ca="1" si="103"/>
        <v>1.2587527518257131</v>
      </c>
      <c r="N215" s="304">
        <f t="shared" ca="1" si="104"/>
        <v>72.121220130091686</v>
      </c>
      <c r="P215" s="310">
        <f t="shared" ca="1" si="105"/>
        <v>23</v>
      </c>
      <c r="Q215" s="304">
        <f t="shared" ca="1" si="106"/>
        <v>0</v>
      </c>
      <c r="R215" s="306">
        <f t="shared" ca="1" si="107"/>
        <v>0</v>
      </c>
      <c r="S215" s="307">
        <f t="shared" ca="1" si="108"/>
        <v>2.9792999999999985</v>
      </c>
      <c r="T215" s="304">
        <f t="shared" ca="1" si="88"/>
        <v>29.226932999999988</v>
      </c>
      <c r="U215" s="311">
        <f t="shared" ca="1" si="89"/>
        <v>0</v>
      </c>
      <c r="V215" s="306">
        <f t="shared" ca="1" si="90"/>
        <v>1.107244005166186</v>
      </c>
      <c r="W215" s="304">
        <f t="shared" ca="1" si="91"/>
        <v>30.755210150753371</v>
      </c>
      <c r="Y215" s="314" t="str">
        <f t="shared" ca="1" si="109"/>
        <v/>
      </c>
      <c r="Z215" s="315" t="str">
        <f t="shared" ca="1" si="110"/>
        <v/>
      </c>
      <c r="AA215" s="316" t="str">
        <f t="shared" ca="1" si="111"/>
        <v/>
      </c>
      <c r="AC215" s="310" t="e">
        <f t="shared" ca="1" si="112"/>
        <v>#N/A</v>
      </c>
      <c r="AD215" s="323" t="e">
        <f t="shared" ca="1" si="113"/>
        <v>#N/A</v>
      </c>
      <c r="AE215" s="324">
        <f t="shared" ca="1" si="92"/>
        <v>1009.808532666147</v>
      </c>
      <c r="AG215" s="306">
        <f t="shared" ca="1" si="114"/>
        <v>-20.036442389373214</v>
      </c>
      <c r="AH215" s="304">
        <f t="shared" ca="1" si="115"/>
        <v>-10.692503297461762</v>
      </c>
    </row>
    <row r="216" spans="1:34" x14ac:dyDescent="0.2">
      <c r="A216" s="347">
        <f t="shared" ca="1" si="93"/>
        <v>0.1</v>
      </c>
      <c r="B216" s="304">
        <f t="shared" ca="1" si="94"/>
        <v>7.7999999999999527</v>
      </c>
      <c r="D216" s="306">
        <f t="shared" ca="1" si="95"/>
        <v>-3.1691932851980282</v>
      </c>
      <c r="E216" s="307">
        <f t="shared" ca="1" si="96"/>
        <v>-19.634450313330888</v>
      </c>
      <c r="F216" s="304">
        <f t="shared" ca="1" si="97"/>
        <v>19.888575242726755</v>
      </c>
      <c r="G216" s="306">
        <f t="shared" ca="1" si="98"/>
        <v>35.501825638327276</v>
      </c>
      <c r="H216" s="307">
        <f t="shared" ca="1" si="99"/>
        <v>109.07411202024679</v>
      </c>
      <c r="I216" s="304">
        <f t="shared" ca="1" si="100"/>
        <v>114.70632736104638</v>
      </c>
      <c r="J216" s="306">
        <f t="shared" ca="1" si="101"/>
        <v>261.90890303673677</v>
      </c>
      <c r="K216" s="307">
        <f t="shared" ca="1" si="102"/>
        <v>1020.8141161197384</v>
      </c>
      <c r="L216" s="304">
        <f t="shared" ca="1" si="87"/>
        <v>1053.87747540178</v>
      </c>
      <c r="M216" s="306">
        <f t="shared" ca="1" si="103"/>
        <v>1.2561271649291372</v>
      </c>
      <c r="N216" s="304">
        <f t="shared" ca="1" si="104"/>
        <v>71.970785082173037</v>
      </c>
      <c r="P216" s="310">
        <f t="shared" ca="1" si="105"/>
        <v>23</v>
      </c>
      <c r="Q216" s="304">
        <f t="shared" ca="1" si="106"/>
        <v>0</v>
      </c>
      <c r="R216" s="306">
        <f t="shared" ca="1" si="107"/>
        <v>0</v>
      </c>
      <c r="S216" s="307">
        <f t="shared" ca="1" si="108"/>
        <v>2.9792999999999985</v>
      </c>
      <c r="T216" s="304">
        <f t="shared" ca="1" si="88"/>
        <v>29.226932999999988</v>
      </c>
      <c r="U216" s="311">
        <f t="shared" ca="1" si="89"/>
        <v>0</v>
      </c>
      <c r="V216" s="306">
        <f t="shared" ca="1" si="90"/>
        <v>1.1060229437034279</v>
      </c>
      <c r="W216" s="304">
        <f t="shared" ca="1" si="91"/>
        <v>29.694912316925713</v>
      </c>
      <c r="Y216" s="314" t="str">
        <f t="shared" ca="1" si="109"/>
        <v/>
      </c>
      <c r="Z216" s="315" t="str">
        <f t="shared" ca="1" si="110"/>
        <v/>
      </c>
      <c r="AA216" s="316" t="str">
        <f t="shared" ca="1" si="111"/>
        <v/>
      </c>
      <c r="AC216" s="310" t="e">
        <f t="shared" ca="1" si="112"/>
        <v>#N/A</v>
      </c>
      <c r="AD216" s="323" t="e">
        <f t="shared" ca="1" si="113"/>
        <v>#N/A</v>
      </c>
      <c r="AE216" s="324">
        <f t="shared" ca="1" si="92"/>
        <v>1020.8141161197384</v>
      </c>
      <c r="AG216" s="306">
        <f t="shared" ca="1" si="114"/>
        <v>-19.659222339636891</v>
      </c>
      <c r="AH216" s="304">
        <f t="shared" ca="1" si="115"/>
        <v>-10.322965176636588</v>
      </c>
    </row>
    <row r="217" spans="1:34" x14ac:dyDescent="0.2">
      <c r="A217" s="347">
        <f t="shared" ca="1" si="93"/>
        <v>0.1</v>
      </c>
      <c r="B217" s="304">
        <f t="shared" ca="1" si="94"/>
        <v>7.8999999999999524</v>
      </c>
      <c r="D217" s="306">
        <f t="shared" ca="1" si="95"/>
        <v>-3.084829195252536</v>
      </c>
      <c r="E217" s="307">
        <f t="shared" ca="1" si="96"/>
        <v>-19.287681757386839</v>
      </c>
      <c r="F217" s="304">
        <f t="shared" ca="1" si="97"/>
        <v>19.532814409042938</v>
      </c>
      <c r="G217" s="306">
        <f t="shared" ca="1" si="98"/>
        <v>35.193342718802022</v>
      </c>
      <c r="H217" s="307">
        <f t="shared" ca="1" si="99"/>
        <v>107.1453438445081</v>
      </c>
      <c r="I217" s="304">
        <f t="shared" ca="1" si="100"/>
        <v>112.7771966280459</v>
      </c>
      <c r="J217" s="306">
        <f t="shared" ca="1" si="101"/>
        <v>265.44366145459321</v>
      </c>
      <c r="K217" s="307">
        <f t="shared" ca="1" si="102"/>
        <v>1031.6250889129763</v>
      </c>
      <c r="L217" s="304">
        <f t="shared" ca="1" si="87"/>
        <v>1065.2279856824673</v>
      </c>
      <c r="M217" s="306">
        <f t="shared" ca="1" si="103"/>
        <v>1.2534349387128618</v>
      </c>
      <c r="N217" s="304">
        <f t="shared" ca="1" si="104"/>
        <v>71.81653188248599</v>
      </c>
      <c r="P217" s="310">
        <f t="shared" ca="1" si="105"/>
        <v>23</v>
      </c>
      <c r="Q217" s="304">
        <f t="shared" ca="1" si="106"/>
        <v>0</v>
      </c>
      <c r="R217" s="306">
        <f t="shared" ca="1" si="107"/>
        <v>0</v>
      </c>
      <c r="S217" s="307">
        <f t="shared" ca="1" si="108"/>
        <v>2.9792999999999985</v>
      </c>
      <c r="T217" s="304">
        <f t="shared" ca="1" si="88"/>
        <v>29.226932999999988</v>
      </c>
      <c r="U217" s="311">
        <f t="shared" ca="1" si="89"/>
        <v>0</v>
      </c>
      <c r="V217" s="306">
        <f t="shared" ca="1" si="90"/>
        <v>1.1048247183871123</v>
      </c>
      <c r="W217" s="304">
        <f t="shared" ca="1" si="91"/>
        <v>28.673396038584983</v>
      </c>
      <c r="Y217" s="314" t="str">
        <f t="shared" ca="1" si="109"/>
        <v/>
      </c>
      <c r="Z217" s="315" t="str">
        <f t="shared" ca="1" si="110"/>
        <v/>
      </c>
      <c r="AA217" s="316" t="str">
        <f t="shared" ca="1" si="111"/>
        <v/>
      </c>
      <c r="AC217" s="310" t="e">
        <f t="shared" ca="1" si="112"/>
        <v>#N/A</v>
      </c>
      <c r="AD217" s="323" t="e">
        <f t="shared" ca="1" si="113"/>
        <v>#N/A</v>
      </c>
      <c r="AE217" s="324">
        <f t="shared" ca="1" si="92"/>
        <v>1031.6250889129763</v>
      </c>
      <c r="AG217" s="306">
        <f t="shared" ca="1" si="114"/>
        <v>-19.295394419380436</v>
      </c>
      <c r="AH217" s="304">
        <f t="shared" ca="1" si="115"/>
        <v>-9.9670769365037852</v>
      </c>
    </row>
    <row r="218" spans="1:34" x14ac:dyDescent="0.2">
      <c r="A218" s="347">
        <f t="shared" ca="1" si="93"/>
        <v>0.1</v>
      </c>
      <c r="B218" s="304">
        <f t="shared" ca="1" si="94"/>
        <v>7.999999999999952</v>
      </c>
      <c r="D218" s="306">
        <f t="shared" ca="1" si="95"/>
        <v>-3.0033373738929989</v>
      </c>
      <c r="E218" s="307">
        <f t="shared" ca="1" si="96"/>
        <v>-18.953593382930041</v>
      </c>
      <c r="F218" s="304">
        <f t="shared" ca="1" si="97"/>
        <v>19.190068720743859</v>
      </c>
      <c r="G218" s="306">
        <f t="shared" ca="1" si="98"/>
        <v>34.89300898141272</v>
      </c>
      <c r="H218" s="307">
        <f t="shared" ca="1" si="99"/>
        <v>105.2499845062151</v>
      </c>
      <c r="I218" s="304">
        <f t="shared" ca="1" si="100"/>
        <v>110.88318769919752</v>
      </c>
      <c r="J218" s="306">
        <f t="shared" ca="1" si="101"/>
        <v>268.94797903960392</v>
      </c>
      <c r="K218" s="307">
        <f t="shared" ca="1" si="102"/>
        <v>1042.2448553305123</v>
      </c>
      <c r="L218" s="304">
        <f t="shared" ca="1" si="87"/>
        <v>1076.3862475396124</v>
      </c>
      <c r="M218" s="306">
        <f t="shared" ca="1" si="103"/>
        <v>1.2506740870043485</v>
      </c>
      <c r="N218" s="304">
        <f t="shared" ca="1" si="104"/>
        <v>71.658346731726681</v>
      </c>
      <c r="P218" s="310">
        <f t="shared" ca="1" si="105"/>
        <v>23</v>
      </c>
      <c r="Q218" s="304">
        <f t="shared" ca="1" si="106"/>
        <v>0</v>
      </c>
      <c r="R218" s="306">
        <f t="shared" ca="1" si="107"/>
        <v>0</v>
      </c>
      <c r="S218" s="307">
        <f t="shared" ca="1" si="108"/>
        <v>2.9792999999999985</v>
      </c>
      <c r="T218" s="304">
        <f t="shared" ca="1" si="88"/>
        <v>29.226932999999988</v>
      </c>
      <c r="U218" s="311">
        <f t="shared" ca="1" si="89"/>
        <v>0</v>
      </c>
      <c r="V218" s="306">
        <f t="shared" ca="1" si="90"/>
        <v>1.103648884037062</v>
      </c>
      <c r="W218" s="304">
        <f t="shared" ca="1" si="91"/>
        <v>27.688886757840333</v>
      </c>
      <c r="Y218" s="314" t="str">
        <f t="shared" ca="1" si="109"/>
        <v/>
      </c>
      <c r="Z218" s="315" t="str">
        <f t="shared" ca="1" si="110"/>
        <v/>
      </c>
      <c r="AA218" s="316" t="str">
        <f t="shared" ca="1" si="111"/>
        <v/>
      </c>
      <c r="AC218" s="310">
        <f t="shared" ca="1" si="112"/>
        <v>7.999999999999952</v>
      </c>
      <c r="AD218" s="323">
        <f t="shared" ca="1" si="113"/>
        <v>268.94797903960392</v>
      </c>
      <c r="AE218" s="324">
        <f t="shared" ca="1" si="92"/>
        <v>1042.2448553305123</v>
      </c>
      <c r="AG218" s="306">
        <f t="shared" ca="1" si="114"/>
        <v>-18.944315211603033</v>
      </c>
      <c r="AH218" s="304">
        <f t="shared" ca="1" si="115"/>
        <v>-9.6242056988503997</v>
      </c>
    </row>
    <row r="219" spans="1:34" x14ac:dyDescent="0.2">
      <c r="A219" s="347">
        <f t="shared" ca="1" si="93"/>
        <v>0.1</v>
      </c>
      <c r="B219" s="304">
        <f t="shared" ca="1" si="94"/>
        <v>8.0999999999999517</v>
      </c>
      <c r="D219" s="306">
        <f t="shared" ca="1" si="95"/>
        <v>-2.9245831810438951</v>
      </c>
      <c r="E219" s="307">
        <f t="shared" ca="1" si="96"/>
        <v>-18.631604770628318</v>
      </c>
      <c r="F219" s="304">
        <f t="shared" ca="1" si="97"/>
        <v>18.859742392507506</v>
      </c>
      <c r="G219" s="306">
        <f t="shared" ca="1" si="98"/>
        <v>34.600550663308333</v>
      </c>
      <c r="H219" s="307">
        <f t="shared" ca="1" si="99"/>
        <v>103.38682402915227</v>
      </c>
      <c r="I219" s="304">
        <f t="shared" ca="1" si="100"/>
        <v>109.02308695427341</v>
      </c>
      <c r="J219" s="306">
        <f t="shared" ca="1" si="101"/>
        <v>272.42265702184</v>
      </c>
      <c r="K219" s="307">
        <f t="shared" ca="1" si="102"/>
        <v>1052.6766957572806</v>
      </c>
      <c r="L219" s="304">
        <f t="shared" ca="1" si="87"/>
        <v>1087.3556593172748</v>
      </c>
      <c r="M219" s="306">
        <f t="shared" ca="1" si="103"/>
        <v>1.2478425396277075</v>
      </c>
      <c r="N219" s="304">
        <f t="shared" ca="1" si="104"/>
        <v>71.496111017553815</v>
      </c>
      <c r="P219" s="310">
        <f t="shared" ca="1" si="105"/>
        <v>23</v>
      </c>
      <c r="Q219" s="304">
        <f t="shared" ca="1" si="106"/>
        <v>0</v>
      </c>
      <c r="R219" s="306">
        <f t="shared" ca="1" si="107"/>
        <v>0</v>
      </c>
      <c r="S219" s="307">
        <f t="shared" ca="1" si="108"/>
        <v>2.9792999999999985</v>
      </c>
      <c r="T219" s="304">
        <f t="shared" ca="1" si="88"/>
        <v>29.226932999999988</v>
      </c>
      <c r="U219" s="311">
        <f t="shared" ca="1" si="89"/>
        <v>0</v>
      </c>
      <c r="V219" s="306">
        <f t="shared" ca="1" si="90"/>
        <v>1.1024950120653736</v>
      </c>
      <c r="W219" s="304">
        <f t="shared" ca="1" si="91"/>
        <v>26.739713156744894</v>
      </c>
      <c r="Y219" s="314" t="str">
        <f t="shared" ca="1" si="109"/>
        <v/>
      </c>
      <c r="Z219" s="315" t="str">
        <f t="shared" ca="1" si="110"/>
        <v/>
      </c>
      <c r="AA219" s="316" t="str">
        <f t="shared" ca="1" si="111"/>
        <v/>
      </c>
      <c r="AC219" s="310" t="e">
        <f t="shared" ca="1" si="112"/>
        <v>#N/A</v>
      </c>
      <c r="AD219" s="323" t="e">
        <f t="shared" ca="1" si="113"/>
        <v>#N/A</v>
      </c>
      <c r="AE219" s="324">
        <f t="shared" ca="1" si="92"/>
        <v>1052.6766957572806</v>
      </c>
      <c r="AG219" s="306">
        <f t="shared" ca="1" si="114"/>
        <v>-18.605377996835291</v>
      </c>
      <c r="AH219" s="304">
        <f t="shared" ca="1" si="115"/>
        <v>-9.2937558345384303</v>
      </c>
    </row>
    <row r="220" spans="1:34" x14ac:dyDescent="0.2">
      <c r="A220" s="347">
        <f t="shared" ca="1" si="93"/>
        <v>0.1</v>
      </c>
      <c r="B220" s="304">
        <f t="shared" ca="1" si="94"/>
        <v>8.1999999999999513</v>
      </c>
      <c r="D220" s="306">
        <f t="shared" ca="1" si="95"/>
        <v>-2.8484397870510909</v>
      </c>
      <c r="E220" s="307">
        <f t="shared" ca="1" si="96"/>
        <v>-18.321169255285184</v>
      </c>
      <c r="F220" s="304">
        <f t="shared" ca="1" si="97"/>
        <v>18.541274284721176</v>
      </c>
      <c r="G220" s="306">
        <f t="shared" ca="1" si="98"/>
        <v>34.315706684603221</v>
      </c>
      <c r="H220" s="307">
        <f t="shared" ca="1" si="99"/>
        <v>101.55470710362374</v>
      </c>
      <c r="I220" s="304">
        <f t="shared" ca="1" si="100"/>
        <v>107.19573806904138</v>
      </c>
      <c r="J220" s="306">
        <f t="shared" ca="1" si="101"/>
        <v>275.8684698892356</v>
      </c>
      <c r="K220" s="307">
        <f t="shared" ca="1" si="102"/>
        <v>1062.9237723139195</v>
      </c>
      <c r="L220" s="304">
        <f t="shared" ca="1" si="87"/>
        <v>1098.1394986198616</v>
      </c>
      <c r="M220" s="306">
        <f t="shared" ca="1" si="103"/>
        <v>1.2449381382444022</v>
      </c>
      <c r="N220" s="304">
        <f t="shared" ca="1" si="104"/>
        <v>71.329701076278468</v>
      </c>
      <c r="P220" s="310">
        <f t="shared" ca="1" si="105"/>
        <v>23</v>
      </c>
      <c r="Q220" s="304">
        <f t="shared" ca="1" si="106"/>
        <v>0</v>
      </c>
      <c r="R220" s="306">
        <f t="shared" ca="1" si="107"/>
        <v>0</v>
      </c>
      <c r="S220" s="307">
        <f t="shared" ca="1" si="108"/>
        <v>2.9792999999999985</v>
      </c>
      <c r="T220" s="304">
        <f t="shared" ca="1" si="88"/>
        <v>29.226932999999988</v>
      </c>
      <c r="U220" s="311">
        <f t="shared" ca="1" si="89"/>
        <v>0</v>
      </c>
      <c r="V220" s="306">
        <f t="shared" ca="1" si="90"/>
        <v>1.1013626897044495</v>
      </c>
      <c r="W220" s="304">
        <f t="shared" ca="1" si="91"/>
        <v>25.824300046422504</v>
      </c>
      <c r="Y220" s="314" t="str">
        <f t="shared" ca="1" si="109"/>
        <v/>
      </c>
      <c r="Z220" s="315" t="str">
        <f t="shared" ca="1" si="110"/>
        <v/>
      </c>
      <c r="AA220" s="316" t="str">
        <f t="shared" ca="1" si="111"/>
        <v/>
      </c>
      <c r="AC220" s="310" t="e">
        <f t="shared" ca="1" si="112"/>
        <v>#N/A</v>
      </c>
      <c r="AD220" s="323" t="e">
        <f t="shared" ca="1" si="113"/>
        <v>#N/A</v>
      </c>
      <c r="AE220" s="324">
        <f t="shared" ca="1" si="92"/>
        <v>1062.9237723139195</v>
      </c>
      <c r="AG220" s="306">
        <f t="shared" ca="1" si="114"/>
        <v>-18.278010122787286</v>
      </c>
      <c r="AH220" s="304">
        <f t="shared" ca="1" si="115"/>
        <v>-8.9751663668462083</v>
      </c>
    </row>
    <row r="221" spans="1:34" x14ac:dyDescent="0.2">
      <c r="A221" s="347">
        <f t="shared" ca="1" si="93"/>
        <v>0.1</v>
      </c>
      <c r="B221" s="304">
        <f t="shared" ca="1" si="94"/>
        <v>8.299999999999951</v>
      </c>
      <c r="D221" s="306">
        <f t="shared" ca="1" si="95"/>
        <v>-2.7747876354024599</v>
      </c>
      <c r="E221" s="307">
        <f t="shared" ca="1" si="96"/>
        <v>-18.021771600043671</v>
      </c>
      <c r="F221" s="304">
        <f t="shared" ca="1" si="97"/>
        <v>18.234135516270655</v>
      </c>
      <c r="G221" s="306">
        <f t="shared" ca="1" si="98"/>
        <v>34.038227921062976</v>
      </c>
      <c r="H221" s="307">
        <f t="shared" ca="1" si="99"/>
        <v>99.752529943619379</v>
      </c>
      <c r="I221" s="304">
        <f t="shared" ca="1" si="100"/>
        <v>105.4000388527391</v>
      </c>
      <c r="J221" s="306">
        <f t="shared" ca="1" si="101"/>
        <v>279.28616661951889</v>
      </c>
      <c r="K221" s="307">
        <f t="shared" ca="1" si="102"/>
        <v>1072.9891341662817</v>
      </c>
      <c r="L221" s="304">
        <f t="shared" ca="1" si="87"/>
        <v>1108.7409277662355</v>
      </c>
      <c r="M221" s="306">
        <f t="shared" ca="1" si="103"/>
        <v>1.2419586319505818</v>
      </c>
      <c r="N221" s="304">
        <f t="shared" ca="1" si="104"/>
        <v>71.15898794060989</v>
      </c>
      <c r="P221" s="310">
        <f t="shared" ca="1" si="105"/>
        <v>23</v>
      </c>
      <c r="Q221" s="304">
        <f t="shared" ca="1" si="106"/>
        <v>0</v>
      </c>
      <c r="R221" s="306">
        <f t="shared" ca="1" si="107"/>
        <v>0</v>
      </c>
      <c r="S221" s="307">
        <f t="shared" ca="1" si="108"/>
        <v>2.9792999999999985</v>
      </c>
      <c r="T221" s="304">
        <f t="shared" ca="1" si="88"/>
        <v>29.226932999999988</v>
      </c>
      <c r="U221" s="311">
        <f t="shared" ca="1" si="89"/>
        <v>0</v>
      </c>
      <c r="V221" s="306">
        <f t="shared" ca="1" si="90"/>
        <v>1.1002515192804236</v>
      </c>
      <c r="W221" s="304">
        <f t="shared" ca="1" si="91"/>
        <v>24.941161824314161</v>
      </c>
      <c r="Y221" s="314" t="str">
        <f t="shared" ca="1" si="109"/>
        <v/>
      </c>
      <c r="Z221" s="315" t="str">
        <f t="shared" ca="1" si="110"/>
        <v/>
      </c>
      <c r="AA221" s="316" t="str">
        <f t="shared" ca="1" si="111"/>
        <v/>
      </c>
      <c r="AC221" s="310" t="e">
        <f t="shared" ca="1" si="112"/>
        <v>#N/A</v>
      </c>
      <c r="AD221" s="323" t="e">
        <f t="shared" ca="1" si="113"/>
        <v>#N/A</v>
      </c>
      <c r="AE221" s="324">
        <f t="shared" ca="1" si="92"/>
        <v>1072.9891341662817</v>
      </c>
      <c r="AG221" s="306">
        <f t="shared" ca="1" si="114"/>
        <v>-17.961670581523265</v>
      </c>
      <c r="AH221" s="304">
        <f t="shared" ca="1" si="115"/>
        <v>-8.6679085847086625</v>
      </c>
    </row>
    <row r="222" spans="1:34" x14ac:dyDescent="0.2">
      <c r="A222" s="347">
        <f t="shared" ca="1" si="93"/>
        <v>0.1</v>
      </c>
      <c r="B222" s="304">
        <f t="shared" ca="1" si="94"/>
        <v>8.3999999999999506</v>
      </c>
      <c r="D222" s="306">
        <f t="shared" ca="1" si="95"/>
        <v>-2.7035139484889128</v>
      </c>
      <c r="E222" s="307">
        <f t="shared" ca="1" si="96"/>
        <v>-17.732925856335562</v>
      </c>
      <c r="F222" s="304">
        <f t="shared" ca="1" si="97"/>
        <v>17.937827267982275</v>
      </c>
      <c r="G222" s="306">
        <f t="shared" ca="1" si="98"/>
        <v>33.767876526214081</v>
      </c>
      <c r="H222" s="307">
        <f t="shared" ca="1" si="99"/>
        <v>97.979237357985824</v>
      </c>
      <c r="I222" s="304">
        <f t="shared" ca="1" si="100"/>
        <v>103.63493830915404</v>
      </c>
      <c r="J222" s="306">
        <f t="shared" ca="1" si="101"/>
        <v>282.67647184188274</v>
      </c>
      <c r="K222" s="307">
        <f t="shared" ca="1" si="102"/>
        <v>1082.875722531362</v>
      </c>
      <c r="L222" s="304">
        <f t="shared" ca="1" si="87"/>
        <v>1119.1629989330393</v>
      </c>
      <c r="M222" s="306">
        <f t="shared" ca="1" si="103"/>
        <v>1.2389016726153912</v>
      </c>
      <c r="N222" s="304">
        <f t="shared" ca="1" si="104"/>
        <v>70.983837072560348</v>
      </c>
      <c r="P222" s="310">
        <f t="shared" ca="1" si="105"/>
        <v>23</v>
      </c>
      <c r="Q222" s="304">
        <f t="shared" ca="1" si="106"/>
        <v>0</v>
      </c>
      <c r="R222" s="306">
        <f t="shared" ca="1" si="107"/>
        <v>0</v>
      </c>
      <c r="S222" s="307">
        <f t="shared" ca="1" si="108"/>
        <v>2.9792999999999985</v>
      </c>
      <c r="T222" s="304">
        <f t="shared" ca="1" si="88"/>
        <v>29.226932999999988</v>
      </c>
      <c r="U222" s="311">
        <f t="shared" ca="1" si="89"/>
        <v>0</v>
      </c>
      <c r="V222" s="306">
        <f t="shared" ca="1" si="90"/>
        <v>1.0991611175288336</v>
      </c>
      <c r="W222" s="304">
        <f t="shared" ca="1" si="91"/>
        <v>24.088896448152436</v>
      </c>
      <c r="Y222" s="314" t="str">
        <f t="shared" ca="1" si="109"/>
        <v/>
      </c>
      <c r="Z222" s="315" t="str">
        <f t="shared" ca="1" si="110"/>
        <v/>
      </c>
      <c r="AA222" s="316" t="str">
        <f t="shared" ca="1" si="111"/>
        <v/>
      </c>
      <c r="AC222" s="310" t="e">
        <f t="shared" ca="1" si="112"/>
        <v>#N/A</v>
      </c>
      <c r="AD222" s="323" t="e">
        <f t="shared" ca="1" si="113"/>
        <v>#N/A</v>
      </c>
      <c r="AE222" s="324">
        <f t="shared" ca="1" si="92"/>
        <v>1082.875722531362</v>
      </c>
      <c r="AG222" s="306">
        <f t="shared" ca="1" si="114"/>
        <v>-17.655847774767427</v>
      </c>
      <c r="AH222" s="304">
        <f t="shared" ca="1" si="115"/>
        <v>-8.3714838466465853</v>
      </c>
    </row>
    <row r="223" spans="1:34" x14ac:dyDescent="0.2">
      <c r="A223" s="347">
        <f t="shared" ca="1" si="93"/>
        <v>0.1</v>
      </c>
      <c r="B223" s="304">
        <f t="shared" ca="1" si="94"/>
        <v>8.4999999999999503</v>
      </c>
      <c r="D223" s="306">
        <f t="shared" ca="1" si="95"/>
        <v>-2.634512272521758</v>
      </c>
      <c r="E223" s="307">
        <f t="shared" ca="1" si="96"/>
        <v>-17.454173392767267</v>
      </c>
      <c r="F223" s="304">
        <f t="shared" ca="1" si="97"/>
        <v>17.651878759465028</v>
      </c>
      <c r="G223" s="306">
        <f t="shared" ca="1" si="98"/>
        <v>33.504425298961905</v>
      </c>
      <c r="H223" s="307">
        <f t="shared" ca="1" si="99"/>
        <v>96.233820018709096</v>
      </c>
      <c r="I223" s="304">
        <f t="shared" ca="1" si="100"/>
        <v>101.89943390425196</v>
      </c>
      <c r="J223" s="306">
        <f t="shared" ca="1" si="101"/>
        <v>286.04008693314154</v>
      </c>
      <c r="K223" s="307">
        <f t="shared" ca="1" si="102"/>
        <v>1092.5863754001969</v>
      </c>
      <c r="L223" s="304">
        <f t="shared" ca="1" si="87"/>
        <v>1129.4086590082702</v>
      </c>
      <c r="M223" s="306">
        <f t="shared" ca="1" si="103"/>
        <v>1.2357648099435437</v>
      </c>
      <c r="N223" s="304">
        <f t="shared" ca="1" si="104"/>
        <v>70.804108080551359</v>
      </c>
      <c r="P223" s="310">
        <f t="shared" ca="1" si="105"/>
        <v>23</v>
      </c>
      <c r="Q223" s="304">
        <f t="shared" ca="1" si="106"/>
        <v>0</v>
      </c>
      <c r="R223" s="306">
        <f t="shared" ca="1" si="107"/>
        <v>0</v>
      </c>
      <c r="S223" s="307">
        <f t="shared" ca="1" si="108"/>
        <v>2.9792999999999985</v>
      </c>
      <c r="T223" s="304">
        <f t="shared" ca="1" si="88"/>
        <v>29.226932999999988</v>
      </c>
      <c r="U223" s="311">
        <f t="shared" ca="1" si="89"/>
        <v>0</v>
      </c>
      <c r="V223" s="306">
        <f t="shared" ca="1" si="90"/>
        <v>1.0980911149496384</v>
      </c>
      <c r="W223" s="304">
        <f t="shared" ca="1" si="91"/>
        <v>23.266179880455677</v>
      </c>
      <c r="Y223" s="314" t="str">
        <f t="shared" ca="1" si="109"/>
        <v/>
      </c>
      <c r="Z223" s="315" t="str">
        <f t="shared" ca="1" si="110"/>
        <v/>
      </c>
      <c r="AA223" s="316" t="str">
        <f t="shared" ca="1" si="111"/>
        <v/>
      </c>
      <c r="AC223" s="310" t="e">
        <f t="shared" ca="1" si="112"/>
        <v>#N/A</v>
      </c>
      <c r="AD223" s="323" t="e">
        <f t="shared" ca="1" si="113"/>
        <v>#N/A</v>
      </c>
      <c r="AE223" s="324">
        <f t="shared" ca="1" si="92"/>
        <v>1092.5863754001969</v>
      </c>
      <c r="AG223" s="306">
        <f t="shared" ca="1" si="114"/>
        <v>-17.360057449889759</v>
      </c>
      <c r="AH223" s="304">
        <f t="shared" ca="1" si="115"/>
        <v>-8.0854215581352822</v>
      </c>
    </row>
    <row r="224" spans="1:34" x14ac:dyDescent="0.2">
      <c r="A224" s="347">
        <f t="shared" ca="1" si="93"/>
        <v>0.1</v>
      </c>
      <c r="B224" s="304">
        <f t="shared" ca="1" si="94"/>
        <v>8.5999999999999499</v>
      </c>
      <c r="D224" s="306">
        <f t="shared" ca="1" si="95"/>
        <v>-2.5676820581148245</v>
      </c>
      <c r="E224" s="307">
        <f t="shared" ca="1" si="96"/>
        <v>-17.185081077828446</v>
      </c>
      <c r="F224" s="304">
        <f t="shared" ca="1" si="97"/>
        <v>17.37584538383966</v>
      </c>
      <c r="G224" s="306">
        <f t="shared" ca="1" si="98"/>
        <v>33.247657093150423</v>
      </c>
      <c r="H224" s="307">
        <f t="shared" ca="1" si="99"/>
        <v>94.515311910926258</v>
      </c>
      <c r="I224" s="304">
        <f t="shared" ca="1" si="100"/>
        <v>100.19256902487028</v>
      </c>
      <c r="J224" s="306">
        <f t="shared" ca="1" si="101"/>
        <v>289.37769105274714</v>
      </c>
      <c r="K224" s="307">
        <f t="shared" ca="1" si="102"/>
        <v>1102.1238319966785</v>
      </c>
      <c r="L224" s="304">
        <f t="shared" ca="1" si="87"/>
        <v>1139.480754174489</v>
      </c>
      <c r="M224" s="306">
        <f t="shared" ca="1" si="103"/>
        <v>1.2325454862442886</v>
      </c>
      <c r="N224" s="304">
        <f t="shared" ca="1" si="104"/>
        <v>70.619654419697596</v>
      </c>
      <c r="P224" s="310">
        <f t="shared" ca="1" si="105"/>
        <v>23</v>
      </c>
      <c r="Q224" s="304">
        <f t="shared" ca="1" si="106"/>
        <v>0</v>
      </c>
      <c r="R224" s="306">
        <f t="shared" ca="1" si="107"/>
        <v>0</v>
      </c>
      <c r="S224" s="307">
        <f t="shared" ca="1" si="108"/>
        <v>2.9792999999999985</v>
      </c>
      <c r="T224" s="304">
        <f t="shared" ca="1" si="88"/>
        <v>29.226932999999988</v>
      </c>
      <c r="U224" s="311">
        <f t="shared" ca="1" si="89"/>
        <v>0</v>
      </c>
      <c r="V224" s="306">
        <f t="shared" ca="1" si="90"/>
        <v>1.0970411551989092</v>
      </c>
      <c r="W224" s="304">
        <f t="shared" ca="1" si="91"/>
        <v>22.471760961941747</v>
      </c>
      <c r="Y224" s="314" t="str">
        <f t="shared" ca="1" si="109"/>
        <v/>
      </c>
      <c r="Z224" s="315" t="str">
        <f t="shared" ca="1" si="110"/>
        <v/>
      </c>
      <c r="AA224" s="316" t="str">
        <f t="shared" ca="1" si="111"/>
        <v/>
      </c>
      <c r="AC224" s="310" t="e">
        <f t="shared" ca="1" si="112"/>
        <v>#N/A</v>
      </c>
      <c r="AD224" s="323" t="e">
        <f t="shared" ca="1" si="113"/>
        <v>#N/A</v>
      </c>
      <c r="AE224" s="324">
        <f t="shared" ca="1" si="92"/>
        <v>1102.1238319966785</v>
      </c>
      <c r="AG224" s="306">
        <f t="shared" ca="1" si="114"/>
        <v>-17.07384079084331</v>
      </c>
      <c r="AH224" s="304">
        <f t="shared" ca="1" si="115"/>
        <v>-7.8092773069028594</v>
      </c>
    </row>
    <row r="225" spans="1:34" x14ac:dyDescent="0.2">
      <c r="A225" s="347">
        <f t="shared" ca="1" si="93"/>
        <v>0.1</v>
      </c>
      <c r="B225" s="304">
        <f t="shared" ca="1" si="94"/>
        <v>8.6999999999999496</v>
      </c>
      <c r="D225" s="306">
        <f t="shared" ca="1" si="95"/>
        <v>-2.5029282733889238</v>
      </c>
      <c r="E225" s="307">
        <f t="shared" ca="1" si="96"/>
        <v>-16.925239602815999</v>
      </c>
      <c r="F225" s="304">
        <f t="shared" ca="1" si="97"/>
        <v>17.109306986387868</v>
      </c>
      <c r="G225" s="306">
        <f t="shared" ca="1" si="98"/>
        <v>32.997364265811534</v>
      </c>
      <c r="H225" s="307">
        <f t="shared" ca="1" si="99"/>
        <v>92.822787950644653</v>
      </c>
      <c r="I225" s="304">
        <f t="shared" ca="1" si="100"/>
        <v>98.51343061441419</v>
      </c>
      <c r="J225" s="306">
        <f t="shared" ca="1" si="101"/>
        <v>292.68994212069526</v>
      </c>
      <c r="K225" s="307">
        <f t="shared" ca="1" si="102"/>
        <v>1111.4907369897571</v>
      </c>
      <c r="L225" s="304">
        <f t="shared" ca="1" si="87"/>
        <v>1149.3820342395513</v>
      </c>
      <c r="M225" s="306">
        <f t="shared" ca="1" si="103"/>
        <v>1.2292410308876944</v>
      </c>
      <c r="N225" s="304">
        <f t="shared" ca="1" si="104"/>
        <v>70.430323074175362</v>
      </c>
      <c r="P225" s="310">
        <f t="shared" ca="1" si="105"/>
        <v>23</v>
      </c>
      <c r="Q225" s="304">
        <f t="shared" ca="1" si="106"/>
        <v>0</v>
      </c>
      <c r="R225" s="306">
        <f t="shared" ca="1" si="107"/>
        <v>0</v>
      </c>
      <c r="S225" s="307">
        <f t="shared" ca="1" si="108"/>
        <v>2.9792999999999985</v>
      </c>
      <c r="T225" s="304">
        <f t="shared" ca="1" si="88"/>
        <v>29.226932999999988</v>
      </c>
      <c r="U225" s="311">
        <f t="shared" ca="1" si="89"/>
        <v>0</v>
      </c>
      <c r="V225" s="306">
        <f t="shared" ca="1" si="90"/>
        <v>1.0960108945147287</v>
      </c>
      <c r="W225" s="304">
        <f t="shared" ca="1" si="91"/>
        <v>21.70445667636416</v>
      </c>
      <c r="Y225" s="314" t="str">
        <f t="shared" ca="1" si="109"/>
        <v/>
      </c>
      <c r="Z225" s="315" t="str">
        <f t="shared" ca="1" si="110"/>
        <v/>
      </c>
      <c r="AA225" s="316" t="str">
        <f t="shared" ca="1" si="111"/>
        <v/>
      </c>
      <c r="AC225" s="310" t="e">
        <f t="shared" ca="1" si="112"/>
        <v>#N/A</v>
      </c>
      <c r="AD225" s="323" t="e">
        <f t="shared" ca="1" si="113"/>
        <v>#N/A</v>
      </c>
      <c r="AE225" s="324">
        <f t="shared" ca="1" si="92"/>
        <v>1111.4907369897571</v>
      </c>
      <c r="AG225" s="306">
        <f t="shared" ca="1" si="114"/>
        <v>-16.796762649852422</v>
      </c>
      <c r="AH225" s="304">
        <f t="shared" ca="1" si="115"/>
        <v>-7.5426311421950656</v>
      </c>
    </row>
    <row r="226" spans="1:34" x14ac:dyDescent="0.2">
      <c r="A226" s="347">
        <f t="shared" ca="1" si="93"/>
        <v>0.1</v>
      </c>
      <c r="B226" s="304">
        <f t="shared" ca="1" si="94"/>
        <v>8.7999999999999492</v>
      </c>
      <c r="D226" s="306">
        <f t="shared" ca="1" si="95"/>
        <v>-2.4401610467671153</v>
      </c>
      <c r="E226" s="307">
        <f t="shared" ca="1" si="96"/>
        <v>-16.674261932707324</v>
      </c>
      <c r="F226" s="304">
        <f t="shared" ca="1" si="97"/>
        <v>16.851866274531499</v>
      </c>
      <c r="G226" s="306">
        <f t="shared" ca="1" si="98"/>
        <v>32.753348161134824</v>
      </c>
      <c r="H226" s="307">
        <f t="shared" ca="1" si="99"/>
        <v>91.155361757373925</v>
      </c>
      <c r="I226" s="304">
        <f t="shared" ca="1" si="100"/>
        <v>96.861146972778627</v>
      </c>
      <c r="J226" s="306">
        <f t="shared" ca="1" si="101"/>
        <v>295.97747774204259</v>
      </c>
      <c r="K226" s="307">
        <f t="shared" ca="1" si="102"/>
        <v>1120.689644475158</v>
      </c>
      <c r="L226" s="304">
        <f t="shared" ca="1" si="87"/>
        <v>1159.1151567313739</v>
      </c>
      <c r="M226" s="306">
        <f t="shared" ca="1" si="103"/>
        <v>1.2258486544278673</v>
      </c>
      <c r="N226" s="304">
        <f t="shared" ca="1" si="104"/>
        <v>70.235954220507736</v>
      </c>
      <c r="P226" s="310">
        <f t="shared" ca="1" si="105"/>
        <v>23</v>
      </c>
      <c r="Q226" s="304">
        <f t="shared" ca="1" si="106"/>
        <v>0</v>
      </c>
      <c r="R226" s="306">
        <f t="shared" ca="1" si="107"/>
        <v>0</v>
      </c>
      <c r="S226" s="307">
        <f t="shared" ca="1" si="108"/>
        <v>2.9792999999999985</v>
      </c>
      <c r="T226" s="304">
        <f t="shared" ca="1" si="88"/>
        <v>29.226932999999988</v>
      </c>
      <c r="U226" s="311">
        <f t="shared" ca="1" si="89"/>
        <v>0</v>
      </c>
      <c r="V226" s="306">
        <f t="shared" ca="1" si="90"/>
        <v>1.0950000011750389</v>
      </c>
      <c r="W226" s="304">
        <f t="shared" ca="1" si="91"/>
        <v>20.963147772929702</v>
      </c>
      <c r="Y226" s="314" t="str">
        <f t="shared" ca="1" si="109"/>
        <v/>
      </c>
      <c r="Z226" s="315" t="str">
        <f t="shared" ca="1" si="110"/>
        <v/>
      </c>
      <c r="AA226" s="316" t="str">
        <f t="shared" ca="1" si="111"/>
        <v/>
      </c>
      <c r="AC226" s="310" t="e">
        <f t="shared" ca="1" si="112"/>
        <v>#N/A</v>
      </c>
      <c r="AD226" s="323" t="e">
        <f t="shared" ca="1" si="113"/>
        <v>#N/A</v>
      </c>
      <c r="AE226" s="324">
        <f t="shared" ca="1" si="92"/>
        <v>1120.689644475158</v>
      </c>
      <c r="AG226" s="306">
        <f t="shared" ca="1" si="114"/>
        <v>-16.52840990700788</v>
      </c>
      <c r="AH226" s="304">
        <f t="shared" ca="1" si="115"/>
        <v>-7.2850859854207934</v>
      </c>
    </row>
    <row r="227" spans="1:34" x14ac:dyDescent="0.2">
      <c r="A227" s="347">
        <f t="shared" ca="1" si="93"/>
        <v>0.1</v>
      </c>
      <c r="B227" s="304">
        <f t="shared" ca="1" si="94"/>
        <v>8.8999999999999488</v>
      </c>
      <c r="D227" s="306">
        <f t="shared" ca="1" si="95"/>
        <v>-2.3792953369063667</v>
      </c>
      <c r="E227" s="307">
        <f t="shared" ca="1" si="96"/>
        <v>-16.431781873912037</v>
      </c>
      <c r="F227" s="304">
        <f t="shared" ca="1" si="97"/>
        <v>16.603147347778631</v>
      </c>
      <c r="G227" s="306">
        <f t="shared" ca="1" si="98"/>
        <v>32.515418627444184</v>
      </c>
      <c r="H227" s="307">
        <f t="shared" ca="1" si="99"/>
        <v>89.512183569982724</v>
      </c>
      <c r="I227" s="304">
        <f t="shared" ca="1" si="100"/>
        <v>95.234885708884164</v>
      </c>
      <c r="J227" s="306">
        <f t="shared" ca="1" si="101"/>
        <v>299.24091608147154</v>
      </c>
      <c r="K227" s="307">
        <f t="shared" ca="1" si="102"/>
        <v>1129.7230217415258</v>
      </c>
      <c r="L227" s="304">
        <f t="shared" ca="1" si="87"/>
        <v>1168.6826907720001</v>
      </c>
      <c r="M227" s="306">
        <f t="shared" ca="1" si="103"/>
        <v>1.2223654423713499</v>
      </c>
      <c r="N227" s="304">
        <f t="shared" ca="1" si="104"/>
        <v>70.036380870520205</v>
      </c>
      <c r="P227" s="310">
        <f t="shared" ca="1" si="105"/>
        <v>23</v>
      </c>
      <c r="Q227" s="304">
        <f t="shared" ca="1" si="106"/>
        <v>0</v>
      </c>
      <c r="R227" s="306">
        <f t="shared" ca="1" si="107"/>
        <v>0</v>
      </c>
      <c r="S227" s="307">
        <f t="shared" ca="1" si="108"/>
        <v>2.9792999999999985</v>
      </c>
      <c r="T227" s="304">
        <f t="shared" ca="1" si="88"/>
        <v>29.226932999999988</v>
      </c>
      <c r="U227" s="311">
        <f t="shared" ca="1" si="89"/>
        <v>0</v>
      </c>
      <c r="V227" s="306">
        <f t="shared" ca="1" si="90"/>
        <v>1.0940081549853362</v>
      </c>
      <c r="W227" s="304">
        <f t="shared" ca="1" si="91"/>
        <v>20.246774715721305</v>
      </c>
      <c r="Y227" s="314" t="str">
        <f t="shared" ca="1" si="109"/>
        <v/>
      </c>
      <c r="Z227" s="315" t="str">
        <f t="shared" ca="1" si="110"/>
        <v/>
      </c>
      <c r="AA227" s="316" t="str">
        <f t="shared" ca="1" si="111"/>
        <v/>
      </c>
      <c r="AC227" s="310" t="e">
        <f t="shared" ca="1" si="112"/>
        <v>#N/A</v>
      </c>
      <c r="AD227" s="323" t="e">
        <f t="shared" ca="1" si="113"/>
        <v>#N/A</v>
      </c>
      <c r="AE227" s="324">
        <f t="shared" ca="1" si="92"/>
        <v>1129.7230217415258</v>
      </c>
      <c r="AG227" s="306">
        <f t="shared" ca="1" si="114"/>
        <v>-16.268389946129982</v>
      </c>
      <c r="AH227" s="304">
        <f t="shared" ca="1" si="115"/>
        <v>-7.0362661608195589</v>
      </c>
    </row>
    <row r="228" spans="1:34" x14ac:dyDescent="0.2">
      <c r="A228" s="347">
        <f t="shared" ca="1" si="93"/>
        <v>0.1</v>
      </c>
      <c r="B228" s="304">
        <f t="shared" ca="1" si="94"/>
        <v>8.9999999999999485</v>
      </c>
      <c r="D228" s="306">
        <f t="shared" ca="1" si="95"/>
        <v>-2.3202506274587278</v>
      </c>
      <c r="E228" s="307">
        <f t="shared" ca="1" si="96"/>
        <v>-16.197452748898481</v>
      </c>
      <c r="F228" s="304">
        <f t="shared" ca="1" si="97"/>
        <v>16.362794337368591</v>
      </c>
      <c r="G228" s="306">
        <f t="shared" ca="1" si="98"/>
        <v>32.283393564698308</v>
      </c>
      <c r="H228" s="307">
        <f t="shared" ca="1" si="99"/>
        <v>87.892438295092873</v>
      </c>
      <c r="I228" s="304">
        <f t="shared" ca="1" si="100"/>
        <v>93.63385183527329</v>
      </c>
      <c r="J228" s="306">
        <f t="shared" ca="1" si="101"/>
        <v>302.48085669107866</v>
      </c>
      <c r="K228" s="307">
        <f t="shared" ca="1" si="102"/>
        <v>1138.5932528347796</v>
      </c>
      <c r="L228" s="304">
        <f t="shared" ca="1" si="87"/>
        <v>1178.0871207450887</v>
      </c>
      <c r="M228" s="306">
        <f t="shared" ca="1" si="103"/>
        <v>1.2187883485674786</v>
      </c>
      <c r="N228" s="304">
        <f t="shared" ca="1" si="104"/>
        <v>69.831428492635979</v>
      </c>
      <c r="P228" s="310">
        <f t="shared" ca="1" si="105"/>
        <v>23</v>
      </c>
      <c r="Q228" s="304">
        <f t="shared" ca="1" si="106"/>
        <v>0</v>
      </c>
      <c r="R228" s="306">
        <f t="shared" ca="1" si="107"/>
        <v>0</v>
      </c>
      <c r="S228" s="307">
        <f t="shared" ca="1" si="108"/>
        <v>2.9792999999999985</v>
      </c>
      <c r="T228" s="304">
        <f t="shared" ca="1" si="88"/>
        <v>29.226932999999988</v>
      </c>
      <c r="U228" s="311">
        <f t="shared" ca="1" si="89"/>
        <v>0</v>
      </c>
      <c r="V228" s="306">
        <f t="shared" ca="1" si="90"/>
        <v>1.0930350467942744</v>
      </c>
      <c r="W228" s="304">
        <f t="shared" ca="1" si="91"/>
        <v>19.554333932467046</v>
      </c>
      <c r="Y228" s="314" t="str">
        <f t="shared" ca="1" si="109"/>
        <v/>
      </c>
      <c r="Z228" s="315" t="str">
        <f t="shared" ca="1" si="110"/>
        <v/>
      </c>
      <c r="AA228" s="316" t="str">
        <f t="shared" ca="1" si="111"/>
        <v/>
      </c>
      <c r="AC228" s="310">
        <f t="shared" ca="1" si="112"/>
        <v>8.9999999999999485</v>
      </c>
      <c r="AD228" s="323">
        <f t="shared" ca="1" si="113"/>
        <v>302.48085669107866</v>
      </c>
      <c r="AE228" s="324">
        <f t="shared" ca="1" si="92"/>
        <v>1138.5932528347796</v>
      </c>
      <c r="AG228" s="306">
        <f t="shared" ca="1" si="114"/>
        <v>-16.016329236331945</v>
      </c>
      <c r="AH228" s="304">
        <f t="shared" ca="1" si="115"/>
        <v>-6.7958160358880662</v>
      </c>
    </row>
    <row r="229" spans="1:34" x14ac:dyDescent="0.2">
      <c r="A229" s="347">
        <f t="shared" ca="1" si="93"/>
        <v>0.1</v>
      </c>
      <c r="B229" s="304">
        <f t="shared" ca="1" si="94"/>
        <v>9.0999999999999481</v>
      </c>
      <c r="D229" s="306">
        <f t="shared" ca="1" si="95"/>
        <v>-2.2629506445764416</v>
      </c>
      <c r="E229" s="307">
        <f t="shared" ca="1" si="96"/>
        <v>-15.970946168644655</v>
      </c>
      <c r="F229" s="304">
        <f t="shared" ca="1" si="97"/>
        <v>16.130470146326619</v>
      </c>
      <c r="G229" s="306">
        <f t="shared" ca="1" si="98"/>
        <v>32.057098500240663</v>
      </c>
      <c r="H229" s="307">
        <f t="shared" ca="1" si="99"/>
        <v>86.295343678228406</v>
      </c>
      <c r="I229" s="304">
        <f t="shared" ca="1" si="100"/>
        <v>92.057285995176329</v>
      </c>
      <c r="J229" s="306">
        <f t="shared" ca="1" si="101"/>
        <v>305.69788129432561</v>
      </c>
      <c r="K229" s="307">
        <f t="shared" ca="1" si="102"/>
        <v>1147.3026419334456</v>
      </c>
      <c r="L229" s="304">
        <f t="shared" ca="1" si="87"/>
        <v>1187.3308497698961</v>
      </c>
      <c r="M229" s="306">
        <f t="shared" ca="1" si="103"/>
        <v>1.2151141881959269</v>
      </c>
      <c r="N229" s="304">
        <f t="shared" ca="1" si="104"/>
        <v>69.620914610091845</v>
      </c>
      <c r="P229" s="310">
        <f t="shared" ca="1" si="105"/>
        <v>23</v>
      </c>
      <c r="Q229" s="304">
        <f t="shared" ca="1" si="106"/>
        <v>0</v>
      </c>
      <c r="R229" s="306">
        <f t="shared" ca="1" si="107"/>
        <v>0</v>
      </c>
      <c r="S229" s="307">
        <f t="shared" ca="1" si="108"/>
        <v>2.9792999999999985</v>
      </c>
      <c r="T229" s="304">
        <f t="shared" ca="1" si="88"/>
        <v>29.226932999999988</v>
      </c>
      <c r="U229" s="311">
        <f t="shared" ca="1" si="89"/>
        <v>0</v>
      </c>
      <c r="V229" s="306">
        <f t="shared" ca="1" si="90"/>
        <v>1.0920803780353925</v>
      </c>
      <c r="W229" s="304">
        <f t="shared" ca="1" si="91"/>
        <v>18.884874337607602</v>
      </c>
      <c r="Y229" s="314" t="str">
        <f t="shared" ca="1" si="109"/>
        <v/>
      </c>
      <c r="Z229" s="315" t="str">
        <f t="shared" ca="1" si="110"/>
        <v/>
      </c>
      <c r="AA229" s="316" t="str">
        <f t="shared" ca="1" si="111"/>
        <v/>
      </c>
      <c r="AC229" s="310" t="e">
        <f t="shared" ca="1" si="112"/>
        <v>#N/A</v>
      </c>
      <c r="AD229" s="323" t="e">
        <f t="shared" ca="1" si="113"/>
        <v>#N/A</v>
      </c>
      <c r="AE229" s="324">
        <f t="shared" ca="1" si="92"/>
        <v>1147.3026419334456</v>
      </c>
      <c r="AG229" s="306">
        <f t="shared" ca="1" si="114"/>
        <v>-15.771872009668552</v>
      </c>
      <c r="AH229" s="304">
        <f t="shared" ca="1" si="115"/>
        <v>-6.5633987622820982</v>
      </c>
    </row>
    <row r="230" spans="1:34" x14ac:dyDescent="0.2">
      <c r="A230" s="347">
        <f t="shared" ca="1" si="93"/>
        <v>0.1</v>
      </c>
      <c r="B230" s="304">
        <f t="shared" ca="1" si="94"/>
        <v>9.1999999999999478</v>
      </c>
      <c r="D230" s="306">
        <f t="shared" ca="1" si="95"/>
        <v>-2.2073230952736314</v>
      </c>
      <c r="E230" s="307">
        <f t="shared" ca="1" si="96"/>
        <v>-15.751950894716778</v>
      </c>
      <c r="F230" s="304">
        <f t="shared" ca="1" si="97"/>
        <v>15.905855281514951</v>
      </c>
      <c r="G230" s="306">
        <f t="shared" ca="1" si="98"/>
        <v>31.836366190713299</v>
      </c>
      <c r="H230" s="307">
        <f t="shared" ca="1" si="99"/>
        <v>84.720148588756729</v>
      </c>
      <c r="I230" s="304">
        <f t="shared" ca="1" si="100"/>
        <v>90.5044628133343</v>
      </c>
      <c r="J230" s="306">
        <f t="shared" ca="1" si="101"/>
        <v>308.89255452887329</v>
      </c>
      <c r="K230" s="307">
        <f t="shared" ca="1" si="102"/>
        <v>1155.8534165467947</v>
      </c>
      <c r="L230" s="304">
        <f t="shared" ca="1" si="87"/>
        <v>1196.4162029938707</v>
      </c>
      <c r="M230" s="306">
        <f t="shared" ca="1" si="103"/>
        <v>1.211339630325025</v>
      </c>
      <c r="N230" s="304">
        <f t="shared" ca="1" si="104"/>
        <v>69.404648374561276</v>
      </c>
      <c r="P230" s="310">
        <f t="shared" ca="1" si="105"/>
        <v>23</v>
      </c>
      <c r="Q230" s="304">
        <f t="shared" ca="1" si="106"/>
        <v>0</v>
      </c>
      <c r="R230" s="306">
        <f t="shared" ca="1" si="107"/>
        <v>0</v>
      </c>
      <c r="S230" s="307">
        <f t="shared" ca="1" si="108"/>
        <v>2.9792999999999985</v>
      </c>
      <c r="T230" s="304">
        <f t="shared" ca="1" si="88"/>
        <v>29.226932999999988</v>
      </c>
      <c r="U230" s="311">
        <f t="shared" ca="1" si="89"/>
        <v>0</v>
      </c>
      <c r="V230" s="306">
        <f t="shared" ca="1" si="90"/>
        <v>1.0911438602933052</v>
      </c>
      <c r="W230" s="304">
        <f t="shared" ca="1" si="91"/>
        <v>18.237494106953154</v>
      </c>
      <c r="Y230" s="314" t="str">
        <f t="shared" ca="1" si="109"/>
        <v/>
      </c>
      <c r="Z230" s="315" t="str">
        <f t="shared" ca="1" si="110"/>
        <v/>
      </c>
      <c r="AA230" s="316" t="str">
        <f t="shared" ca="1" si="111"/>
        <v/>
      </c>
      <c r="AC230" s="310" t="e">
        <f t="shared" ca="1" si="112"/>
        <v>#N/A</v>
      </c>
      <c r="AD230" s="323" t="e">
        <f t="shared" ca="1" si="113"/>
        <v>#N/A</v>
      </c>
      <c r="AE230" s="324">
        <f t="shared" ca="1" si="92"/>
        <v>1155.8534165467947</v>
      </c>
      <c r="AG230" s="306">
        <f t="shared" ca="1" si="114"/>
        <v>-15.534679026102712</v>
      </c>
      <c r="AH230" s="304">
        <f t="shared" ca="1" si="115"/>
        <v>-6.3386951087864976</v>
      </c>
    </row>
    <row r="231" spans="1:34" x14ac:dyDescent="0.2">
      <c r="A231" s="347">
        <f t="shared" ca="1" si="93"/>
        <v>0.1</v>
      </c>
      <c r="B231" s="304">
        <f t="shared" ca="1" si="94"/>
        <v>9.2999999999999474</v>
      </c>
      <c r="D231" s="306">
        <f t="shared" ca="1" si="95"/>
        <v>-2.1532994249347639</v>
      </c>
      <c r="E231" s="307">
        <f t="shared" ca="1" si="96"/>
        <v>-15.540171783542682</v>
      </c>
      <c r="F231" s="304">
        <f t="shared" ca="1" si="97"/>
        <v>15.688646770051282</v>
      </c>
      <c r="G231" s="306">
        <f t="shared" ca="1" si="98"/>
        <v>31.621036248219824</v>
      </c>
      <c r="H231" s="307">
        <f t="shared" ca="1" si="99"/>
        <v>83.166131410402457</v>
      </c>
      <c r="I231" s="304">
        <f t="shared" ca="1" si="100"/>
        <v>88.974689362669665</v>
      </c>
      <c r="J231" s="306">
        <f t="shared" ca="1" si="101"/>
        <v>312.06542465081992</v>
      </c>
      <c r="K231" s="307">
        <f t="shared" ca="1" si="102"/>
        <v>1164.2477305467528</v>
      </c>
      <c r="L231" s="304">
        <f t="shared" ca="1" si="87"/>
        <v>1205.3454307150962</v>
      </c>
      <c r="M231" s="306">
        <f t="shared" ca="1" si="103"/>
        <v>1.207461190012711</v>
      </c>
      <c r="N231" s="304">
        <f t="shared" ca="1" si="104"/>
        <v>69.182430113572295</v>
      </c>
      <c r="P231" s="310">
        <f t="shared" ca="1" si="105"/>
        <v>23</v>
      </c>
      <c r="Q231" s="304">
        <f t="shared" ca="1" si="106"/>
        <v>0</v>
      </c>
      <c r="R231" s="306">
        <f t="shared" ca="1" si="107"/>
        <v>0</v>
      </c>
      <c r="S231" s="307">
        <f t="shared" ca="1" si="108"/>
        <v>2.9792999999999985</v>
      </c>
      <c r="T231" s="304">
        <f t="shared" ca="1" si="88"/>
        <v>29.226932999999988</v>
      </c>
      <c r="U231" s="311">
        <f t="shared" ca="1" si="89"/>
        <v>0</v>
      </c>
      <c r="V231" s="306">
        <f t="shared" ca="1" si="90"/>
        <v>1.0902252148928206</v>
      </c>
      <c r="W231" s="304">
        <f t="shared" ca="1" si="91"/>
        <v>17.611337683320315</v>
      </c>
      <c r="Y231" s="314" t="str">
        <f t="shared" ca="1" si="109"/>
        <v/>
      </c>
      <c r="Z231" s="315" t="str">
        <f t="shared" ca="1" si="110"/>
        <v/>
      </c>
      <c r="AA231" s="316" t="str">
        <f t="shared" ca="1" si="111"/>
        <v/>
      </c>
      <c r="AC231" s="310" t="e">
        <f t="shared" ca="1" si="112"/>
        <v>#N/A</v>
      </c>
      <c r="AD231" s="323" t="e">
        <f t="shared" ca="1" si="113"/>
        <v>#N/A</v>
      </c>
      <c r="AE231" s="324">
        <f t="shared" ca="1" si="92"/>
        <v>1164.2477305467528</v>
      </c>
      <c r="AG231" s="306">
        <f t="shared" ca="1" si="114"/>
        <v>-15.304426417775968</v>
      </c>
      <c r="AH231" s="304">
        <f t="shared" ca="1" si="115"/>
        <v>-6.1214023787309646</v>
      </c>
    </row>
    <row r="232" spans="1:34" x14ac:dyDescent="0.2">
      <c r="A232" s="347">
        <f t="shared" ca="1" si="93"/>
        <v>0.1</v>
      </c>
      <c r="B232" s="304">
        <f t="shared" ca="1" si="94"/>
        <v>9.3999999999999471</v>
      </c>
      <c r="D232" s="306">
        <f t="shared" ca="1" si="95"/>
        <v>-2.1008145924197503</v>
      </c>
      <c r="E232" s="307">
        <f t="shared" ca="1" si="96"/>
        <v>-15.33532880613323</v>
      </c>
      <c r="F232" s="304">
        <f t="shared" ca="1" si="97"/>
        <v>15.478557153169781</v>
      </c>
      <c r="G232" s="306">
        <f t="shared" ca="1" si="98"/>
        <v>31.410954788977847</v>
      </c>
      <c r="H232" s="307">
        <f t="shared" ca="1" si="99"/>
        <v>81.632598529789135</v>
      </c>
      <c r="I232" s="304">
        <f t="shared" ca="1" si="100"/>
        <v>87.467303739631433</v>
      </c>
      <c r="J232" s="306">
        <f t="shared" ca="1" si="101"/>
        <v>315.2170242026798</v>
      </c>
      <c r="K232" s="307">
        <f t="shared" ca="1" si="102"/>
        <v>1172.4876670437625</v>
      </c>
      <c r="L232" s="304">
        <f t="shared" ca="1" si="87"/>
        <v>1214.1207113450118</v>
      </c>
      <c r="M232" s="306">
        <f t="shared" ca="1" si="103"/>
        <v>1.2034752199201522</v>
      </c>
      <c r="N232" s="304">
        <f t="shared" ca="1" si="104"/>
        <v>68.954050850003298</v>
      </c>
      <c r="P232" s="310">
        <f t="shared" ca="1" si="105"/>
        <v>23</v>
      </c>
      <c r="Q232" s="304">
        <f t="shared" ca="1" si="106"/>
        <v>0</v>
      </c>
      <c r="R232" s="306">
        <f t="shared" ca="1" si="107"/>
        <v>0</v>
      </c>
      <c r="S232" s="307">
        <f t="shared" ca="1" si="108"/>
        <v>2.9792999999999985</v>
      </c>
      <c r="T232" s="304">
        <f t="shared" ca="1" si="88"/>
        <v>29.226932999999988</v>
      </c>
      <c r="U232" s="311">
        <f t="shared" ca="1" si="89"/>
        <v>0</v>
      </c>
      <c r="V232" s="306">
        <f t="shared" ca="1" si="90"/>
        <v>1.0893241725095639</v>
      </c>
      <c r="W232" s="304">
        <f t="shared" ca="1" si="91"/>
        <v>17.005592994423942</v>
      </c>
      <c r="Y232" s="314" t="str">
        <f t="shared" ca="1" si="109"/>
        <v/>
      </c>
      <c r="Z232" s="315" t="str">
        <f t="shared" ca="1" si="110"/>
        <v/>
      </c>
      <c r="AA232" s="316" t="str">
        <f t="shared" ca="1" si="111"/>
        <v/>
      </c>
      <c r="AC232" s="310" t="e">
        <f t="shared" ca="1" si="112"/>
        <v>#N/A</v>
      </c>
      <c r="AD232" s="323" t="e">
        <f t="shared" ca="1" si="113"/>
        <v>#N/A</v>
      </c>
      <c r="AE232" s="324">
        <f t="shared" ca="1" si="92"/>
        <v>1172.4876670437625</v>
      </c>
      <c r="AG232" s="306">
        <f t="shared" ca="1" si="114"/>
        <v>-15.080804605239479</v>
      </c>
      <c r="AH232" s="304">
        <f t="shared" ca="1" si="115"/>
        <v>-5.9112334049341539</v>
      </c>
    </row>
    <row r="233" spans="1:34" x14ac:dyDescent="0.2">
      <c r="A233" s="347">
        <f t="shared" ca="1" si="93"/>
        <v>0.1</v>
      </c>
      <c r="B233" s="304">
        <f t="shared" ca="1" si="94"/>
        <v>9.4999999999999467</v>
      </c>
      <c r="D233" s="306">
        <f t="shared" ca="1" si="95"/>
        <v>-2.0498068613588121</v>
      </c>
      <c r="E233" s="307">
        <f t="shared" ca="1" si="96"/>
        <v>-15.137156137120281</v>
      </c>
      <c r="F233" s="304">
        <f t="shared" ca="1" si="97"/>
        <v>15.275313551231342</v>
      </c>
      <c r="G233" s="306">
        <f t="shared" ca="1" si="98"/>
        <v>31.205974102841967</v>
      </c>
      <c r="H233" s="307">
        <f t="shared" ca="1" si="99"/>
        <v>80.118882916077112</v>
      </c>
      <c r="I233" s="304">
        <f t="shared" ca="1" si="100"/>
        <v>85.981673741718453</v>
      </c>
      <c r="J233" s="306">
        <f t="shared" ca="1" si="101"/>
        <v>318.34787064727078</v>
      </c>
      <c r="K233" s="307">
        <f t="shared" ca="1" si="102"/>
        <v>1180.5752411160558</v>
      </c>
      <c r="L233" s="304">
        <f t="shared" ca="1" si="87"/>
        <v>1222.7441542211047</v>
      </c>
      <c r="M233" s="306">
        <f t="shared" ca="1" si="103"/>
        <v>1.1993779014061612</v>
      </c>
      <c r="N233" s="304">
        <f t="shared" ca="1" si="104"/>
        <v>68.719291791830798</v>
      </c>
      <c r="P233" s="310">
        <f t="shared" ca="1" si="105"/>
        <v>23</v>
      </c>
      <c r="Q233" s="304">
        <f t="shared" ca="1" si="106"/>
        <v>0</v>
      </c>
      <c r="R233" s="306">
        <f t="shared" ca="1" si="107"/>
        <v>0</v>
      </c>
      <c r="S233" s="307">
        <f t="shared" ca="1" si="108"/>
        <v>2.9792999999999985</v>
      </c>
      <c r="T233" s="304">
        <f t="shared" ca="1" si="88"/>
        <v>29.226932999999988</v>
      </c>
      <c r="U233" s="311">
        <f t="shared" ca="1" si="89"/>
        <v>0</v>
      </c>
      <c r="V233" s="306">
        <f t="shared" ca="1" si="90"/>
        <v>1.0884404728007788</v>
      </c>
      <c r="W233" s="304">
        <f t="shared" ca="1" si="91"/>
        <v>16.419488865994207</v>
      </c>
      <c r="Y233" s="314" t="str">
        <f t="shared" ca="1" si="109"/>
        <v/>
      </c>
      <c r="Z233" s="315" t="str">
        <f t="shared" ca="1" si="110"/>
        <v/>
      </c>
      <c r="AA233" s="316" t="str">
        <f t="shared" ca="1" si="111"/>
        <v/>
      </c>
      <c r="AC233" s="310" t="e">
        <f t="shared" ca="1" si="112"/>
        <v>#N/A</v>
      </c>
      <c r="AD233" s="323" t="e">
        <f t="shared" ca="1" si="113"/>
        <v>#N/A</v>
      </c>
      <c r="AE233" s="324">
        <f t="shared" ca="1" si="92"/>
        <v>1180.5752411160558</v>
      </c>
      <c r="AG233" s="306">
        <f t="shared" ca="1" si="114"/>
        <v>-14.863517278897092</v>
      </c>
      <c r="AH233" s="304">
        <f t="shared" ca="1" si="115"/>
        <v>-5.7079156158909647</v>
      </c>
    </row>
    <row r="234" spans="1:34" x14ac:dyDescent="0.2">
      <c r="A234" s="347">
        <f t="shared" ca="1" si="93"/>
        <v>0.1</v>
      </c>
      <c r="B234" s="304">
        <f t="shared" ca="1" si="94"/>
        <v>9.5999999999999464</v>
      </c>
      <c r="D234" s="306">
        <f t="shared" ca="1" si="95"/>
        <v>-2.0002176063594423</v>
      </c>
      <c r="E234" s="307">
        <f t="shared" ca="1" si="96"/>
        <v>-14.945401307533405</v>
      </c>
      <c r="F234" s="304">
        <f t="shared" ca="1" si="97"/>
        <v>15.078656794158142</v>
      </c>
      <c r="G234" s="306">
        <f t="shared" ca="1" si="98"/>
        <v>31.005952342206022</v>
      </c>
      <c r="H234" s="307">
        <f t="shared" ca="1" si="99"/>
        <v>78.624342785323776</v>
      </c>
      <c r="I234" s="304">
        <f t="shared" ca="1" si="100"/>
        <v>84.517195641308675</v>
      </c>
      <c r="J234" s="306">
        <f t="shared" ca="1" si="101"/>
        <v>321.45846696952316</v>
      </c>
      <c r="K234" s="307">
        <f t="shared" ca="1" si="102"/>
        <v>1188.5124024011259</v>
      </c>
      <c r="L234" s="304">
        <f t="shared" ca="1" si="87"/>
        <v>1231.2178022785781</v>
      </c>
      <c r="M234" s="306">
        <f t="shared" ca="1" si="103"/>
        <v>1.1951652350685369</v>
      </c>
      <c r="N234" s="304">
        <f t="shared" ca="1" si="104"/>
        <v>68.4779237901881</v>
      </c>
      <c r="P234" s="310">
        <f t="shared" ca="1" si="105"/>
        <v>23</v>
      </c>
      <c r="Q234" s="304">
        <f t="shared" ca="1" si="106"/>
        <v>0</v>
      </c>
      <c r="R234" s="306">
        <f t="shared" ca="1" si="107"/>
        <v>0</v>
      </c>
      <c r="S234" s="307">
        <f t="shared" ca="1" si="108"/>
        <v>2.9792999999999985</v>
      </c>
      <c r="T234" s="304">
        <f t="shared" ca="1" si="88"/>
        <v>29.226932999999988</v>
      </c>
      <c r="U234" s="311">
        <f t="shared" ca="1" si="89"/>
        <v>0</v>
      </c>
      <c r="V234" s="306">
        <f t="shared" ca="1" si="90"/>
        <v>1.0875738640550914</v>
      </c>
      <c r="W234" s="304">
        <f t="shared" ca="1" si="91"/>
        <v>15.852292614615306</v>
      </c>
      <c r="Y234" s="314" t="str">
        <f t="shared" ca="1" si="109"/>
        <v/>
      </c>
      <c r="Z234" s="315" t="str">
        <f t="shared" ca="1" si="110"/>
        <v/>
      </c>
      <c r="AA234" s="316" t="str">
        <f t="shared" ca="1" si="111"/>
        <v/>
      </c>
      <c r="AC234" s="310" t="e">
        <f t="shared" ca="1" si="112"/>
        <v>#N/A</v>
      </c>
      <c r="AD234" s="323" t="e">
        <f t="shared" ca="1" si="113"/>
        <v>#N/A</v>
      </c>
      <c r="AE234" s="324">
        <f t="shared" ca="1" si="92"/>
        <v>1188.5124024011259</v>
      </c>
      <c r="AG234" s="306">
        <f t="shared" ca="1" si="114"/>
        <v>-14.652280439440734</v>
      </c>
      <c r="AH234" s="304">
        <f t="shared" ca="1" si="115"/>
        <v>-5.511190167487066</v>
      </c>
    </row>
    <row r="235" spans="1:34" x14ac:dyDescent="0.2">
      <c r="A235" s="347">
        <f t="shared" ca="1" si="93"/>
        <v>0.1</v>
      </c>
      <c r="B235" s="304">
        <f t="shared" ca="1" si="94"/>
        <v>9.699999999999946</v>
      </c>
      <c r="D235" s="306">
        <f t="shared" ca="1" si="95"/>
        <v>-1.9519911329641637</v>
      </c>
      <c r="E235" s="307">
        <f t="shared" ca="1" si="96"/>
        <v>-14.759824416235542</v>
      </c>
      <c r="F235" s="304">
        <f t="shared" ca="1" si="97"/>
        <v>14.888340612078755</v>
      </c>
      <c r="G235" s="306">
        <f t="shared" ca="1" si="98"/>
        <v>30.810753228909604</v>
      </c>
      <c r="H235" s="307">
        <f t="shared" ca="1" si="99"/>
        <v>77.148360343700219</v>
      </c>
      <c r="I235" s="304">
        <f t="shared" ca="1" si="100"/>
        <v>83.073293050499572</v>
      </c>
      <c r="J235" s="306">
        <f t="shared" ca="1" si="101"/>
        <v>324.54930224807896</v>
      </c>
      <c r="K235" s="307">
        <f t="shared" ca="1" si="102"/>
        <v>1196.301037557577</v>
      </c>
      <c r="L235" s="304">
        <f t="shared" ca="1" si="87"/>
        <v>1239.54363458938</v>
      </c>
      <c r="M235" s="306">
        <f t="shared" ca="1" si="103"/>
        <v>1.190833030696389</v>
      </c>
      <c r="N235" s="304">
        <f t="shared" ca="1" si="104"/>
        <v>68.229706763675892</v>
      </c>
      <c r="P235" s="310">
        <f t="shared" ca="1" si="105"/>
        <v>23</v>
      </c>
      <c r="Q235" s="304">
        <f t="shared" ca="1" si="106"/>
        <v>0</v>
      </c>
      <c r="R235" s="306">
        <f t="shared" ca="1" si="107"/>
        <v>0</v>
      </c>
      <c r="S235" s="307">
        <f t="shared" ca="1" si="108"/>
        <v>2.9792999999999985</v>
      </c>
      <c r="T235" s="304">
        <f t="shared" ca="1" si="88"/>
        <v>29.226932999999988</v>
      </c>
      <c r="U235" s="311">
        <f t="shared" ca="1" si="89"/>
        <v>0</v>
      </c>
      <c r="V235" s="306">
        <f t="shared" ca="1" si="90"/>
        <v>1.0867241028600816</v>
      </c>
      <c r="W235" s="304">
        <f t="shared" ca="1" si="91"/>
        <v>15.303307806156988</v>
      </c>
      <c r="Y235" s="314" t="str">
        <f t="shared" ca="1" si="109"/>
        <v/>
      </c>
      <c r="Z235" s="315" t="str">
        <f t="shared" ca="1" si="110"/>
        <v/>
      </c>
      <c r="AA235" s="316" t="str">
        <f t="shared" ca="1" si="111"/>
        <v/>
      </c>
      <c r="AC235" s="310" t="e">
        <f t="shared" ca="1" si="112"/>
        <v>#N/A</v>
      </c>
      <c r="AD235" s="323" t="e">
        <f t="shared" ca="1" si="113"/>
        <v>#N/A</v>
      </c>
      <c r="AE235" s="324">
        <f t="shared" ca="1" si="92"/>
        <v>1196.301037557577</v>
      </c>
      <c r="AG235" s="306">
        <f t="shared" ca="1" si="114"/>
        <v>-14.44682149152629</v>
      </c>
      <c r="AH235" s="304">
        <f t="shared" ca="1" si="115"/>
        <v>-5.320811135036859</v>
      </c>
    </row>
    <row r="236" spans="1:34" x14ac:dyDescent="0.2">
      <c r="A236" s="347">
        <f t="shared" ca="1" si="93"/>
        <v>0.1</v>
      </c>
      <c r="B236" s="304">
        <f t="shared" ca="1" si="94"/>
        <v>9.7999999999999456</v>
      </c>
      <c r="D236" s="306">
        <f t="shared" ca="1" si="95"/>
        <v>-1.9050745103027495</v>
      </c>
      <c r="E236" s="307">
        <f t="shared" ca="1" si="96"/>
        <v>-14.580197395386303</v>
      </c>
      <c r="F236" s="304">
        <f t="shared" ca="1" si="97"/>
        <v>14.704130881430387</v>
      </c>
      <c r="G236" s="306">
        <f t="shared" ca="1" si="98"/>
        <v>30.62024577787933</v>
      </c>
      <c r="H236" s="307">
        <f t="shared" ca="1" si="99"/>
        <v>75.690340604161591</v>
      </c>
      <c r="I236" s="304">
        <f t="shared" ca="1" si="100"/>
        <v>81.649415872201615</v>
      </c>
      <c r="J236" s="306">
        <f t="shared" ca="1" si="101"/>
        <v>327.62085219841839</v>
      </c>
      <c r="K236" s="307">
        <f t="shared" ca="1" si="102"/>
        <v>1203.9429726049702</v>
      </c>
      <c r="L236" s="304">
        <f t="shared" ca="1" si="87"/>
        <v>1247.7235687763978</v>
      </c>
      <c r="M236" s="306">
        <f t="shared" ca="1" si="103"/>
        <v>1.186376896595349</v>
      </c>
      <c r="N236" s="304">
        <f t="shared" ca="1" si="104"/>
        <v>67.974389086741979</v>
      </c>
      <c r="P236" s="310">
        <f t="shared" ca="1" si="105"/>
        <v>23</v>
      </c>
      <c r="Q236" s="304">
        <f t="shared" ca="1" si="106"/>
        <v>0</v>
      </c>
      <c r="R236" s="306">
        <f t="shared" ca="1" si="107"/>
        <v>0</v>
      </c>
      <c r="S236" s="307">
        <f t="shared" ca="1" si="108"/>
        <v>2.9792999999999985</v>
      </c>
      <c r="T236" s="304">
        <f t="shared" ca="1" si="88"/>
        <v>29.226932999999988</v>
      </c>
      <c r="U236" s="311">
        <f t="shared" ca="1" si="89"/>
        <v>0</v>
      </c>
      <c r="V236" s="306">
        <f t="shared" ca="1" si="90"/>
        <v>1.0858909537866106</v>
      </c>
      <c r="W236" s="304">
        <f t="shared" ca="1" si="91"/>
        <v>14.771872166911541</v>
      </c>
      <c r="Y236" s="314" t="str">
        <f t="shared" ca="1" si="109"/>
        <v/>
      </c>
      <c r="Z236" s="315" t="str">
        <f t="shared" ca="1" si="110"/>
        <v/>
      </c>
      <c r="AA236" s="316" t="str">
        <f t="shared" ca="1" si="111"/>
        <v/>
      </c>
      <c r="AC236" s="310" t="e">
        <f t="shared" ca="1" si="112"/>
        <v>#N/A</v>
      </c>
      <c r="AD236" s="323" t="e">
        <f t="shared" ca="1" si="113"/>
        <v>#N/A</v>
      </c>
      <c r="AE236" s="324">
        <f t="shared" ca="1" si="92"/>
        <v>1203.9429726049702</v>
      </c>
      <c r="AG236" s="306">
        <f t="shared" ca="1" si="114"/>
        <v>-14.24687838535189</v>
      </c>
      <c r="AH236" s="304">
        <f t="shared" ca="1" si="115"/>
        <v>-5.1365447609025594</v>
      </c>
    </row>
    <row r="237" spans="1:34" x14ac:dyDescent="0.2">
      <c r="A237" s="347">
        <f t="shared" ca="1" si="93"/>
        <v>0.1</v>
      </c>
      <c r="B237" s="304">
        <f t="shared" ca="1" si="94"/>
        <v>9.8999999999999453</v>
      </c>
      <c r="D237" s="306">
        <f t="shared" ca="1" si="95"/>
        <v>-1.8594174154776995</v>
      </c>
      <c r="E237" s="307">
        <f t="shared" ca="1" si="96"/>
        <v>-14.406303325706492</v>
      </c>
      <c r="F237" s="304">
        <f t="shared" ca="1" si="97"/>
        <v>14.525804922180516</v>
      </c>
      <c r="G237" s="306">
        <f t="shared" ca="1" si="98"/>
        <v>30.434304036331561</v>
      </c>
      <c r="H237" s="307">
        <f t="shared" ca="1" si="99"/>
        <v>74.249710271590942</v>
      </c>
      <c r="I237" s="304">
        <f t="shared" ca="1" si="100"/>
        <v>80.245039333226487</v>
      </c>
      <c r="J237" s="306">
        <f t="shared" ca="1" si="101"/>
        <v>330.67357968912893</v>
      </c>
      <c r="K237" s="307">
        <f t="shared" ca="1" si="102"/>
        <v>1211.4399751487579</v>
      </c>
      <c r="L237" s="304">
        <f t="shared" ca="1" si="87"/>
        <v>1255.7594633100903</v>
      </c>
      <c r="M237" s="306">
        <f t="shared" ca="1" si="103"/>
        <v>1.1817922282453721</v>
      </c>
      <c r="N237" s="304">
        <f t="shared" ca="1" si="104"/>
        <v>67.711706939821099</v>
      </c>
      <c r="P237" s="310">
        <f t="shared" ca="1" si="105"/>
        <v>23</v>
      </c>
      <c r="Q237" s="304">
        <f t="shared" ca="1" si="106"/>
        <v>0</v>
      </c>
      <c r="R237" s="306">
        <f t="shared" ca="1" si="107"/>
        <v>0</v>
      </c>
      <c r="S237" s="307">
        <f t="shared" ca="1" si="108"/>
        <v>2.9792999999999985</v>
      </c>
      <c r="T237" s="304">
        <f t="shared" ca="1" si="88"/>
        <v>29.226932999999988</v>
      </c>
      <c r="U237" s="311">
        <f t="shared" ca="1" si="89"/>
        <v>0</v>
      </c>
      <c r="V237" s="306">
        <f t="shared" ca="1" si="90"/>
        <v>1.0850741890889168</v>
      </c>
      <c r="W237" s="304">
        <f t="shared" ca="1" si="91"/>
        <v>14.257355635669109</v>
      </c>
      <c r="Y237" s="314" t="str">
        <f t="shared" ca="1" si="109"/>
        <v/>
      </c>
      <c r="Z237" s="315" t="str">
        <f t="shared" ca="1" si="110"/>
        <v/>
      </c>
      <c r="AA237" s="316" t="str">
        <f t="shared" ca="1" si="111"/>
        <v/>
      </c>
      <c r="AC237" s="310" t="e">
        <f t="shared" ca="1" si="112"/>
        <v>#N/A</v>
      </c>
      <c r="AD237" s="323" t="e">
        <f t="shared" ca="1" si="113"/>
        <v>#N/A</v>
      </c>
      <c r="AE237" s="324">
        <f t="shared" ca="1" si="92"/>
        <v>1211.4399751487579</v>
      </c>
      <c r="AG237" s="306">
        <f t="shared" ca="1" si="114"/>
        <v>-14.052198801165154</v>
      </c>
      <c r="AH237" s="304">
        <f t="shared" ca="1" si="115"/>
        <v>-4.9581687533687608</v>
      </c>
    </row>
    <row r="238" spans="1:34" x14ac:dyDescent="0.2">
      <c r="A238" s="347">
        <f t="shared" ca="1" si="93"/>
        <v>0.1</v>
      </c>
      <c r="B238" s="304">
        <f t="shared" ca="1" si="94"/>
        <v>9.9999999999999449</v>
      </c>
      <c r="D238" s="306">
        <f t="shared" ca="1" si="95"/>
        <v>-1.8149719888076064</v>
      </c>
      <c r="E238" s="307">
        <f t="shared" ca="1" si="96"/>
        <v>-14.237935797682251</v>
      </c>
      <c r="F238" s="304">
        <f t="shared" ca="1" si="97"/>
        <v>14.353150842204577</v>
      </c>
      <c r="G238" s="306">
        <f t="shared" ca="1" si="98"/>
        <v>30.252806837450802</v>
      </c>
      <c r="H238" s="307">
        <f t="shared" ca="1" si="99"/>
        <v>72.825916691822712</v>
      </c>
      <c r="I238" s="304">
        <f t="shared" ca="1" si="100"/>
        <v>78.859663095580188</v>
      </c>
      <c r="J238" s="306">
        <f t="shared" ca="1" si="101"/>
        <v>333.70793523281804</v>
      </c>
      <c r="K238" s="307">
        <f t="shared" ca="1" si="102"/>
        <v>1218.7937564969286</v>
      </c>
      <c r="L238" s="304">
        <f t="shared" ca="1" si="87"/>
        <v>1263.6531196943429</v>
      </c>
      <c r="M238" s="306">
        <f t="shared" ca="1" si="103"/>
        <v>1.1770741962485896</v>
      </c>
      <c r="N238" s="304">
        <f t="shared" ca="1" si="104"/>
        <v>67.441383618797772</v>
      </c>
      <c r="P238" s="310">
        <f t="shared" ca="1" si="105"/>
        <v>23</v>
      </c>
      <c r="Q238" s="304">
        <f t="shared" ca="1" si="106"/>
        <v>0</v>
      </c>
      <c r="R238" s="306">
        <f t="shared" ca="1" si="107"/>
        <v>0</v>
      </c>
      <c r="S238" s="307">
        <f t="shared" ca="1" si="108"/>
        <v>2.9792999999999985</v>
      </c>
      <c r="T238" s="304">
        <f t="shared" ca="1" si="88"/>
        <v>29.226932999999988</v>
      </c>
      <c r="U238" s="311">
        <f t="shared" ca="1" si="89"/>
        <v>0</v>
      </c>
      <c r="V238" s="306">
        <f t="shared" ca="1" si="90"/>
        <v>1.0842735884195498</v>
      </c>
      <c r="W238" s="304">
        <f t="shared" ca="1" si="91"/>
        <v>13.759158545977446</v>
      </c>
      <c r="Y238" s="314" t="str">
        <f t="shared" ca="1" si="109"/>
        <v/>
      </c>
      <c r="Z238" s="315" t="str">
        <f t="shared" ca="1" si="110"/>
        <v/>
      </c>
      <c r="AA238" s="316" t="str">
        <f t="shared" ca="1" si="111"/>
        <v/>
      </c>
      <c r="AC238" s="310">
        <f t="shared" ca="1" si="112"/>
        <v>9.9999999999999449</v>
      </c>
      <c r="AD238" s="323">
        <f t="shared" ca="1" si="113"/>
        <v>333.70793523281804</v>
      </c>
      <c r="AE238" s="324">
        <f t="shared" ca="1" si="92"/>
        <v>1218.7937564969286</v>
      </c>
      <c r="AG238" s="306">
        <f t="shared" ca="1" si="114"/>
        <v>-13.862539372045804</v>
      </c>
      <c r="AH238" s="304">
        <f t="shared" ca="1" si="115"/>
        <v>-4.7854716328228495</v>
      </c>
    </row>
    <row r="239" spans="1:34" x14ac:dyDescent="0.2">
      <c r="A239" s="347">
        <f t="shared" ca="1" si="93"/>
        <v>0.1</v>
      </c>
      <c r="B239" s="304">
        <f t="shared" ca="1" si="94"/>
        <v>10.099999999999945</v>
      </c>
      <c r="D239" s="306">
        <f t="shared" ca="1" si="95"/>
        <v>-1.7716926991310344</v>
      </c>
      <c r="E239" s="307">
        <f t="shared" ca="1" si="96"/>
        <v>-14.074898315177267</v>
      </c>
      <c r="F239" s="304">
        <f t="shared" ca="1" si="97"/>
        <v>14.185966925195268</v>
      </c>
      <c r="G239" s="306">
        <f t="shared" ca="1" si="98"/>
        <v>30.075637567537697</v>
      </c>
      <c r="H239" s="307">
        <f t="shared" ca="1" si="99"/>
        <v>71.41842686030499</v>
      </c>
      <c r="I239" s="304">
        <f t="shared" ca="1" si="100"/>
        <v>77.492810442612154</v>
      </c>
      <c r="J239" s="306">
        <f t="shared" ca="1" si="101"/>
        <v>336.72435745306746</v>
      </c>
      <c r="K239" s="307">
        <f t="shared" ca="1" si="102"/>
        <v>1226.005973674535</v>
      </c>
      <c r="L239" s="304">
        <f t="shared" ca="1" si="87"/>
        <v>1271.4062845478725</v>
      </c>
      <c r="M239" s="306">
        <f t="shared" ca="1" si="103"/>
        <v>1.17221773352239</v>
      </c>
      <c r="N239" s="304">
        <f t="shared" ca="1" si="104"/>
        <v>67.163128801223948</v>
      </c>
      <c r="P239" s="310">
        <f t="shared" ca="1" si="105"/>
        <v>23</v>
      </c>
      <c r="Q239" s="304">
        <f t="shared" ca="1" si="106"/>
        <v>0</v>
      </c>
      <c r="R239" s="306">
        <f t="shared" ca="1" si="107"/>
        <v>0</v>
      </c>
      <c r="S239" s="307">
        <f t="shared" ca="1" si="108"/>
        <v>2.9792999999999985</v>
      </c>
      <c r="T239" s="304">
        <f t="shared" ca="1" si="88"/>
        <v>29.226932999999988</v>
      </c>
      <c r="U239" s="311">
        <f t="shared" ca="1" si="89"/>
        <v>0</v>
      </c>
      <c r="V239" s="306">
        <f t="shared" ca="1" si="90"/>
        <v>1.0834889385582971</v>
      </c>
      <c r="W239" s="304">
        <f t="shared" ca="1" si="91"/>
        <v>13.27670992874965</v>
      </c>
      <c r="Y239" s="314" t="str">
        <f t="shared" ca="1" si="109"/>
        <v/>
      </c>
      <c r="Z239" s="315" t="str">
        <f t="shared" ca="1" si="110"/>
        <v/>
      </c>
      <c r="AA239" s="316" t="str">
        <f t="shared" ca="1" si="111"/>
        <v/>
      </c>
      <c r="AC239" s="310" t="e">
        <f t="shared" ca="1" si="112"/>
        <v>#N/A</v>
      </c>
      <c r="AD239" s="323" t="e">
        <f t="shared" ca="1" si="113"/>
        <v>#N/A</v>
      </c>
      <c r="AE239" s="324">
        <f t="shared" ca="1" si="92"/>
        <v>1226.005973674535</v>
      </c>
      <c r="AG239" s="306">
        <f t="shared" ca="1" si="114"/>
        <v>-13.677664940589395</v>
      </c>
      <c r="AH239" s="304">
        <f t="shared" ca="1" si="115"/>
        <v>-4.6182521216317429</v>
      </c>
    </row>
    <row r="240" spans="1:34" x14ac:dyDescent="0.2">
      <c r="A240" s="347">
        <f t="shared" ca="1" si="93"/>
        <v>0.1</v>
      </c>
      <c r="B240" s="304">
        <f t="shared" ca="1" si="94"/>
        <v>10.199999999999944</v>
      </c>
      <c r="D240" s="306">
        <f t="shared" ca="1" si="95"/>
        <v>-1.7295362184443703</v>
      </c>
      <c r="E240" s="307">
        <f t="shared" ca="1" si="96"/>
        <v>-13.917003738219686</v>
      </c>
      <c r="F240" s="304">
        <f t="shared" ca="1" si="97"/>
        <v>14.024061058785062</v>
      </c>
      <c r="G240" s="306">
        <f t="shared" ca="1" si="98"/>
        <v>29.902683945693258</v>
      </c>
      <c r="H240" s="307">
        <f t="shared" ca="1" si="99"/>
        <v>70.026726486483028</v>
      </c>
      <c r="I240" s="304">
        <f t="shared" ca="1" si="100"/>
        <v>76.14402753708741</v>
      </c>
      <c r="J240" s="306">
        <f t="shared" ca="1" si="101"/>
        <v>339.72327352872901</v>
      </c>
      <c r="K240" s="307">
        <f t="shared" ca="1" si="102"/>
        <v>1233.0782313418745</v>
      </c>
      <c r="L240" s="304">
        <f t="shared" ca="1" si="87"/>
        <v>1279.0206515870964</v>
      </c>
      <c r="M240" s="306">
        <f t="shared" ca="1" si="103"/>
        <v>1.1672175216906706</v>
      </c>
      <c r="N240" s="304">
        <f t="shared" ca="1" si="104"/>
        <v>66.876637766595053</v>
      </c>
      <c r="P240" s="310">
        <f t="shared" ca="1" si="105"/>
        <v>23</v>
      </c>
      <c r="Q240" s="304">
        <f t="shared" ca="1" si="106"/>
        <v>0</v>
      </c>
      <c r="R240" s="306">
        <f t="shared" ca="1" si="107"/>
        <v>0</v>
      </c>
      <c r="S240" s="307">
        <f t="shared" ca="1" si="108"/>
        <v>2.9792999999999985</v>
      </c>
      <c r="T240" s="304">
        <f t="shared" ca="1" si="88"/>
        <v>29.226932999999988</v>
      </c>
      <c r="U240" s="311">
        <f t="shared" ca="1" si="89"/>
        <v>0</v>
      </c>
      <c r="V240" s="306">
        <f t="shared" ca="1" si="90"/>
        <v>1.0827200331542945</v>
      </c>
      <c r="W240" s="304">
        <f t="shared" ca="1" si="91"/>
        <v>12.809465926213555</v>
      </c>
      <c r="Y240" s="314" t="str">
        <f t="shared" ca="1" si="109"/>
        <v/>
      </c>
      <c r="Z240" s="315" t="str">
        <f t="shared" ca="1" si="110"/>
        <v/>
      </c>
      <c r="AA240" s="316" t="str">
        <f t="shared" ca="1" si="111"/>
        <v/>
      </c>
      <c r="AC240" s="310" t="e">
        <f t="shared" ca="1" si="112"/>
        <v>#N/A</v>
      </c>
      <c r="AD240" s="323" t="e">
        <f t="shared" ca="1" si="113"/>
        <v>#N/A</v>
      </c>
      <c r="AE240" s="324">
        <f t="shared" ca="1" si="92"/>
        <v>1233.0782313418745</v>
      </c>
      <c r="AG240" s="306">
        <f t="shared" ca="1" si="114"/>
        <v>-13.497347845360187</v>
      </c>
      <c r="AH240" s="304">
        <f t="shared" ca="1" si="115"/>
        <v>-4.4563185744133378</v>
      </c>
    </row>
    <row r="241" spans="1:34" x14ac:dyDescent="0.2">
      <c r="A241" s="347">
        <f t="shared" ca="1" si="93"/>
        <v>0.1</v>
      </c>
      <c r="B241" s="304">
        <f t="shared" ca="1" si="94"/>
        <v>10.299999999999944</v>
      </c>
      <c r="D241" s="306">
        <f t="shared" ca="1" si="95"/>
        <v>-1.6884613052113602</v>
      </c>
      <c r="E241" s="307">
        <f t="shared" ca="1" si="96"/>
        <v>-13.764073762000057</v>
      </c>
      <c r="F241" s="304">
        <f t="shared" ca="1" si="97"/>
        <v>13.867250199840431</v>
      </c>
      <c r="G241" s="306">
        <f t="shared" ca="1" si="98"/>
        <v>29.733837815172123</v>
      </c>
      <c r="H241" s="307">
        <f t="shared" ca="1" si="99"/>
        <v>68.650319110283021</v>
      </c>
      <c r="I241" s="304">
        <f t="shared" ca="1" si="100"/>
        <v>74.812882748645976</v>
      </c>
      <c r="J241" s="306">
        <f t="shared" ca="1" si="101"/>
        <v>342.70509961677226</v>
      </c>
      <c r="K241" s="307">
        <f t="shared" ca="1" si="102"/>
        <v>1240.0120836217127</v>
      </c>
      <c r="L241" s="304">
        <f t="shared" ca="1" si="87"/>
        <v>1286.4978635159887</v>
      </c>
      <c r="M241" s="306">
        <f t="shared" ca="1" si="103"/>
        <v>1.1620679766239796</v>
      </c>
      <c r="N241" s="304">
        <f t="shared" ca="1" si="104"/>
        <v>66.581590567861241</v>
      </c>
      <c r="P241" s="310">
        <f t="shared" ca="1" si="105"/>
        <v>23</v>
      </c>
      <c r="Q241" s="304">
        <f t="shared" ca="1" si="106"/>
        <v>0</v>
      </c>
      <c r="R241" s="306">
        <f t="shared" ca="1" si="107"/>
        <v>0</v>
      </c>
      <c r="S241" s="307">
        <f t="shared" ca="1" si="108"/>
        <v>2.9792999999999985</v>
      </c>
      <c r="T241" s="304">
        <f t="shared" ca="1" si="88"/>
        <v>29.226932999999988</v>
      </c>
      <c r="U241" s="311">
        <f t="shared" ca="1" si="89"/>
        <v>0</v>
      </c>
      <c r="V241" s="306">
        <f t="shared" ca="1" si="90"/>
        <v>1.0819666724805754</v>
      </c>
      <c r="W241" s="304">
        <f t="shared" ca="1" si="91"/>
        <v>12.356908308950461</v>
      </c>
      <c r="Y241" s="314" t="str">
        <f t="shared" ca="1" si="109"/>
        <v/>
      </c>
      <c r="Z241" s="315" t="str">
        <f t="shared" ca="1" si="110"/>
        <v/>
      </c>
      <c r="AA241" s="316" t="str">
        <f t="shared" ca="1" si="111"/>
        <v/>
      </c>
      <c r="AC241" s="310" t="e">
        <f t="shared" ca="1" si="112"/>
        <v>#N/A</v>
      </c>
      <c r="AD241" s="323" t="e">
        <f t="shared" ca="1" si="113"/>
        <v>#N/A</v>
      </c>
      <c r="AE241" s="324">
        <f t="shared" ca="1" si="92"/>
        <v>1240.0120836217127</v>
      </c>
      <c r="AG241" s="306">
        <f t="shared" ca="1" si="114"/>
        <v>-13.321367233189347</v>
      </c>
      <c r="AH241" s="304">
        <f t="shared" ca="1" si="115"/>
        <v>-4.2994884456797102</v>
      </c>
    </row>
    <row r="242" spans="1:34" x14ac:dyDescent="0.2">
      <c r="A242" s="347">
        <f t="shared" ca="1" si="93"/>
        <v>0.1</v>
      </c>
      <c r="B242" s="304">
        <f t="shared" ca="1" si="94"/>
        <v>10.399999999999944</v>
      </c>
      <c r="D242" s="306">
        <f t="shared" ca="1" si="95"/>
        <v>-1.6484286957407974</v>
      </c>
      <c r="E242" s="307">
        <f t="shared" ca="1" si="96"/>
        <v>-13.615938429361083</v>
      </c>
      <c r="F242" s="304">
        <f t="shared" ca="1" si="97"/>
        <v>13.715359874137231</v>
      </c>
      <c r="G242" s="306">
        <f t="shared" ca="1" si="98"/>
        <v>29.568994945598043</v>
      </c>
      <c r="H242" s="307">
        <f t="shared" ca="1" si="99"/>
        <v>67.288725267346919</v>
      </c>
      <c r="I242" s="304">
        <f t="shared" ca="1" si="100"/>
        <v>73.498966048491425</v>
      </c>
      <c r="J242" s="306">
        <f t="shared" ca="1" si="101"/>
        <v>345.67024125481078</v>
      </c>
      <c r="K242" s="307">
        <f t="shared" ca="1" si="102"/>
        <v>1246.8090358405941</v>
      </c>
      <c r="L242" s="304">
        <f t="shared" ca="1" si="87"/>
        <v>1293.8395138280912</v>
      </c>
      <c r="M242" s="306">
        <f t="shared" ca="1" si="103"/>
        <v>1.1567632330771658</v>
      </c>
      <c r="N242" s="304">
        <f t="shared" ca="1" si="104"/>
        <v>66.277651151229549</v>
      </c>
      <c r="P242" s="310">
        <f t="shared" ca="1" si="105"/>
        <v>23</v>
      </c>
      <c r="Q242" s="304">
        <f t="shared" ca="1" si="106"/>
        <v>0</v>
      </c>
      <c r="R242" s="306">
        <f t="shared" ca="1" si="107"/>
        <v>0</v>
      </c>
      <c r="S242" s="307">
        <f t="shared" ca="1" si="108"/>
        <v>2.9792999999999985</v>
      </c>
      <c r="T242" s="304">
        <f t="shared" ca="1" si="88"/>
        <v>29.226932999999988</v>
      </c>
      <c r="U242" s="311">
        <f t="shared" ca="1" si="89"/>
        <v>0</v>
      </c>
      <c r="V242" s="306">
        <f t="shared" ca="1" si="90"/>
        <v>1.0812286632003609</v>
      </c>
      <c r="W242" s="304">
        <f t="shared" ca="1" si="91"/>
        <v>11.918543088454223</v>
      </c>
      <c r="Y242" s="314" t="str">
        <f t="shared" ca="1" si="109"/>
        <v/>
      </c>
      <c r="Z242" s="315" t="str">
        <f t="shared" ca="1" si="110"/>
        <v/>
      </c>
      <c r="AA242" s="316" t="str">
        <f t="shared" ca="1" si="111"/>
        <v/>
      </c>
      <c r="AC242" s="310" t="e">
        <f t="shared" ca="1" si="112"/>
        <v>#N/A</v>
      </c>
      <c r="AD242" s="323" t="e">
        <f t="shared" ca="1" si="113"/>
        <v>#N/A</v>
      </c>
      <c r="AE242" s="324">
        <f t="shared" ca="1" si="92"/>
        <v>1246.8090358405941</v>
      </c>
      <c r="AG242" s="306">
        <f t="shared" ca="1" si="114"/>
        <v>-13.149508393571983</v>
      </c>
      <c r="AH242" s="304">
        <f t="shared" ca="1" si="115"/>
        <v>-4.1475877920821898</v>
      </c>
    </row>
    <row r="243" spans="1:34" x14ac:dyDescent="0.2">
      <c r="A243" s="347">
        <f t="shared" ca="1" si="93"/>
        <v>0.1</v>
      </c>
      <c r="B243" s="304">
        <f t="shared" ca="1" si="94"/>
        <v>10.499999999999943</v>
      </c>
      <c r="D243" s="306">
        <f t="shared" ca="1" si="95"/>
        <v>-1.6094010030822608</v>
      </c>
      <c r="E243" s="307">
        <f t="shared" ca="1" si="96"/>
        <v>-13.472435674281067</v>
      </c>
      <c r="F243" s="304">
        <f t="shared" ca="1" si="97"/>
        <v>13.568223707853706</v>
      </c>
      <c r="G243" s="306">
        <f t="shared" ca="1" si="98"/>
        <v>29.408054845289815</v>
      </c>
      <c r="H243" s="307">
        <f t="shared" ca="1" si="99"/>
        <v>65.94148169991881</v>
      </c>
      <c r="I243" s="304">
        <f t="shared" ca="1" si="100"/>
        <v>72.201888469515126</v>
      </c>
      <c r="J243" s="306">
        <f t="shared" ca="1" si="101"/>
        <v>348.61909374435515</v>
      </c>
      <c r="K243" s="307">
        <f t="shared" ca="1" si="102"/>
        <v>1253.4705461889573</v>
      </c>
      <c r="L243" s="304">
        <f t="shared" ca="1" si="87"/>
        <v>1301.0471485255168</v>
      </c>
      <c r="M243" s="306">
        <f t="shared" ca="1" si="103"/>
        <v>1.1512971283712023</v>
      </c>
      <c r="N243" s="304">
        <f t="shared" ca="1" si="104"/>
        <v>65.964466421201251</v>
      </c>
      <c r="P243" s="310">
        <f t="shared" ca="1" si="105"/>
        <v>23</v>
      </c>
      <c r="Q243" s="304">
        <f t="shared" ca="1" si="106"/>
        <v>0</v>
      </c>
      <c r="R243" s="306">
        <f t="shared" ca="1" si="107"/>
        <v>0</v>
      </c>
      <c r="S243" s="307">
        <f t="shared" ca="1" si="108"/>
        <v>2.9792999999999985</v>
      </c>
      <c r="T243" s="304">
        <f t="shared" ca="1" si="88"/>
        <v>29.226932999999988</v>
      </c>
      <c r="U243" s="311">
        <f t="shared" ca="1" si="89"/>
        <v>0</v>
      </c>
      <c r="V243" s="306">
        <f t="shared" ca="1" si="90"/>
        <v>1.080505818144434</v>
      </c>
      <c r="W243" s="304">
        <f t="shared" ca="1" si="91"/>
        <v>11.493899218263168</v>
      </c>
      <c r="Y243" s="314" t="str">
        <f t="shared" ca="1" si="109"/>
        <v/>
      </c>
      <c r="Z243" s="315" t="str">
        <f t="shared" ca="1" si="110"/>
        <v/>
      </c>
      <c r="AA243" s="316" t="str">
        <f t="shared" ca="1" si="111"/>
        <v/>
      </c>
      <c r="AC243" s="310" t="e">
        <f t="shared" ca="1" si="112"/>
        <v>#N/A</v>
      </c>
      <c r="AD243" s="323" t="e">
        <f t="shared" ca="1" si="113"/>
        <v>#N/A</v>
      </c>
      <c r="AE243" s="324">
        <f t="shared" ca="1" si="92"/>
        <v>1253.4705461889573</v>
      </c>
      <c r="AG243" s="306">
        <f t="shared" ca="1" si="114"/>
        <v>-12.981562111564781</v>
      </c>
      <c r="AH243" s="304">
        <f t="shared" ca="1" si="115"/>
        <v>-4.0004508067177627</v>
      </c>
    </row>
    <row r="244" spans="1:34" x14ac:dyDescent="0.2">
      <c r="A244" s="347">
        <f t="shared" ca="1" si="93"/>
        <v>0.1</v>
      </c>
      <c r="B244" s="304">
        <f t="shared" ca="1" si="94"/>
        <v>10.599999999999943</v>
      </c>
      <c r="D244" s="306">
        <f t="shared" ca="1" si="95"/>
        <v>-1.5713426229387626</v>
      </c>
      <c r="E244" s="307">
        <f t="shared" ca="1" si="96"/>
        <v>-13.333410894053564</v>
      </c>
      <c r="F244" s="304">
        <f t="shared" ca="1" si="97"/>
        <v>13.425682988523539</v>
      </c>
      <c r="G244" s="306">
        <f t="shared" ca="1" si="98"/>
        <v>29.250920582995938</v>
      </c>
      <c r="H244" s="307">
        <f t="shared" ca="1" si="99"/>
        <v>64.608140610513459</v>
      </c>
      <c r="I244" s="304">
        <f t="shared" ca="1" si="100"/>
        <v>70.921281630414811</v>
      </c>
      <c r="J244" s="306">
        <f t="shared" ca="1" si="101"/>
        <v>351.55204251576941</v>
      </c>
      <c r="K244" s="307">
        <f t="shared" ca="1" si="102"/>
        <v>1259.9980273044789</v>
      </c>
      <c r="L244" s="304">
        <f t="shared" ca="1" si="87"/>
        <v>1308.1222677594735</v>
      </c>
      <c r="M244" s="306">
        <f t="shared" ca="1" si="103"/>
        <v>1.1456631850641428</v>
      </c>
      <c r="N244" s="304">
        <f t="shared" ca="1" si="104"/>
        <v>65.641665247690753</v>
      </c>
      <c r="P244" s="310">
        <f t="shared" ca="1" si="105"/>
        <v>23</v>
      </c>
      <c r="Q244" s="304">
        <f t="shared" ca="1" si="106"/>
        <v>0</v>
      </c>
      <c r="R244" s="306">
        <f t="shared" ca="1" si="107"/>
        <v>0</v>
      </c>
      <c r="S244" s="307">
        <f t="shared" ca="1" si="108"/>
        <v>2.9792999999999985</v>
      </c>
      <c r="T244" s="304">
        <f t="shared" ca="1" si="88"/>
        <v>29.226932999999988</v>
      </c>
      <c r="U244" s="311">
        <f t="shared" ca="1" si="89"/>
        <v>0</v>
      </c>
      <c r="V244" s="306">
        <f t="shared" ca="1" si="90"/>
        <v>1.0797979560989939</v>
      </c>
      <c r="W244" s="304">
        <f t="shared" ca="1" si="91"/>
        <v>11.082527377282439</v>
      </c>
      <c r="Y244" s="314" t="str">
        <f t="shared" ca="1" si="109"/>
        <v/>
      </c>
      <c r="Z244" s="315" t="str">
        <f t="shared" ca="1" si="110"/>
        <v/>
      </c>
      <c r="AA244" s="316" t="str">
        <f t="shared" ca="1" si="111"/>
        <v/>
      </c>
      <c r="AC244" s="310" t="e">
        <f t="shared" ca="1" si="112"/>
        <v>#N/A</v>
      </c>
      <c r="AD244" s="323" t="e">
        <f t="shared" ca="1" si="113"/>
        <v>#N/A</v>
      </c>
      <c r="AE244" s="324">
        <f t="shared" ca="1" si="92"/>
        <v>1259.9980273044789</v>
      </c>
      <c r="AG244" s="306">
        <f t="shared" ca="1" si="114"/>
        <v>-12.817324035708436</v>
      </c>
      <c r="AH244" s="304">
        <f t="shared" ca="1" si="115"/>
        <v>-3.8579193831648957</v>
      </c>
    </row>
    <row r="245" spans="1:34" x14ac:dyDescent="0.2">
      <c r="A245" s="347">
        <f t="shared" ca="1" si="93"/>
        <v>0.1</v>
      </c>
      <c r="B245" s="304">
        <f t="shared" ca="1" si="94"/>
        <v>10.699999999999942</v>
      </c>
      <c r="D245" s="306">
        <f t="shared" ca="1" si="95"/>
        <v>-1.534219646139986</v>
      </c>
      <c r="E245" s="307">
        <f t="shared" ca="1" si="96"/>
        <v>-13.198716548047599</v>
      </c>
      <c r="F245" s="304">
        <f t="shared" ca="1" si="97"/>
        <v>13.287586253278187</v>
      </c>
      <c r="G245" s="306">
        <f t="shared" ca="1" si="98"/>
        <v>29.097498618381941</v>
      </c>
      <c r="H245" s="307">
        <f t="shared" ca="1" si="99"/>
        <v>63.288268955708702</v>
      </c>
      <c r="I245" s="304">
        <f t="shared" ca="1" si="100"/>
        <v>69.656797322708286</v>
      </c>
      <c r="J245" s="306">
        <f t="shared" ca="1" si="101"/>
        <v>354.46946347583832</v>
      </c>
      <c r="K245" s="307">
        <f t="shared" ca="1" si="102"/>
        <v>1266.3928477827901</v>
      </c>
      <c r="L245" s="304">
        <f t="shared" ca="1" si="87"/>
        <v>1315.0663273965513</v>
      </c>
      <c r="M245" s="306">
        <f t="shared" ca="1" si="103"/>
        <v>1.1398545925547812</v>
      </c>
      <c r="N245" s="304">
        <f t="shared" ca="1" si="104"/>
        <v>65.308857411993031</v>
      </c>
      <c r="P245" s="310">
        <f t="shared" ca="1" si="105"/>
        <v>23</v>
      </c>
      <c r="Q245" s="304">
        <f t="shared" ca="1" si="106"/>
        <v>0</v>
      </c>
      <c r="R245" s="306">
        <f t="shared" ca="1" si="107"/>
        <v>0</v>
      </c>
      <c r="S245" s="307">
        <f t="shared" ca="1" si="108"/>
        <v>2.9792999999999985</v>
      </c>
      <c r="T245" s="304">
        <f t="shared" ca="1" si="88"/>
        <v>29.226932999999988</v>
      </c>
      <c r="U245" s="311">
        <f t="shared" ca="1" si="89"/>
        <v>0</v>
      </c>
      <c r="V245" s="306">
        <f t="shared" ca="1" si="90"/>
        <v>1.0791049016034089</v>
      </c>
      <c r="W245" s="304">
        <f t="shared" ca="1" si="91"/>
        <v>10.683998829428138</v>
      </c>
      <c r="Y245" s="314" t="str">
        <f t="shared" ca="1" si="109"/>
        <v/>
      </c>
      <c r="Z245" s="315" t="str">
        <f t="shared" ca="1" si="110"/>
        <v/>
      </c>
      <c r="AA245" s="316" t="str">
        <f t="shared" ca="1" si="111"/>
        <v/>
      </c>
      <c r="AC245" s="310" t="e">
        <f t="shared" ca="1" si="112"/>
        <v>#N/A</v>
      </c>
      <c r="AD245" s="323" t="e">
        <f t="shared" ca="1" si="113"/>
        <v>#N/A</v>
      </c>
      <c r="AE245" s="324">
        <f t="shared" ca="1" si="92"/>
        <v>1266.3928477827901</v>
      </c>
      <c r="AG245" s="306">
        <f t="shared" ca="1" si="114"/>
        <v>-12.656594057597164</v>
      </c>
      <c r="AH245" s="304">
        <f t="shared" ca="1" si="115"/>
        <v>-3.7198427071065163</v>
      </c>
    </row>
    <row r="246" spans="1:34" x14ac:dyDescent="0.2">
      <c r="A246" s="347">
        <f t="shared" ca="1" si="93"/>
        <v>0.1</v>
      </c>
      <c r="B246" s="304">
        <f t="shared" ca="1" si="94"/>
        <v>10.799999999999942</v>
      </c>
      <c r="D246" s="306">
        <f t="shared" ca="1" si="95"/>
        <v>-1.4979997772608997</v>
      </c>
      <c r="E246" s="307">
        <f t="shared" ca="1" si="96"/>
        <v>-13.068211781097476</v>
      </c>
      <c r="F246" s="304">
        <f t="shared" ca="1" si="97"/>
        <v>13.153788902376705</v>
      </c>
      <c r="G246" s="306">
        <f t="shared" ca="1" si="98"/>
        <v>28.947698640655851</v>
      </c>
      <c r="H246" s="307">
        <f t="shared" ca="1" si="99"/>
        <v>61.981447777598952</v>
      </c>
      <c r="I246" s="304">
        <f t="shared" ca="1" si="100"/>
        <v>68.408107159878753</v>
      </c>
      <c r="J246" s="306">
        <f t="shared" ca="1" si="101"/>
        <v>357.37172333879022</v>
      </c>
      <c r="K246" s="307">
        <f t="shared" ca="1" si="102"/>
        <v>1272.6563336194556</v>
      </c>
      <c r="L246" s="304">
        <f t="shared" ca="1" si="87"/>
        <v>1321.8807405147606</v>
      </c>
      <c r="M246" s="306">
        <f t="shared" ca="1" si="103"/>
        <v>1.1338641875616766</v>
      </c>
      <c r="N246" s="304">
        <f t="shared" ca="1" si="104"/>
        <v>64.965632488314043</v>
      </c>
      <c r="P246" s="310">
        <f t="shared" ca="1" si="105"/>
        <v>23</v>
      </c>
      <c r="Q246" s="304">
        <f t="shared" ca="1" si="106"/>
        <v>0</v>
      </c>
      <c r="R246" s="306">
        <f t="shared" ca="1" si="107"/>
        <v>0</v>
      </c>
      <c r="S246" s="307">
        <f t="shared" ca="1" si="108"/>
        <v>2.9792999999999985</v>
      </c>
      <c r="T246" s="304">
        <f t="shared" ca="1" si="88"/>
        <v>29.226932999999988</v>
      </c>
      <c r="U246" s="311">
        <f t="shared" ca="1" si="89"/>
        <v>0</v>
      </c>
      <c r="V246" s="306">
        <f t="shared" ca="1" si="90"/>
        <v>1.0784264847573388</v>
      </c>
      <c r="W246" s="304">
        <f t="shared" ca="1" si="91"/>
        <v>10.297904354193522</v>
      </c>
      <c r="Y246" s="314" t="str">
        <f t="shared" ca="1" si="109"/>
        <v/>
      </c>
      <c r="Z246" s="315" t="str">
        <f t="shared" ca="1" si="110"/>
        <v/>
      </c>
      <c r="AA246" s="316" t="str">
        <f t="shared" ca="1" si="111"/>
        <v/>
      </c>
      <c r="AC246" s="310" t="e">
        <f t="shared" ca="1" si="112"/>
        <v>#N/A</v>
      </c>
      <c r="AD246" s="323" t="e">
        <f t="shared" ca="1" si="113"/>
        <v>#N/A</v>
      </c>
      <c r="AE246" s="324">
        <f t="shared" ca="1" si="92"/>
        <v>1272.6563336194556</v>
      </c>
      <c r="AG246" s="306">
        <f t="shared" ca="1" si="114"/>
        <v>-12.499175699793607</v>
      </c>
      <c r="AH246" s="304">
        <f t="shared" ca="1" si="115"/>
        <v>-3.5860768735703497</v>
      </c>
    </row>
    <row r="247" spans="1:34" x14ac:dyDescent="0.2">
      <c r="A247" s="347">
        <f t="shared" ca="1" si="93"/>
        <v>0.1</v>
      </c>
      <c r="B247" s="304">
        <f t="shared" ca="1" si="94"/>
        <v>10.899999999999942</v>
      </c>
      <c r="D247" s="306">
        <f t="shared" ca="1" si="95"/>
        <v>-1.4626522590084192</v>
      </c>
      <c r="E247" s="307">
        <f t="shared" ca="1" si="96"/>
        <v>-12.941762069720907</v>
      </c>
      <c r="F247" s="304">
        <f t="shared" ca="1" si="97"/>
        <v>13.024152836175151</v>
      </c>
      <c r="G247" s="306">
        <f t="shared" ca="1" si="98"/>
        <v>28.80143341475501</v>
      </c>
      <c r="H247" s="307">
        <f t="shared" ca="1" si="99"/>
        <v>60.687271570626862</v>
      </c>
      <c r="I247" s="304">
        <f t="shared" ca="1" si="100"/>
        <v>67.174902288217595</v>
      </c>
      <c r="J247" s="306">
        <f t="shared" ca="1" si="101"/>
        <v>360.25917994156077</v>
      </c>
      <c r="K247" s="307">
        <f t="shared" ca="1" si="102"/>
        <v>1278.7897695868669</v>
      </c>
      <c r="L247" s="304">
        <f t="shared" ca="1" si="87"/>
        <v>1328.5668788330522</v>
      </c>
      <c r="M247" s="306">
        <f t="shared" ca="1" si="103"/>
        <v>1.127684433419869</v>
      </c>
      <c r="N247" s="304">
        <f t="shared" ca="1" si="104"/>
        <v>64.611558657559982</v>
      </c>
      <c r="P247" s="310">
        <f t="shared" ca="1" si="105"/>
        <v>23</v>
      </c>
      <c r="Q247" s="304">
        <f t="shared" ca="1" si="106"/>
        <v>0</v>
      </c>
      <c r="R247" s="306">
        <f t="shared" ca="1" si="107"/>
        <v>0</v>
      </c>
      <c r="S247" s="307">
        <f t="shared" ca="1" si="108"/>
        <v>2.9792999999999985</v>
      </c>
      <c r="T247" s="304">
        <f t="shared" ca="1" si="88"/>
        <v>29.226932999999988</v>
      </c>
      <c r="U247" s="311">
        <f t="shared" ca="1" si="89"/>
        <v>0</v>
      </c>
      <c r="V247" s="306">
        <f t="shared" ca="1" si="90"/>
        <v>1.0777625410367193</v>
      </c>
      <c r="W247" s="304">
        <f t="shared" ca="1" si="91"/>
        <v>9.9238532431642241</v>
      </c>
      <c r="Y247" s="314" t="str">
        <f t="shared" ca="1" si="109"/>
        <v/>
      </c>
      <c r="Z247" s="315" t="str">
        <f t="shared" ca="1" si="110"/>
        <v/>
      </c>
      <c r="AA247" s="316" t="str">
        <f t="shared" ca="1" si="111"/>
        <v/>
      </c>
      <c r="AC247" s="310" t="e">
        <f t="shared" ca="1" si="112"/>
        <v>#N/A</v>
      </c>
      <c r="AD247" s="323" t="e">
        <f t="shared" ca="1" si="113"/>
        <v>#N/A</v>
      </c>
      <c r="AE247" s="324">
        <f t="shared" ca="1" si="92"/>
        <v>1278.7897695868669</v>
      </c>
      <c r="AG247" s="306">
        <f t="shared" ca="1" si="114"/>
        <v>-12.344875508844066</v>
      </c>
      <c r="AH247" s="304">
        <f t="shared" ca="1" si="115"/>
        <v>-3.4564845279741974</v>
      </c>
    </row>
    <row r="248" spans="1:34" x14ac:dyDescent="0.2">
      <c r="A248" s="347">
        <f t="shared" ca="1" si="93"/>
        <v>0.1</v>
      </c>
      <c r="B248" s="304">
        <f t="shared" ca="1" si="94"/>
        <v>10.999999999999941</v>
      </c>
      <c r="D248" s="306">
        <f t="shared" ca="1" si="95"/>
        <v>-1.4281478020336438</v>
      </c>
      <c r="E248" s="307">
        <f t="shared" ca="1" si="96"/>
        <v>-12.819238889499445</v>
      </c>
      <c r="F248" s="304">
        <f t="shared" ca="1" si="97"/>
        <v>12.898546113826493</v>
      </c>
      <c r="G248" s="306">
        <f t="shared" ca="1" si="98"/>
        <v>28.658618634551647</v>
      </c>
      <c r="H248" s="307">
        <f t="shared" ca="1" si="99"/>
        <v>59.405347681676915</v>
      </c>
      <c r="I248" s="304">
        <f t="shared" ca="1" si="100"/>
        <v>65.95689315925658</v>
      </c>
      <c r="J248" s="306">
        <f t="shared" ca="1" si="101"/>
        <v>363.13218254402608</v>
      </c>
      <c r="K248" s="307">
        <f t="shared" ca="1" si="102"/>
        <v>1284.7944005494821</v>
      </c>
      <c r="L248" s="304">
        <f t="shared" ca="1" si="87"/>
        <v>1335.1260740778343</v>
      </c>
      <c r="M248" s="306">
        <f t="shared" ca="1" si="103"/>
        <v>1.1213073981380768</v>
      </c>
      <c r="N248" s="304">
        <f t="shared" ca="1" si="104"/>
        <v>64.246181450107258</v>
      </c>
      <c r="P248" s="310">
        <f t="shared" ca="1" si="105"/>
        <v>23</v>
      </c>
      <c r="Q248" s="304">
        <f t="shared" ca="1" si="106"/>
        <v>0</v>
      </c>
      <c r="R248" s="306">
        <f t="shared" ca="1" si="107"/>
        <v>0</v>
      </c>
      <c r="S248" s="307">
        <f t="shared" ca="1" si="108"/>
        <v>2.9792999999999985</v>
      </c>
      <c r="T248" s="304">
        <f t="shared" ca="1" si="88"/>
        <v>29.226932999999988</v>
      </c>
      <c r="U248" s="311">
        <f t="shared" ca="1" si="89"/>
        <v>0</v>
      </c>
      <c r="V248" s="306">
        <f t="shared" ca="1" si="90"/>
        <v>1.0771129111181375</v>
      </c>
      <c r="W248" s="304">
        <f t="shared" ca="1" si="91"/>
        <v>9.5614723578992482</v>
      </c>
      <c r="Y248" s="314" t="str">
        <f t="shared" ca="1" si="109"/>
        <v/>
      </c>
      <c r="Z248" s="315" t="str">
        <f t="shared" ca="1" si="110"/>
        <v/>
      </c>
      <c r="AA248" s="316" t="str">
        <f t="shared" ca="1" si="111"/>
        <v/>
      </c>
      <c r="AC248" s="310">
        <f t="shared" ca="1" si="112"/>
        <v>10.999999999999941</v>
      </c>
      <c r="AD248" s="323">
        <f t="shared" ca="1" si="113"/>
        <v>363.13218254402608</v>
      </c>
      <c r="AE248" s="324">
        <f t="shared" ca="1" si="92"/>
        <v>1284.7944005494821</v>
      </c>
      <c r="AG248" s="306">
        <f t="shared" ca="1" si="114"/>
        <v>-12.193502450187612</v>
      </c>
      <c r="AH248" s="304">
        <f t="shared" ca="1" si="115"/>
        <v>-3.330934529306961</v>
      </c>
    </row>
    <row r="249" spans="1:34" x14ac:dyDescent="0.2">
      <c r="A249" s="347">
        <f t="shared" ca="1" si="93"/>
        <v>0.1</v>
      </c>
      <c r="B249" s="304">
        <f t="shared" ca="1" si="94"/>
        <v>11.099999999999941</v>
      </c>
      <c r="D249" s="306">
        <f t="shared" ca="1" si="95"/>
        <v>-1.394458519859459</v>
      </c>
      <c r="E249" s="307">
        <f t="shared" ca="1" si="96"/>
        <v>-12.700519402078074</v>
      </c>
      <c r="F249" s="304">
        <f t="shared" ca="1" si="97"/>
        <v>12.776842632128261</v>
      </c>
      <c r="G249" s="306">
        <f t="shared" ca="1" si="98"/>
        <v>28.5191727825657</v>
      </c>
      <c r="H249" s="307">
        <f t="shared" ca="1" si="99"/>
        <v>58.135295741469108</v>
      </c>
      <c r="I249" s="304">
        <f t="shared" ca="1" si="100"/>
        <v>64.753809364005079</v>
      </c>
      <c r="J249" s="306">
        <f t="shared" ca="1" si="101"/>
        <v>365.99107211488194</v>
      </c>
      <c r="K249" s="307">
        <f t="shared" ca="1" si="102"/>
        <v>1290.6714327206394</v>
      </c>
      <c r="L249" s="304">
        <f t="shared" ca="1" si="87"/>
        <v>1341.5596192897833</v>
      </c>
      <c r="M249" s="306">
        <f t="shared" ca="1" si="103"/>
        <v>1.1147247311606363</v>
      </c>
      <c r="N249" s="304">
        <f t="shared" ca="1" si="104"/>
        <v>63.869022414359783</v>
      </c>
      <c r="P249" s="310">
        <f t="shared" ca="1" si="105"/>
        <v>23</v>
      </c>
      <c r="Q249" s="304">
        <f t="shared" ca="1" si="106"/>
        <v>0</v>
      </c>
      <c r="R249" s="306">
        <f t="shared" ca="1" si="107"/>
        <v>0</v>
      </c>
      <c r="S249" s="307">
        <f t="shared" ca="1" si="108"/>
        <v>2.9792999999999985</v>
      </c>
      <c r="T249" s="304">
        <f t="shared" ca="1" si="88"/>
        <v>29.226932999999988</v>
      </c>
      <c r="U249" s="311">
        <f t="shared" ca="1" si="89"/>
        <v>0</v>
      </c>
      <c r="V249" s="306">
        <f t="shared" ca="1" si="90"/>
        <v>1.0764774407111553</v>
      </c>
      <c r="W249" s="304">
        <f t="shared" ca="1" si="91"/>
        <v>9.21040524495033</v>
      </c>
      <c r="Y249" s="314" t="str">
        <f t="shared" ca="1" si="109"/>
        <v/>
      </c>
      <c r="Z249" s="315" t="str">
        <f t="shared" ca="1" si="110"/>
        <v/>
      </c>
      <c r="AA249" s="316" t="str">
        <f t="shared" ca="1" si="111"/>
        <v/>
      </c>
      <c r="AC249" s="310" t="e">
        <f t="shared" ca="1" si="112"/>
        <v>#N/A</v>
      </c>
      <c r="AD249" s="323" t="e">
        <f t="shared" ca="1" si="113"/>
        <v>#N/A</v>
      </c>
      <c r="AE249" s="324">
        <f t="shared" ca="1" si="92"/>
        <v>1290.6714327206394</v>
      </c>
      <c r="AG249" s="306">
        <f t="shared" ca="1" si="114"/>
        <v>-12.044867301776337</v>
      </c>
      <c r="AH249" s="304">
        <f t="shared" ca="1" si="115"/>
        <v>-3.2093016339070428</v>
      </c>
    </row>
    <row r="250" spans="1:34" x14ac:dyDescent="0.2">
      <c r="A250" s="347">
        <f t="shared" ca="1" si="93"/>
        <v>0.1</v>
      </c>
      <c r="B250" s="304">
        <f t="shared" ca="1" si="94"/>
        <v>11.199999999999941</v>
      </c>
      <c r="D250" s="306">
        <f t="shared" ca="1" si="95"/>
        <v>-1.361557868643138</v>
      </c>
      <c r="E250" s="307">
        <f t="shared" ca="1" si="96"/>
        <v>-12.585486160351813</v>
      </c>
      <c r="F250" s="304">
        <f t="shared" ca="1" si="97"/>
        <v>12.658921823049193</v>
      </c>
      <c r="G250" s="306">
        <f t="shared" ca="1" si="98"/>
        <v>28.383016995701386</v>
      </c>
      <c r="H250" s="307">
        <f t="shared" ca="1" si="99"/>
        <v>56.876747125433923</v>
      </c>
      <c r="I250" s="304">
        <f t="shared" ca="1" si="100"/>
        <v>63.565399529530445</v>
      </c>
      <c r="J250" s="306">
        <f t="shared" ca="1" si="101"/>
        <v>368.8361816037953</v>
      </c>
      <c r="K250" s="307">
        <f t="shared" ca="1" si="102"/>
        <v>1296.4220348639844</v>
      </c>
      <c r="L250" s="304">
        <f t="shared" ca="1" si="87"/>
        <v>1347.8687700740536</v>
      </c>
      <c r="M250" s="306">
        <f t="shared" ca="1" si="103"/>
        <v>1.1079276387811727</v>
      </c>
      <c r="N250" s="304">
        <f t="shared" ca="1" si="104"/>
        <v>63.479577708055992</v>
      </c>
      <c r="P250" s="310">
        <f t="shared" ca="1" si="105"/>
        <v>23</v>
      </c>
      <c r="Q250" s="304">
        <f t="shared" ca="1" si="106"/>
        <v>0</v>
      </c>
      <c r="R250" s="306">
        <f t="shared" ca="1" si="107"/>
        <v>0</v>
      </c>
      <c r="S250" s="307">
        <f t="shared" ca="1" si="108"/>
        <v>2.9792999999999985</v>
      </c>
      <c r="T250" s="304">
        <f t="shared" ca="1" si="88"/>
        <v>29.226932999999988</v>
      </c>
      <c r="U250" s="311">
        <f t="shared" ca="1" si="89"/>
        <v>0</v>
      </c>
      <c r="V250" s="306">
        <f t="shared" ca="1" si="90"/>
        <v>1.0758559803981627</v>
      </c>
      <c r="W250" s="304">
        <f t="shared" ca="1" si="91"/>
        <v>8.8703113041173793</v>
      </c>
      <c r="Y250" s="314" t="str">
        <f t="shared" ca="1" si="109"/>
        <v/>
      </c>
      <c r="Z250" s="315" t="str">
        <f t="shared" ca="1" si="110"/>
        <v/>
      </c>
      <c r="AA250" s="316" t="str">
        <f t="shared" ca="1" si="111"/>
        <v/>
      </c>
      <c r="AC250" s="310" t="e">
        <f t="shared" ca="1" si="112"/>
        <v>#N/A</v>
      </c>
      <c r="AD250" s="323" t="e">
        <f t="shared" ca="1" si="113"/>
        <v>#N/A</v>
      </c>
      <c r="AE250" s="324">
        <f t="shared" ca="1" si="92"/>
        <v>1296.4220348639844</v>
      </c>
      <c r="AG250" s="306">
        <f t="shared" ca="1" si="114"/>
        <v>-11.898782043235443</v>
      </c>
      <c r="AH250" s="304">
        <f t="shared" ca="1" si="115"/>
        <v>-3.0914661984192042</v>
      </c>
    </row>
    <row r="251" spans="1:34" x14ac:dyDescent="0.2">
      <c r="A251" s="347">
        <f t="shared" ca="1" si="93"/>
        <v>0.1</v>
      </c>
      <c r="B251" s="304">
        <f t="shared" ca="1" si="94"/>
        <v>11.29999999999994</v>
      </c>
      <c r="D251" s="306">
        <f t="shared" ca="1" si="95"/>
        <v>-1.329420591521322</v>
      </c>
      <c r="E251" s="307">
        <f t="shared" ca="1" si="96"/>
        <v>-12.474026830507647</v>
      </c>
      <c r="F251" s="304">
        <f t="shared" ca="1" si="97"/>
        <v>12.544668368569397</v>
      </c>
      <c r="G251" s="306">
        <f t="shared" ca="1" si="98"/>
        <v>28.250074936549254</v>
      </c>
      <c r="H251" s="307">
        <f t="shared" ca="1" si="99"/>
        <v>55.629344442383157</v>
      </c>
      <c r="I251" s="304">
        <f t="shared" ca="1" si="100"/>
        <v>62.391431278741749</v>
      </c>
      <c r="J251" s="306">
        <f t="shared" ca="1" si="101"/>
        <v>371.66783620040781</v>
      </c>
      <c r="K251" s="307">
        <f t="shared" ca="1" si="102"/>
        <v>1302.0473394423752</v>
      </c>
      <c r="L251" s="304">
        <f t="shared" ca="1" si="87"/>
        <v>1354.0547457968089</v>
      </c>
      <c r="M251" s="306">
        <f t="shared" ca="1" si="103"/>
        <v>1.100906858159338</v>
      </c>
      <c r="N251" s="304">
        <f t="shared" ca="1" si="104"/>
        <v>63.077316609537625</v>
      </c>
      <c r="P251" s="310">
        <f t="shared" ca="1" si="105"/>
        <v>23</v>
      </c>
      <c r="Q251" s="304">
        <f t="shared" ca="1" si="106"/>
        <v>0</v>
      </c>
      <c r="R251" s="306">
        <f t="shared" ca="1" si="107"/>
        <v>0</v>
      </c>
      <c r="S251" s="307">
        <f t="shared" ca="1" si="108"/>
        <v>2.9792999999999985</v>
      </c>
      <c r="T251" s="304">
        <f t="shared" ca="1" si="88"/>
        <v>29.226932999999988</v>
      </c>
      <c r="U251" s="311">
        <f t="shared" ca="1" si="89"/>
        <v>0</v>
      </c>
      <c r="V251" s="306">
        <f t="shared" ca="1" si="90"/>
        <v>1.0752483854813684</v>
      </c>
      <c r="W251" s="304">
        <f t="shared" ca="1" si="91"/>
        <v>8.5408650063351086</v>
      </c>
      <c r="Y251" s="314" t="str">
        <f t="shared" ca="1" si="109"/>
        <v/>
      </c>
      <c r="Z251" s="315" t="str">
        <f t="shared" ca="1" si="110"/>
        <v/>
      </c>
      <c r="AA251" s="316" t="str">
        <f t="shared" ca="1" si="111"/>
        <v/>
      </c>
      <c r="AC251" s="310" t="e">
        <f t="shared" ca="1" si="112"/>
        <v>#N/A</v>
      </c>
      <c r="AD251" s="323" t="e">
        <f t="shared" ca="1" si="113"/>
        <v>#N/A</v>
      </c>
      <c r="AE251" s="324">
        <f t="shared" ca="1" si="92"/>
        <v>1302.0473394423752</v>
      </c>
      <c r="AG251" s="306">
        <f t="shared" ca="1" si="114"/>
        <v>-11.75505923739399</v>
      </c>
      <c r="AH251" s="304">
        <f t="shared" ca="1" si="115"/>
        <v>-2.9773139006200733</v>
      </c>
    </row>
    <row r="252" spans="1:34" x14ac:dyDescent="0.2">
      <c r="A252" s="347">
        <f t="shared" ca="1" si="93"/>
        <v>0.1</v>
      </c>
      <c r="B252" s="304">
        <f t="shared" ca="1" si="94"/>
        <v>11.39999999999994</v>
      </c>
      <c r="D252" s="306">
        <f t="shared" ca="1" si="95"/>
        <v>-1.2980226673105475</v>
      </c>
      <c r="E252" s="307">
        <f t="shared" ca="1" si="96"/>
        <v>-12.366033929680599</v>
      </c>
      <c r="F252" s="304">
        <f t="shared" ca="1" si="97"/>
        <v>12.433971931561683</v>
      </c>
      <c r="G252" s="306">
        <f t="shared" ca="1" si="98"/>
        <v>28.120272669818199</v>
      </c>
      <c r="H252" s="307">
        <f t="shared" ca="1" si="99"/>
        <v>54.3927410494151</v>
      </c>
      <c r="I252" s="304">
        <f t="shared" ca="1" si="100"/>
        <v>61.231691254559109</v>
      </c>
      <c r="J252" s="306">
        <f t="shared" ca="1" si="101"/>
        <v>374.48635358072619</v>
      </c>
      <c r="K252" s="307">
        <f t="shared" ca="1" si="102"/>
        <v>1307.548443716965</v>
      </c>
      <c r="L252" s="304">
        <f t="shared" ca="1" si="87"/>
        <v>1360.1187307308307</v>
      </c>
      <c r="M252" s="306">
        <f t="shared" ca="1" si="103"/>
        <v>1.0936526298982934</v>
      </c>
      <c r="N252" s="304">
        <f t="shared" ca="1" si="104"/>
        <v>62.661679946555239</v>
      </c>
      <c r="P252" s="310">
        <f t="shared" ca="1" si="105"/>
        <v>23</v>
      </c>
      <c r="Q252" s="304">
        <f t="shared" ca="1" si="106"/>
        <v>0</v>
      </c>
      <c r="R252" s="306">
        <f t="shared" ca="1" si="107"/>
        <v>0</v>
      </c>
      <c r="S252" s="307">
        <f t="shared" ca="1" si="108"/>
        <v>2.9792999999999985</v>
      </c>
      <c r="T252" s="304">
        <f t="shared" ca="1" si="88"/>
        <v>29.226932999999988</v>
      </c>
      <c r="U252" s="311">
        <f t="shared" ca="1" si="89"/>
        <v>0</v>
      </c>
      <c r="V252" s="306">
        <f t="shared" ca="1" si="90"/>
        <v>1.0746545158365608</v>
      </c>
      <c r="W252" s="304">
        <f t="shared" ca="1" si="91"/>
        <v>8.2217551578581087</v>
      </c>
      <c r="Y252" s="314" t="str">
        <f t="shared" ca="1" si="109"/>
        <v/>
      </c>
      <c r="Z252" s="315" t="str">
        <f t="shared" ca="1" si="110"/>
        <v/>
      </c>
      <c r="AA252" s="316" t="str">
        <f t="shared" ca="1" si="111"/>
        <v/>
      </c>
      <c r="AC252" s="310" t="e">
        <f t="shared" ca="1" si="112"/>
        <v>#N/A</v>
      </c>
      <c r="AD252" s="323" t="e">
        <f t="shared" ca="1" si="113"/>
        <v>#N/A</v>
      </c>
      <c r="AE252" s="324">
        <f t="shared" ca="1" si="92"/>
        <v>1307.548443716965</v>
      </c>
      <c r="AG252" s="306">
        <f t="shared" ca="1" si="114"/>
        <v>-11.613511401014204</v>
      </c>
      <c r="AH252" s="304">
        <f t="shared" ca="1" si="115"/>
        <v>-2.8667354769023303</v>
      </c>
    </row>
    <row r="253" spans="1:34" x14ac:dyDescent="0.2">
      <c r="A253" s="347">
        <f t="shared" ca="1" si="93"/>
        <v>0.1</v>
      </c>
      <c r="B253" s="304">
        <f t="shared" ca="1" si="94"/>
        <v>11.49999999999994</v>
      </c>
      <c r="D253" s="306">
        <f t="shared" ca="1" si="95"/>
        <v>-1.2673412633605374</v>
      </c>
      <c r="E253" s="307">
        <f t="shared" ca="1" si="96"/>
        <v>-12.261404578064285</v>
      </c>
      <c r="F253" s="304">
        <f t="shared" ca="1" si="97"/>
        <v>12.326726901525486</v>
      </c>
      <c r="G253" s="306">
        <f t="shared" ca="1" si="98"/>
        <v>27.993538543482146</v>
      </c>
      <c r="H253" s="307">
        <f t="shared" ca="1" si="99"/>
        <v>53.16660059160867</v>
      </c>
      <c r="I253" s="304">
        <f t="shared" ca="1" si="100"/>
        <v>60.085985209972748</v>
      </c>
      <c r="J253" s="306">
        <f t="shared" ca="1" si="101"/>
        <v>377.29204414139122</v>
      </c>
      <c r="K253" s="307">
        <f t="shared" ca="1" si="102"/>
        <v>1312.9264107990161</v>
      </c>
      <c r="L253" s="304">
        <f t="shared" ca="1" si="87"/>
        <v>1366.0618751527973</v>
      </c>
      <c r="M253" s="306">
        <f t="shared" ca="1" si="103"/>
        <v>1.0861546691494337</v>
      </c>
      <c r="N253" s="304">
        <f t="shared" ca="1" si="104"/>
        <v>62.232078440690834</v>
      </c>
      <c r="P253" s="310">
        <f t="shared" ca="1" si="105"/>
        <v>23</v>
      </c>
      <c r="Q253" s="304">
        <f t="shared" ca="1" si="106"/>
        <v>0</v>
      </c>
      <c r="R253" s="306">
        <f t="shared" ca="1" si="107"/>
        <v>0</v>
      </c>
      <c r="S253" s="307">
        <f t="shared" ca="1" si="108"/>
        <v>2.9792999999999985</v>
      </c>
      <c r="T253" s="304">
        <f t="shared" ca="1" si="88"/>
        <v>29.226932999999988</v>
      </c>
      <c r="U253" s="311">
        <f t="shared" ca="1" si="89"/>
        <v>0</v>
      </c>
      <c r="V253" s="306">
        <f t="shared" ca="1" si="90"/>
        <v>1.0740742357732846</v>
      </c>
      <c r="W253" s="304">
        <f t="shared" ca="1" si="91"/>
        <v>7.9126842076607797</v>
      </c>
      <c r="Y253" s="314" t="str">
        <f t="shared" ca="1" si="109"/>
        <v/>
      </c>
      <c r="Z253" s="315" t="str">
        <f t="shared" ca="1" si="110"/>
        <v/>
      </c>
      <c r="AA253" s="316" t="str">
        <f t="shared" ca="1" si="111"/>
        <v/>
      </c>
      <c r="AC253" s="310" t="e">
        <f t="shared" ca="1" si="112"/>
        <v>#N/A</v>
      </c>
      <c r="AD253" s="323" t="e">
        <f t="shared" ca="1" si="113"/>
        <v>#N/A</v>
      </c>
      <c r="AE253" s="324">
        <f t="shared" ca="1" si="92"/>
        <v>1312.9264107990161</v>
      </c>
      <c r="AG253" s="306">
        <f t="shared" ca="1" si="114"/>
        <v>-11.473950361543585</v>
      </c>
      <c r="AH253" s="304">
        <f t="shared" ca="1" si="115"/>
        <v>-2.7596264752989335</v>
      </c>
    </row>
    <row r="254" spans="1:34" x14ac:dyDescent="0.2">
      <c r="A254" s="347">
        <f t="shared" ca="1" si="93"/>
        <v>0.1</v>
      </c>
      <c r="B254" s="304">
        <f t="shared" ca="1" si="94"/>
        <v>11.599999999999939</v>
      </c>
      <c r="D254" s="306">
        <f t="shared" ca="1" si="95"/>
        <v>-1.2373546923799343</v>
      </c>
      <c r="E254" s="307">
        <f t="shared" ca="1" si="96"/>
        <v>-12.160040264389298</v>
      </c>
      <c r="F254" s="304">
        <f t="shared" ca="1" si="97"/>
        <v>12.222832154060024</v>
      </c>
      <c r="G254" s="306">
        <f t="shared" ca="1" si="98"/>
        <v>27.869803074244153</v>
      </c>
      <c r="H254" s="307">
        <f t="shared" ca="1" si="99"/>
        <v>51.950596565169739</v>
      </c>
      <c r="I254" s="304">
        <f t="shared" ca="1" si="100"/>
        <v>58.954138165816438</v>
      </c>
      <c r="J254" s="306">
        <f t="shared" ca="1" si="101"/>
        <v>380.08521122227751</v>
      </c>
      <c r="K254" s="307">
        <f t="shared" ca="1" si="102"/>
        <v>1318.1822706568551</v>
      </c>
      <c r="L254" s="304">
        <f t="shared" ca="1" si="87"/>
        <v>1371.8852963946897</v>
      </c>
      <c r="M254" s="306">
        <f t="shared" ca="1" si="103"/>
        <v>1.0784021352227298</v>
      </c>
      <c r="N254" s="304">
        <f t="shared" ca="1" si="104"/>
        <v>61.787890966158713</v>
      </c>
      <c r="P254" s="310">
        <f t="shared" ca="1" si="105"/>
        <v>23</v>
      </c>
      <c r="Q254" s="304">
        <f t="shared" ca="1" si="106"/>
        <v>0</v>
      </c>
      <c r="R254" s="306">
        <f t="shared" ca="1" si="107"/>
        <v>0</v>
      </c>
      <c r="S254" s="307">
        <f t="shared" ca="1" si="108"/>
        <v>2.9792999999999985</v>
      </c>
      <c r="T254" s="304">
        <f t="shared" ca="1" si="88"/>
        <v>29.226932999999988</v>
      </c>
      <c r="U254" s="311">
        <f t="shared" ca="1" si="89"/>
        <v>0</v>
      </c>
      <c r="V254" s="306">
        <f t="shared" ca="1" si="90"/>
        <v>1.0735074139011107</v>
      </c>
      <c r="W254" s="304">
        <f t="shared" ca="1" si="91"/>
        <v>7.6133675951969551</v>
      </c>
      <c r="Y254" s="314" t="str">
        <f t="shared" ca="1" si="109"/>
        <v/>
      </c>
      <c r="Z254" s="315" t="str">
        <f t="shared" ca="1" si="110"/>
        <v/>
      </c>
      <c r="AA254" s="316" t="str">
        <f t="shared" ca="1" si="111"/>
        <v/>
      </c>
      <c r="AC254" s="310" t="e">
        <f t="shared" ca="1" si="112"/>
        <v>#N/A</v>
      </c>
      <c r="AD254" s="323" t="e">
        <f t="shared" ca="1" si="113"/>
        <v>#N/A</v>
      </c>
      <c r="AE254" s="324">
        <f t="shared" ca="1" si="92"/>
        <v>1318.1822706568551</v>
      </c>
      <c r="AG254" s="306">
        <f t="shared" ca="1" si="114"/>
        <v>-11.336186596715876</v>
      </c>
      <c r="AH254" s="304">
        <f t="shared" ca="1" si="115"/>
        <v>-2.6558870230123799</v>
      </c>
    </row>
    <row r="255" spans="1:34" x14ac:dyDescent="0.2">
      <c r="A255" s="347">
        <f t="shared" ca="1" si="93"/>
        <v>0.1</v>
      </c>
      <c r="B255" s="304">
        <f t="shared" ca="1" si="94"/>
        <v>11.699999999999939</v>
      </c>
      <c r="D255" s="306">
        <f t="shared" ca="1" si="95"/>
        <v>-1.2080423730751553</v>
      </c>
      <c r="E255" s="307">
        <f t="shared" ca="1" si="96"/>
        <v>-12.061846623747975</v>
      </c>
      <c r="F255" s="304">
        <f t="shared" ca="1" si="97"/>
        <v>12.122190823030525</v>
      </c>
      <c r="G255" s="306">
        <f t="shared" ca="1" si="98"/>
        <v>27.748998836936639</v>
      </c>
      <c r="H255" s="307">
        <f t="shared" ca="1" si="99"/>
        <v>50.744411902794944</v>
      </c>
      <c r="I255" s="304">
        <f t="shared" ca="1" si="100"/>
        <v>57.835994638398226</v>
      </c>
      <c r="J255" s="306">
        <f t="shared" ca="1" si="101"/>
        <v>382.86615131783657</v>
      </c>
      <c r="K255" s="307">
        <f t="shared" ca="1" si="102"/>
        <v>1323.3170210802532</v>
      </c>
      <c r="L255" s="304">
        <f t="shared" ca="1" si="87"/>
        <v>1377.59007985164</v>
      </c>
      <c r="M255" s="306">
        <f t="shared" ca="1" si="103"/>
        <v>1.0703835996966982</v>
      </c>
      <c r="N255" s="304">
        <f t="shared" ca="1" si="104"/>
        <v>61.32846272264139</v>
      </c>
      <c r="P255" s="310">
        <f t="shared" ca="1" si="105"/>
        <v>23</v>
      </c>
      <c r="Q255" s="304">
        <f t="shared" ca="1" si="106"/>
        <v>0</v>
      </c>
      <c r="R255" s="306">
        <f t="shared" ca="1" si="107"/>
        <v>0</v>
      </c>
      <c r="S255" s="307">
        <f t="shared" ca="1" si="108"/>
        <v>2.9792999999999985</v>
      </c>
      <c r="T255" s="304">
        <f t="shared" ca="1" si="88"/>
        <v>29.226932999999988</v>
      </c>
      <c r="U255" s="311">
        <f t="shared" ca="1" si="89"/>
        <v>0</v>
      </c>
      <c r="V255" s="306">
        <f t="shared" ca="1" si="90"/>
        <v>1.0729539230016865</v>
      </c>
      <c r="W255" s="304">
        <f t="shared" ca="1" si="91"/>
        <v>7.3235331358734106</v>
      </c>
      <c r="Y255" s="314" t="str">
        <f t="shared" ca="1" si="109"/>
        <v/>
      </c>
      <c r="Z255" s="315" t="str">
        <f t="shared" ca="1" si="110"/>
        <v/>
      </c>
      <c r="AA255" s="316" t="str">
        <f t="shared" ca="1" si="111"/>
        <v/>
      </c>
      <c r="AC255" s="310" t="e">
        <f t="shared" ca="1" si="112"/>
        <v>#N/A</v>
      </c>
      <c r="AD255" s="323" t="e">
        <f t="shared" ca="1" si="113"/>
        <v>#N/A</v>
      </c>
      <c r="AE255" s="324">
        <f t="shared" ca="1" si="92"/>
        <v>1323.3170210802532</v>
      </c>
      <c r="AG255" s="306">
        <f t="shared" ca="1" si="114"/>
        <v>-11.200028553841024</v>
      </c>
      <c r="AH255" s="304">
        <f t="shared" ca="1" si="115"/>
        <v>-2.5554216074906719</v>
      </c>
    </row>
    <row r="256" spans="1:34" x14ac:dyDescent="0.2">
      <c r="A256" s="347">
        <f t="shared" ca="1" si="93"/>
        <v>0.1</v>
      </c>
      <c r="B256" s="304">
        <f t="shared" ca="1" si="94"/>
        <v>11.799999999999939</v>
      </c>
      <c r="D256" s="306">
        <f t="shared" ca="1" si="95"/>
        <v>-1.1793847944626794</v>
      </c>
      <c r="E256" s="307">
        <f t="shared" ca="1" si="96"/>
        <v>-11.966733226801859</v>
      </c>
      <c r="F256" s="304">
        <f t="shared" ca="1" si="97"/>
        <v>12.024710084440846</v>
      </c>
      <c r="G256" s="306">
        <f t="shared" ca="1" si="98"/>
        <v>27.631060357490373</v>
      </c>
      <c r="H256" s="307">
        <f t="shared" ca="1" si="99"/>
        <v>49.547738580114761</v>
      </c>
      <c r="I256" s="304">
        <f t="shared" ca="1" si="100"/>
        <v>56.731418939443678</v>
      </c>
      <c r="J256" s="306">
        <f t="shared" ca="1" si="101"/>
        <v>385.63515427755794</v>
      </c>
      <c r="K256" s="307">
        <f t="shared" ca="1" si="102"/>
        <v>1328.3316286043987</v>
      </c>
      <c r="L256" s="304">
        <f t="shared" ca="1" si="87"/>
        <v>1383.1772799484129</v>
      </c>
      <c r="M256" s="306">
        <f t="shared" ca="1" si="103"/>
        <v>1.0620870130422209</v>
      </c>
      <c r="N256" s="304">
        <f t="shared" ca="1" si="104"/>
        <v>60.853103322975279</v>
      </c>
      <c r="P256" s="310">
        <f t="shared" ca="1" si="105"/>
        <v>23</v>
      </c>
      <c r="Q256" s="304">
        <f t="shared" ca="1" si="106"/>
        <v>0</v>
      </c>
      <c r="R256" s="306">
        <f t="shared" ca="1" si="107"/>
        <v>0</v>
      </c>
      <c r="S256" s="307">
        <f t="shared" ca="1" si="108"/>
        <v>2.9792999999999985</v>
      </c>
      <c r="T256" s="304">
        <f t="shared" ca="1" si="88"/>
        <v>29.226932999999988</v>
      </c>
      <c r="U256" s="311">
        <f t="shared" ca="1" si="89"/>
        <v>0</v>
      </c>
      <c r="V256" s="306">
        <f t="shared" ca="1" si="90"/>
        <v>1.0724136399062676</v>
      </c>
      <c r="W256" s="304">
        <f t="shared" ca="1" si="91"/>
        <v>7.0429204417833278</v>
      </c>
      <c r="Y256" s="314" t="str">
        <f t="shared" ca="1" si="109"/>
        <v/>
      </c>
      <c r="Z256" s="315" t="str">
        <f t="shared" ca="1" si="110"/>
        <v/>
      </c>
      <c r="AA256" s="316" t="str">
        <f t="shared" ca="1" si="111"/>
        <v/>
      </c>
      <c r="AC256" s="310" t="e">
        <f t="shared" ca="1" si="112"/>
        <v>#N/A</v>
      </c>
      <c r="AD256" s="323" t="e">
        <f t="shared" ca="1" si="113"/>
        <v>#N/A</v>
      </c>
      <c r="AE256" s="324">
        <f t="shared" ca="1" si="92"/>
        <v>1328.3316286043987</v>
      </c>
      <c r="AG256" s="306">
        <f t="shared" ca="1" si="114"/>
        <v>-11.065281945659745</v>
      </c>
      <c r="AH256" s="304">
        <f t="shared" ca="1" si="115"/>
        <v>-2.458138870161922</v>
      </c>
    </row>
    <row r="257" spans="1:34" x14ac:dyDescent="0.2">
      <c r="A257" s="347">
        <f t="shared" ca="1" si="93"/>
        <v>0.1</v>
      </c>
      <c r="B257" s="304">
        <f t="shared" ca="1" si="94"/>
        <v>11.899999999999938</v>
      </c>
      <c r="D257" s="306">
        <f t="shared" ca="1" si="95"/>
        <v>-1.1513634837333744</v>
      </c>
      <c r="E257" s="307">
        <f t="shared" ca="1" si="96"/>
        <v>-11.874613379458914</v>
      </c>
      <c r="F257" s="304">
        <f t="shared" ca="1" si="97"/>
        <v>11.930300951078278</v>
      </c>
      <c r="G257" s="306">
        <f t="shared" ca="1" si="98"/>
        <v>27.515924009117036</v>
      </c>
      <c r="H257" s="307">
        <f t="shared" ca="1" si="99"/>
        <v>48.36027724216887</v>
      </c>
      <c r="I257" s="304">
        <f t="shared" ca="1" si="100"/>
        <v>55.640295551110611</v>
      </c>
      <c r="J257" s="306">
        <f t="shared" ca="1" si="101"/>
        <v>388.39250349588832</v>
      </c>
      <c r="K257" s="307">
        <f t="shared" ca="1" si="102"/>
        <v>1333.2270293955128</v>
      </c>
      <c r="L257" s="304">
        <f t="shared" ca="1" si="87"/>
        <v>1388.6479210665989</v>
      </c>
      <c r="M257" s="306">
        <f t="shared" ca="1" si="103"/>
        <v>1.0534996698002241</v>
      </c>
      <c r="N257" s="304">
        <f t="shared" ca="1" si="104"/>
        <v>60.361084797978677</v>
      </c>
      <c r="P257" s="310">
        <f t="shared" ca="1" si="105"/>
        <v>23</v>
      </c>
      <c r="Q257" s="304">
        <f t="shared" ca="1" si="106"/>
        <v>0</v>
      </c>
      <c r="R257" s="306">
        <f t="shared" ca="1" si="107"/>
        <v>0</v>
      </c>
      <c r="S257" s="307">
        <f t="shared" ca="1" si="108"/>
        <v>2.9792999999999985</v>
      </c>
      <c r="T257" s="304">
        <f t="shared" ca="1" si="88"/>
        <v>29.226932999999988</v>
      </c>
      <c r="U257" s="311">
        <f t="shared" ca="1" si="89"/>
        <v>0</v>
      </c>
      <c r="V257" s="306">
        <f t="shared" ca="1" si="90"/>
        <v>1.0718864453784629</v>
      </c>
      <c r="W257" s="304">
        <f t="shared" ca="1" si="91"/>
        <v>6.7712803754223057</v>
      </c>
      <c r="Y257" s="314" t="str">
        <f t="shared" ca="1" si="109"/>
        <v/>
      </c>
      <c r="Z257" s="315" t="str">
        <f t="shared" ca="1" si="110"/>
        <v/>
      </c>
      <c r="AA257" s="316" t="str">
        <f t="shared" ca="1" si="111"/>
        <v/>
      </c>
      <c r="AC257" s="310" t="e">
        <f t="shared" ca="1" si="112"/>
        <v>#N/A</v>
      </c>
      <c r="AD257" s="323" t="e">
        <f t="shared" ca="1" si="113"/>
        <v>#N/A</v>
      </c>
      <c r="AE257" s="324">
        <f t="shared" ca="1" si="92"/>
        <v>1333.2270293955128</v>
      </c>
      <c r="AG257" s="306">
        <f t="shared" ca="1" si="114"/>
        <v>-10.931749019706295</v>
      </c>
      <c r="AH257" s="304">
        <f t="shared" ca="1" si="115"/>
        <v>-2.3639514120039378</v>
      </c>
    </row>
    <row r="258" spans="1:34" x14ac:dyDescent="0.2">
      <c r="A258" s="347">
        <f t="shared" ca="1" si="93"/>
        <v>0.1</v>
      </c>
      <c r="B258" s="304">
        <f t="shared" ca="1" si="94"/>
        <v>11.999999999999938</v>
      </c>
      <c r="D258" s="306">
        <f t="shared" ca="1" si="95"/>
        <v>-1.1239609775645698</v>
      </c>
      <c r="E258" s="307">
        <f t="shared" ca="1" si="96"/>
        <v>-11.785403932151867</v>
      </c>
      <c r="F258" s="304">
        <f t="shared" ca="1" si="97"/>
        <v>11.838878077042123</v>
      </c>
      <c r="G258" s="306">
        <f t="shared" ca="1" si="98"/>
        <v>27.40352791136058</v>
      </c>
      <c r="H258" s="307">
        <f t="shared" ca="1" si="99"/>
        <v>47.181736848953683</v>
      </c>
      <c r="I258" s="304">
        <f t="shared" ca="1" si="100"/>
        <v>54.562529579122632</v>
      </c>
      <c r="J258" s="306">
        <f t="shared" ca="1" si="101"/>
        <v>391.1384760919122</v>
      </c>
      <c r="K258" s="307">
        <f t="shared" ca="1" si="102"/>
        <v>1338.004130100069</v>
      </c>
      <c r="L258" s="304">
        <f t="shared" ca="1" si="87"/>
        <v>1394.002998434489</v>
      </c>
      <c r="M258" s="306">
        <f t="shared" ca="1" si="103"/>
        <v>1.0446081723857517</v>
      </c>
      <c r="N258" s="304">
        <f t="shared" ca="1" si="104"/>
        <v>59.851639522577919</v>
      </c>
      <c r="P258" s="310">
        <f t="shared" ca="1" si="105"/>
        <v>23</v>
      </c>
      <c r="Q258" s="304">
        <f t="shared" ca="1" si="106"/>
        <v>0</v>
      </c>
      <c r="R258" s="306">
        <f t="shared" ca="1" si="107"/>
        <v>0</v>
      </c>
      <c r="S258" s="307">
        <f t="shared" ca="1" si="108"/>
        <v>2.9792999999999985</v>
      </c>
      <c r="T258" s="304">
        <f t="shared" ca="1" si="88"/>
        <v>29.226932999999988</v>
      </c>
      <c r="U258" s="311">
        <f t="shared" ca="1" si="89"/>
        <v>0</v>
      </c>
      <c r="V258" s="306">
        <f t="shared" ca="1" si="90"/>
        <v>1.0713722240019179</v>
      </c>
      <c r="W258" s="304">
        <f t="shared" ca="1" si="91"/>
        <v>6.5083745342709589</v>
      </c>
      <c r="Y258" s="314" t="str">
        <f t="shared" ca="1" si="109"/>
        <v/>
      </c>
      <c r="Z258" s="315" t="str">
        <f t="shared" ca="1" si="110"/>
        <v/>
      </c>
      <c r="AA258" s="316" t="str">
        <f t="shared" ca="1" si="111"/>
        <v/>
      </c>
      <c r="AC258" s="310">
        <f t="shared" ca="1" si="112"/>
        <v>11.999999999999938</v>
      </c>
      <c r="AD258" s="323">
        <f t="shared" ca="1" si="113"/>
        <v>391.1384760919122</v>
      </c>
      <c r="AE258" s="324">
        <f t="shared" ca="1" si="92"/>
        <v>1338.004130100069</v>
      </c>
      <c r="AG258" s="306">
        <f t="shared" ca="1" si="114"/>
        <v>-10.799227798237267</v>
      </c>
      <c r="AH258" s="304">
        <f t="shared" ca="1" si="115"/>
        <v>-2.2727756101843752</v>
      </c>
    </row>
    <row r="259" spans="1:34" x14ac:dyDescent="0.2">
      <c r="A259" s="347">
        <f t="shared" ca="1" si="93"/>
        <v>0.1</v>
      </c>
      <c r="B259" s="304">
        <f t="shared" ca="1" si="94"/>
        <v>12.099999999999937</v>
      </c>
      <c r="D259" s="306">
        <f t="shared" ca="1" si="95"/>
        <v>-1.0971607967913291</v>
      </c>
      <c r="E259" s="307">
        <f t="shared" ca="1" si="96"/>
        <v>-11.699025097886627</v>
      </c>
      <c r="F259" s="304">
        <f t="shared" ca="1" si="97"/>
        <v>11.750359571306616</v>
      </c>
      <c r="G259" s="306">
        <f t="shared" ca="1" si="98"/>
        <v>27.293811831681449</v>
      </c>
      <c r="H259" s="307">
        <f t="shared" ca="1" si="99"/>
        <v>46.01183433916502</v>
      </c>
      <c r="I259" s="304">
        <f t="shared" ca="1" si="100"/>
        <v>53.498047287335631</v>
      </c>
      <c r="J259" s="306">
        <f t="shared" ca="1" si="101"/>
        <v>393.87334307906428</v>
      </c>
      <c r="K259" s="307">
        <f t="shared" ca="1" si="102"/>
        <v>1342.6638086594749</v>
      </c>
      <c r="L259" s="304">
        <f t="shared" ca="1" si="87"/>
        <v>1399.2434789814979</v>
      </c>
      <c r="M259" s="306">
        <f t="shared" ca="1" si="103"/>
        <v>1.0353983936316475</v>
      </c>
      <c r="N259" s="304">
        <f t="shared" ca="1" si="104"/>
        <v>59.3239580697185</v>
      </c>
      <c r="P259" s="310">
        <f t="shared" ca="1" si="105"/>
        <v>23</v>
      </c>
      <c r="Q259" s="304">
        <f t="shared" ca="1" si="106"/>
        <v>0</v>
      </c>
      <c r="R259" s="306">
        <f t="shared" ca="1" si="107"/>
        <v>0</v>
      </c>
      <c r="S259" s="307">
        <f t="shared" ca="1" si="108"/>
        <v>2.9792999999999985</v>
      </c>
      <c r="T259" s="304">
        <f t="shared" ca="1" si="88"/>
        <v>29.226932999999988</v>
      </c>
      <c r="U259" s="311">
        <f t="shared" ca="1" si="89"/>
        <v>0</v>
      </c>
      <c r="V259" s="306">
        <f t="shared" ca="1" si="90"/>
        <v>1.0708708640726921</v>
      </c>
      <c r="W259" s="304">
        <f t="shared" ca="1" si="91"/>
        <v>6.253974764276947</v>
      </c>
      <c r="Y259" s="314" t="str">
        <f t="shared" ca="1" si="109"/>
        <v/>
      </c>
      <c r="Z259" s="315" t="str">
        <f t="shared" ca="1" si="110"/>
        <v/>
      </c>
      <c r="AA259" s="316" t="str">
        <f t="shared" ca="1" si="111"/>
        <v/>
      </c>
      <c r="AC259" s="310" t="e">
        <f t="shared" ca="1" si="112"/>
        <v>#N/A</v>
      </c>
      <c r="AD259" s="323" t="e">
        <f t="shared" ca="1" si="113"/>
        <v>#N/A</v>
      </c>
      <c r="AE259" s="324">
        <f t="shared" ca="1" si="92"/>
        <v>1342.6638086594749</v>
      </c>
      <c r="AG259" s="306">
        <f t="shared" ca="1" si="114"/>
        <v>-10.667511285961764</v>
      </c>
      <c r="AH259" s="304">
        <f t="shared" ca="1" si="115"/>
        <v>-2.1845314450612432</v>
      </c>
    </row>
    <row r="260" spans="1:34" x14ac:dyDescent="0.2">
      <c r="A260" s="347">
        <f t="shared" ca="1" si="93"/>
        <v>0.1</v>
      </c>
      <c r="B260" s="304">
        <f t="shared" ca="1" si="94"/>
        <v>12.199999999999937</v>
      </c>
      <c r="D260" s="306">
        <f t="shared" ca="1" si="95"/>
        <v>-1.0709474243628443</v>
      </c>
      <c r="E260" s="307">
        <f t="shared" ca="1" si="96"/>
        <v>-11.615400278261646</v>
      </c>
      <c r="F260" s="304">
        <f t="shared" ca="1" si="97"/>
        <v>11.664666819501967</v>
      </c>
      <c r="G260" s="306">
        <f t="shared" ca="1" si="98"/>
        <v>27.186717089245164</v>
      </c>
      <c r="H260" s="307">
        <f t="shared" ca="1" si="99"/>
        <v>44.850294311338857</v>
      </c>
      <c r="I260" s="304">
        <f t="shared" ca="1" si="100"/>
        <v>52.446796717286453</v>
      </c>
      <c r="J260" s="306">
        <f t="shared" ca="1" si="101"/>
        <v>396.59736952511059</v>
      </c>
      <c r="K260" s="307">
        <f t="shared" ca="1" si="102"/>
        <v>1347.2069150920001</v>
      </c>
      <c r="L260" s="304">
        <f t="shared" ref="L260:L323" ca="1" si="116">SQRT(pos_x^2+pos_z^2)</f>
        <v>1404.3703021589217</v>
      </c>
      <c r="M260" s="306">
        <f t="shared" ca="1" si="103"/>
        <v>1.0258554382354947</v>
      </c>
      <c r="N260" s="304">
        <f t="shared" ca="1" si="104"/>
        <v>58.777187001437348</v>
      </c>
      <c r="P260" s="310">
        <f t="shared" ca="1" si="105"/>
        <v>23</v>
      </c>
      <c r="Q260" s="304">
        <f t="shared" ca="1" si="106"/>
        <v>0</v>
      </c>
      <c r="R260" s="306">
        <f t="shared" ca="1" si="107"/>
        <v>0</v>
      </c>
      <c r="S260" s="307">
        <f t="shared" ca="1" si="108"/>
        <v>2.9792999999999985</v>
      </c>
      <c r="T260" s="304">
        <f t="shared" ref="T260:T323" ca="1" si="117">m*g</f>
        <v>29.226932999999988</v>
      </c>
      <c r="U260" s="311">
        <f t="shared" ref="U260:U323" ca="1" si="118">IF(pos_xz&lt;L_rampe,Poids*COS(Beta),0)</f>
        <v>0</v>
      </c>
      <c r="V260" s="306">
        <f t="shared" ref="V260:V323" ca="1" si="119">Rho_moyen*(20000-Alt_rampe-pos_z)/(20000+Alt_rampe+pos_z)</f>
        <v>1.0703822574960893</v>
      </c>
      <c r="W260" s="304">
        <f t="shared" ref="W260:W323" ca="1" si="120">1/2*Rho*Sref*Cx*vit_xz^2</f>
        <v>6.0078627004055516</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1347.2069150920001</v>
      </c>
      <c r="AG260" s="306">
        <f t="shared" ca="1" si="114"/>
        <v>-10.536386643070733</v>
      </c>
      <c r="AH260" s="304">
        <f t="shared" ca="1" si="115"/>
        <v>-2.0991423368834794</v>
      </c>
    </row>
    <row r="261" spans="1:34" x14ac:dyDescent="0.2">
      <c r="A261" s="347">
        <f t="shared" ref="A261:A324" ca="1" si="122">IF(B260+0.01&lt;=T_ini+ROUNDUP(Temps_fin_propu,0), 0.01, IF(K260&gt;0, 0.1, 0.0001))</f>
        <v>0.1</v>
      </c>
      <c r="B261" s="304">
        <f t="shared" ref="B261:B324" ca="1" si="123">B260+pas</f>
        <v>12.299999999999937</v>
      </c>
      <c r="D261" s="306">
        <f t="shared" ref="D261:D324" ca="1" si="124">IF(AND(L260&lt;L_rampe,Poussee&lt;Poids*SIN(M260)),0,(-W260+Poussee)/m*COS(M260)-U260/m*SIN(M260))</f>
        <v>-1.0453062865229186</v>
      </c>
      <c r="E261" s="307">
        <f t="shared" ref="E261:E324" ca="1" si="125">IF(AND(L260&lt;L_rampe,Poussee&lt;Poids*SIN(M260)),0,(-W260+Poussee)/m*SIN(M260)+U260/m*COS(M260)-Poids/m)</f>
        <v>-11.53445589668463</v>
      </c>
      <c r="F261" s="304">
        <f t="shared" ref="F261:F324" ca="1" si="126">SQRT(acc_x^2+acc_z^2)</f>
        <v>11.581724313123981</v>
      </c>
      <c r="G261" s="306">
        <f t="shared" ref="G261:G324" ca="1" si="127">G260+acc_x*pas</f>
        <v>27.082186460592872</v>
      </c>
      <c r="H261" s="307">
        <f t="shared" ref="H261:H324" ca="1" si="128">H260+acc_z*pas</f>
        <v>43.696848721670392</v>
      </c>
      <c r="I261" s="304">
        <f t="shared" ref="I261:I324" ca="1" si="129">SQRT(vit_x^2+vit_z^2)</f>
        <v>51.408748396463295</v>
      </c>
      <c r="J261" s="306">
        <f t="shared" ref="J261:J324" ca="1" si="130">J260+0.5*(vit_x+G260)*pas*(K260&gt;=0)</f>
        <v>399.3108147026025</v>
      </c>
      <c r="K261" s="307">
        <f t="shared" ref="K261:K324" ca="1" si="131">K260+0.5*(vit_z+H260)*pas</f>
        <v>1351.6342722436507</v>
      </c>
      <c r="L261" s="304">
        <f t="shared" ca="1" si="116"/>
        <v>1409.3843807287205</v>
      </c>
      <c r="M261" s="306">
        <f t="shared" ref="M261:M324" ca="1" si="132">IF(AND(L260&gt;L_rampe,G261&gt;0),ATAN2(G261,H261),$M$4)</f>
        <v>1.0159636033356059</v>
      </c>
      <c r="N261" s="304">
        <f t="shared" ref="N261:N324" ca="1" si="133">DEGREES(Beta)</f>
        <v>58.210426610033501</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2.9792999999999985</v>
      </c>
      <c r="T261" s="304">
        <f t="shared" ca="1" si="117"/>
        <v>29.226932999999988</v>
      </c>
      <c r="U261" s="311">
        <f t="shared" ca="1" si="118"/>
        <v>0</v>
      </c>
      <c r="V261" s="306">
        <f t="shared" ca="1" si="119"/>
        <v>1.0699062996877118</v>
      </c>
      <c r="W261" s="304">
        <f t="shared" ca="1" si="120"/>
        <v>5.7698293325532735</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1351.6342722436507</v>
      </c>
      <c r="AG261" s="306">
        <f t="shared" ref="AG261:AG324" ca="1" si="143">IF(AND(L260&lt;L_rampe,Poussee&lt;Poids*SIN(M260)),0,(-W260+Poussee)/m-Poids*SIN(M260)/m)</f>
        <v>-10.405634321435976</v>
      </c>
      <c r="AH261" s="304">
        <f t="shared" ref="AH261:AH324" ca="1" si="144">IF(AND(L260&lt;L_rampe,Poussee&lt;Poids*SIN(M260)), g*SIN(M260), (-W260+Poussee)/m)</f>
        <v>-2.0165349915770667</v>
      </c>
    </row>
    <row r="262" spans="1:34" x14ac:dyDescent="0.2">
      <c r="A262" s="347">
        <f t="shared" ca="1" si="122"/>
        <v>0.1</v>
      </c>
      <c r="B262" s="304">
        <f t="shared" ca="1" si="123"/>
        <v>12.399999999999936</v>
      </c>
      <c r="D262" s="306">
        <f t="shared" ca="1" si="124"/>
        <v>-1.020223737164933</v>
      </c>
      <c r="E262" s="307">
        <f t="shared" ca="1" si="125"/>
        <v>-11.456121238033059</v>
      </c>
      <c r="F262" s="304">
        <f t="shared" ca="1" si="126"/>
        <v>11.501459485403879</v>
      </c>
      <c r="G262" s="306">
        <f t="shared" ca="1" si="127"/>
        <v>26.980164086876378</v>
      </c>
      <c r="H262" s="307">
        <f t="shared" ca="1" si="128"/>
        <v>42.551236597867089</v>
      </c>
      <c r="I262" s="304">
        <f t="shared" ca="1" si="129"/>
        <v>50.383896139167696</v>
      </c>
      <c r="J262" s="306">
        <f t="shared" ca="1" si="130"/>
        <v>402.01393222997598</v>
      </c>
      <c r="K262" s="307">
        <f t="shared" ca="1" si="131"/>
        <v>1355.9466765096277</v>
      </c>
      <c r="L262" s="304">
        <f t="shared" ca="1" si="116"/>
        <v>1414.286601521952</v>
      </c>
      <c r="M262" s="306">
        <f t="shared" ca="1" si="132"/>
        <v>1.0057063385179084</v>
      </c>
      <c r="N262" s="304">
        <f t="shared" ca="1" si="133"/>
        <v>57.622728626631407</v>
      </c>
      <c r="P262" s="310">
        <f t="shared" ca="1" si="134"/>
        <v>23</v>
      </c>
      <c r="Q262" s="304">
        <f t="shared" ca="1" si="135"/>
        <v>0</v>
      </c>
      <c r="R262" s="306">
        <f t="shared" ca="1" si="136"/>
        <v>0</v>
      </c>
      <c r="S262" s="307">
        <f t="shared" ca="1" si="137"/>
        <v>2.9792999999999985</v>
      </c>
      <c r="T262" s="304">
        <f t="shared" ca="1" si="117"/>
        <v>29.226932999999988</v>
      </c>
      <c r="U262" s="311">
        <f t="shared" ca="1" si="118"/>
        <v>0</v>
      </c>
      <c r="V262" s="306">
        <f t="shared" ca="1" si="119"/>
        <v>1.0694428894785224</v>
      </c>
      <c r="W262" s="304">
        <f t="shared" ca="1" si="120"/>
        <v>5.5396745952339757</v>
      </c>
      <c r="Y262" s="314" t="str">
        <f t="shared" ca="1" si="138"/>
        <v/>
      </c>
      <c r="Z262" s="315" t="str">
        <f t="shared" ca="1" si="139"/>
        <v/>
      </c>
      <c r="AA262" s="316" t="str">
        <f t="shared" ca="1" si="140"/>
        <v/>
      </c>
      <c r="AC262" s="310" t="e">
        <f t="shared" ca="1" si="141"/>
        <v>#N/A</v>
      </c>
      <c r="AD262" s="323" t="e">
        <f t="shared" ca="1" si="142"/>
        <v>#N/A</v>
      </c>
      <c r="AE262" s="324">
        <f t="shared" ca="1" si="121"/>
        <v>1355.9466765096277</v>
      </c>
      <c r="AG262" s="306">
        <f t="shared" ca="1" si="143"/>
        <v>-10.275027162365408</v>
      </c>
      <c r="AH262" s="304">
        <f t="shared" ca="1" si="144"/>
        <v>-1.9366392550442306</v>
      </c>
    </row>
    <row r="263" spans="1:34" x14ac:dyDescent="0.2">
      <c r="A263" s="347">
        <f t="shared" ca="1" si="122"/>
        <v>0.1</v>
      </c>
      <c r="B263" s="304">
        <f t="shared" ca="1" si="123"/>
        <v>12.499999999999936</v>
      </c>
      <c r="D263" s="306">
        <f t="shared" ca="1" si="124"/>
        <v>-0.99568704532136976</v>
      </c>
      <c r="E263" s="307">
        <f t="shared" ca="1" si="125"/>
        <v>-11.380328294019131</v>
      </c>
      <c r="F263" s="304">
        <f t="shared" ca="1" si="126"/>
        <v>11.42380255308508</v>
      </c>
      <c r="G263" s="306">
        <f t="shared" ca="1" si="127"/>
        <v>26.880595382344243</v>
      </c>
      <c r="H263" s="307">
        <f t="shared" ca="1" si="128"/>
        <v>41.413203768465173</v>
      </c>
      <c r="I263" s="304">
        <f t="shared" ca="1" si="129"/>
        <v>49.372257943887114</v>
      </c>
      <c r="J263" s="306">
        <f t="shared" ca="1" si="130"/>
        <v>404.70697020343698</v>
      </c>
      <c r="K263" s="307">
        <f t="shared" ca="1" si="131"/>
        <v>1360.1448985279442</v>
      </c>
      <c r="L263" s="304">
        <f t="shared" ca="1" si="116"/>
        <v>1419.077826168402</v>
      </c>
      <c r="M263" s="306">
        <f t="shared" ca="1" si="132"/>
        <v>0.99506620564814163</v>
      </c>
      <c r="N263" s="304">
        <f t="shared" ca="1" si="133"/>
        <v>57.013093919735354</v>
      </c>
      <c r="P263" s="310">
        <f t="shared" ca="1" si="134"/>
        <v>23</v>
      </c>
      <c r="Q263" s="304">
        <f t="shared" ca="1" si="135"/>
        <v>0</v>
      </c>
      <c r="R263" s="306">
        <f t="shared" ca="1" si="136"/>
        <v>0</v>
      </c>
      <c r="S263" s="307">
        <f t="shared" ca="1" si="137"/>
        <v>2.9792999999999985</v>
      </c>
      <c r="T263" s="304">
        <f t="shared" ca="1" si="117"/>
        <v>29.226932999999988</v>
      </c>
      <c r="U263" s="311">
        <f t="shared" ca="1" si="118"/>
        <v>0</v>
      </c>
      <c r="V263" s="306">
        <f t="shared" ca="1" si="119"/>
        <v>1.0689919290237062</v>
      </c>
      <c r="W263" s="304">
        <f t="shared" ca="1" si="120"/>
        <v>5.3172069795527079</v>
      </c>
      <c r="Y263" s="314" t="str">
        <f t="shared" ca="1" si="138"/>
        <v/>
      </c>
      <c r="Z263" s="315" t="str">
        <f t="shared" ca="1" si="139"/>
        <v/>
      </c>
      <c r="AA263" s="316" t="str">
        <f t="shared" ca="1" si="140"/>
        <v/>
      </c>
      <c r="AC263" s="310" t="e">
        <f t="shared" ca="1" si="141"/>
        <v>#N/A</v>
      </c>
      <c r="AD263" s="323" t="e">
        <f t="shared" ca="1" si="142"/>
        <v>#N/A</v>
      </c>
      <c r="AE263" s="324">
        <f t="shared" ca="1" si="121"/>
        <v>1360.1448985279442</v>
      </c>
      <c r="AG263" s="306">
        <f t="shared" ca="1" si="143"/>
        <v>-10.144329454998754</v>
      </c>
      <c r="AH263" s="304">
        <f t="shared" ca="1" si="144"/>
        <v>-1.8593879754418752</v>
      </c>
    </row>
    <row r="264" spans="1:34" x14ac:dyDescent="0.2">
      <c r="A264" s="347">
        <f t="shared" ca="1" si="122"/>
        <v>0.1</v>
      </c>
      <c r="B264" s="304">
        <f t="shared" ca="1" si="123"/>
        <v>12.599999999999936</v>
      </c>
      <c r="D264" s="306">
        <f t="shared" ca="1" si="124"/>
        <v>-0.97168438575545812</v>
      </c>
      <c r="E264" s="307">
        <f t="shared" ca="1" si="125"/>
        <v>-11.307011613528381</v>
      </c>
      <c r="F264" s="304">
        <f t="shared" ca="1" si="126"/>
        <v>11.348686363363235</v>
      </c>
      <c r="G264" s="306">
        <f t="shared" ca="1" si="127"/>
        <v>26.783426943768696</v>
      </c>
      <c r="H264" s="307">
        <f t="shared" ca="1" si="128"/>
        <v>40.282502607112335</v>
      </c>
      <c r="I264" s="304">
        <f t="shared" ca="1" si="129"/>
        <v>48.373876991039353</v>
      </c>
      <c r="J264" s="306">
        <f t="shared" ca="1" si="130"/>
        <v>407.39017131974265</v>
      </c>
      <c r="K264" s="307">
        <f t="shared" ca="1" si="131"/>
        <v>1364.229683846723</v>
      </c>
      <c r="L264" s="304">
        <f t="shared" ca="1" si="116"/>
        <v>1423.7588917989094</v>
      </c>
      <c r="M264" s="306">
        <f t="shared" ca="1" si="132"/>
        <v>0.98402483903580373</v>
      </c>
      <c r="N264" s="304">
        <f t="shared" ca="1" si="133"/>
        <v>56.380470212791735</v>
      </c>
      <c r="P264" s="310">
        <f t="shared" ca="1" si="134"/>
        <v>23</v>
      </c>
      <c r="Q264" s="304">
        <f t="shared" ca="1" si="135"/>
        <v>0</v>
      </c>
      <c r="R264" s="306">
        <f t="shared" ca="1" si="136"/>
        <v>0</v>
      </c>
      <c r="S264" s="307">
        <f t="shared" ca="1" si="137"/>
        <v>2.9792999999999985</v>
      </c>
      <c r="T264" s="304">
        <f t="shared" ca="1" si="117"/>
        <v>29.226932999999988</v>
      </c>
      <c r="U264" s="311">
        <f t="shared" ca="1" si="118"/>
        <v>0</v>
      </c>
      <c r="V264" s="306">
        <f t="shared" ca="1" si="119"/>
        <v>1.0685533237151259</v>
      </c>
      <c r="W264" s="304">
        <f t="shared" ca="1" si="120"/>
        <v>5.1022431660792291</v>
      </c>
      <c r="Y264" s="314" t="str">
        <f t="shared" ca="1" si="138"/>
        <v/>
      </c>
      <c r="Z264" s="315" t="str">
        <f t="shared" ca="1" si="139"/>
        <v/>
      </c>
      <c r="AA264" s="316" t="str">
        <f t="shared" ca="1" si="140"/>
        <v/>
      </c>
      <c r="AC264" s="310" t="e">
        <f t="shared" ca="1" si="141"/>
        <v>#N/A</v>
      </c>
      <c r="AD264" s="323" t="e">
        <f t="shared" ca="1" si="142"/>
        <v>#N/A</v>
      </c>
      <c r="AE264" s="324">
        <f t="shared" ca="1" si="121"/>
        <v>1364.229683846723</v>
      </c>
      <c r="AG264" s="306">
        <f t="shared" ca="1" si="143"/>
        <v>-10.013295955355376</v>
      </c>
      <c r="AH264" s="304">
        <f t="shared" ca="1" si="144"/>
        <v>-1.7847168729408622</v>
      </c>
    </row>
    <row r="265" spans="1:34" x14ac:dyDescent="0.2">
      <c r="A265" s="347">
        <f t="shared" ca="1" si="122"/>
        <v>0.1</v>
      </c>
      <c r="B265" s="304">
        <f t="shared" ca="1" si="123"/>
        <v>12.699999999999935</v>
      </c>
      <c r="D265" s="306">
        <f t="shared" ca="1" si="124"/>
        <v>-0.94820483262751853</v>
      </c>
      <c r="E265" s="307">
        <f t="shared" ca="1" si="125"/>
        <v>-11.236108157204322</v>
      </c>
      <c r="F265" s="304">
        <f t="shared" ca="1" si="126"/>
        <v>11.276046245249782</v>
      </c>
      <c r="G265" s="306">
        <f t="shared" ca="1" si="127"/>
        <v>26.688606460505945</v>
      </c>
      <c r="H265" s="307">
        <f t="shared" ca="1" si="128"/>
        <v>39.158891791391902</v>
      </c>
      <c r="I265" s="304">
        <f t="shared" ca="1" si="129"/>
        <v>47.388822744753845</v>
      </c>
      <c r="J265" s="306">
        <f t="shared" ca="1" si="130"/>
        <v>410.06377298995636</v>
      </c>
      <c r="K265" s="307">
        <f t="shared" ca="1" si="131"/>
        <v>1368.2017535666482</v>
      </c>
      <c r="L265" s="304">
        <f t="shared" ca="1" si="116"/>
        <v>1428.3306117218133</v>
      </c>
      <c r="M265" s="306">
        <f t="shared" ca="1" si="132"/>
        <v>0.97256290657111311</v>
      </c>
      <c r="N265" s="304">
        <f t="shared" ca="1" si="133"/>
        <v>55.723749857500977</v>
      </c>
      <c r="P265" s="310">
        <f t="shared" ca="1" si="134"/>
        <v>23</v>
      </c>
      <c r="Q265" s="304">
        <f t="shared" ca="1" si="135"/>
        <v>0</v>
      </c>
      <c r="R265" s="306">
        <f t="shared" ca="1" si="136"/>
        <v>0</v>
      </c>
      <c r="S265" s="307">
        <f t="shared" ca="1" si="137"/>
        <v>2.9792999999999985</v>
      </c>
      <c r="T265" s="304">
        <f t="shared" ca="1" si="117"/>
        <v>29.226932999999988</v>
      </c>
      <c r="U265" s="311">
        <f t="shared" ca="1" si="118"/>
        <v>0</v>
      </c>
      <c r="V265" s="306">
        <f t="shared" ca="1" si="119"/>
        <v>1.0681269820971819</v>
      </c>
      <c r="W265" s="304">
        <f t="shared" ca="1" si="120"/>
        <v>4.8946076773220959</v>
      </c>
      <c r="Y265" s="314" t="str">
        <f t="shared" ca="1" si="138"/>
        <v/>
      </c>
      <c r="Z265" s="315" t="str">
        <f t="shared" ca="1" si="139"/>
        <v/>
      </c>
      <c r="AA265" s="316" t="str">
        <f t="shared" ca="1" si="140"/>
        <v/>
      </c>
      <c r="AC265" s="310" t="e">
        <f t="shared" ca="1" si="141"/>
        <v>#N/A</v>
      </c>
      <c r="AD265" s="323" t="e">
        <f t="shared" ca="1" si="142"/>
        <v>#N/A</v>
      </c>
      <c r="AE265" s="324">
        <f t="shared" ca="1" si="121"/>
        <v>1368.2017535666482</v>
      </c>
      <c r="AG265" s="306">
        <f t="shared" ca="1" si="143"/>
        <v>-9.8816708672602971</v>
      </c>
      <c r="AH265" s="304">
        <f t="shared" ca="1" si="144"/>
        <v>-1.7125644165002625</v>
      </c>
    </row>
    <row r="266" spans="1:34" x14ac:dyDescent="0.2">
      <c r="A266" s="347">
        <f t="shared" ca="1" si="122"/>
        <v>0.1</v>
      </c>
      <c r="B266" s="304">
        <f t="shared" ca="1" si="123"/>
        <v>12.799999999999935</v>
      </c>
      <c r="D266" s="306">
        <f t="shared" ca="1" si="124"/>
        <v>-0.92523835621052575</v>
      </c>
      <c r="E266" s="307">
        <f t="shared" ca="1" si="125"/>
        <v>-11.167557155549082</v>
      </c>
      <c r="F266" s="304">
        <f t="shared" ca="1" si="126"/>
        <v>11.205819864617611</v>
      </c>
      <c r="G266" s="306">
        <f t="shared" ca="1" si="127"/>
        <v>26.596082624884893</v>
      </c>
      <c r="H266" s="307">
        <f t="shared" ca="1" si="128"/>
        <v>38.042136075836993</v>
      </c>
      <c r="I266" s="304">
        <f t="shared" ca="1" si="129"/>
        <v>46.417192161980275</v>
      </c>
      <c r="J266" s="306">
        <f t="shared" ca="1" si="130"/>
        <v>412.72800744422591</v>
      </c>
      <c r="K266" s="307">
        <f t="shared" ca="1" si="131"/>
        <v>1372.0618049600096</v>
      </c>
      <c r="L266" s="304">
        <f t="shared" ca="1" si="116"/>
        <v>1432.7937760749103</v>
      </c>
      <c r="M266" s="306">
        <f t="shared" ca="1" si="132"/>
        <v>0.96066007263765729</v>
      </c>
      <c r="N266" s="304">
        <f t="shared" ca="1" si="133"/>
        <v>55.041767708868861</v>
      </c>
      <c r="P266" s="310">
        <f t="shared" ca="1" si="134"/>
        <v>23</v>
      </c>
      <c r="Q266" s="304">
        <f t="shared" ca="1" si="135"/>
        <v>0</v>
      </c>
      <c r="R266" s="306">
        <f t="shared" ca="1" si="136"/>
        <v>0</v>
      </c>
      <c r="S266" s="307">
        <f t="shared" ca="1" si="137"/>
        <v>2.9792999999999985</v>
      </c>
      <c r="T266" s="304">
        <f t="shared" ca="1" si="117"/>
        <v>29.226932999999988</v>
      </c>
      <c r="U266" s="311">
        <f t="shared" ca="1" si="118"/>
        <v>0</v>
      </c>
      <c r="V266" s="306">
        <f t="shared" ca="1" si="119"/>
        <v>1.0677128157858933</v>
      </c>
      <c r="W266" s="304">
        <f t="shared" ca="1" si="120"/>
        <v>4.6941325485856034</v>
      </c>
      <c r="Y266" s="314" t="str">
        <f t="shared" ca="1" si="138"/>
        <v/>
      </c>
      <c r="Z266" s="315" t="str">
        <f t="shared" ca="1" si="139"/>
        <v/>
      </c>
      <c r="AA266" s="316" t="str">
        <f t="shared" ca="1" si="140"/>
        <v/>
      </c>
      <c r="AC266" s="310" t="e">
        <f t="shared" ca="1" si="141"/>
        <v>#N/A</v>
      </c>
      <c r="AD266" s="323" t="e">
        <f t="shared" ca="1" si="142"/>
        <v>#N/A</v>
      </c>
      <c r="AE266" s="324">
        <f t="shared" ca="1" si="121"/>
        <v>1372.0618049600096</v>
      </c>
      <c r="AG266" s="306">
        <f t="shared" ca="1" si="143"/>
        <v>-9.7491867879445202</v>
      </c>
      <c r="AH266" s="304">
        <f t="shared" ca="1" si="144"/>
        <v>-1.642871707220521</v>
      </c>
    </row>
    <row r="267" spans="1:34" x14ac:dyDescent="0.2">
      <c r="A267" s="347">
        <f t="shared" ca="1" si="122"/>
        <v>0.1</v>
      </c>
      <c r="B267" s="304">
        <f t="shared" ca="1" si="123"/>
        <v>12.899999999999935</v>
      </c>
      <c r="D267" s="306">
        <f t="shared" ca="1" si="124"/>
        <v>-0.90277582262765421</v>
      </c>
      <c r="E267" s="307">
        <f t="shared" ca="1" si="125"/>
        <v>-11.101299969802435</v>
      </c>
      <c r="F267" s="304">
        <f t="shared" ca="1" si="126"/>
        <v>11.137947082180656</v>
      </c>
      <c r="G267" s="306">
        <f t="shared" ca="1" si="127"/>
        <v>26.505805042622129</v>
      </c>
      <c r="H267" s="307">
        <f t="shared" ca="1" si="128"/>
        <v>36.932006078856752</v>
      </c>
      <c r="I267" s="304">
        <f t="shared" ca="1" si="129"/>
        <v>45.459111011613558</v>
      </c>
      <c r="J267" s="306">
        <f t="shared" ca="1" si="130"/>
        <v>415.38310182760125</v>
      </c>
      <c r="K267" s="307">
        <f t="shared" ca="1" si="131"/>
        <v>1375.8105120677442</v>
      </c>
      <c r="L267" s="304">
        <f t="shared" ca="1" si="116"/>
        <v>1437.1491524542703</v>
      </c>
      <c r="M267" s="306">
        <f t="shared" ca="1" si="132"/>
        <v>0.94829496379547951</v>
      </c>
      <c r="N267" s="304">
        <f t="shared" ca="1" si="133"/>
        <v>54.333299158992176</v>
      </c>
      <c r="P267" s="310">
        <f t="shared" ca="1" si="134"/>
        <v>23</v>
      </c>
      <c r="Q267" s="304">
        <f t="shared" ca="1" si="135"/>
        <v>0</v>
      </c>
      <c r="R267" s="306">
        <f t="shared" ca="1" si="136"/>
        <v>0</v>
      </c>
      <c r="S267" s="307">
        <f t="shared" ca="1" si="137"/>
        <v>2.9792999999999985</v>
      </c>
      <c r="T267" s="304">
        <f t="shared" ca="1" si="117"/>
        <v>29.226932999999988</v>
      </c>
      <c r="U267" s="311">
        <f t="shared" ca="1" si="118"/>
        <v>0</v>
      </c>
      <c r="V267" s="306">
        <f t="shared" ca="1" si="119"/>
        <v>1.067310739391004</v>
      </c>
      <c r="W267" s="304">
        <f t="shared" ca="1" si="120"/>
        <v>4.500657016066052</v>
      </c>
      <c r="Y267" s="314" t="str">
        <f t="shared" ca="1" si="138"/>
        <v/>
      </c>
      <c r="Z267" s="315" t="str">
        <f t="shared" ca="1" si="139"/>
        <v/>
      </c>
      <c r="AA267" s="316" t="str">
        <f t="shared" ca="1" si="140"/>
        <v/>
      </c>
      <c r="AC267" s="310" t="e">
        <f t="shared" ca="1" si="141"/>
        <v>#N/A</v>
      </c>
      <c r="AD267" s="323" t="e">
        <f t="shared" ca="1" si="142"/>
        <v>#N/A</v>
      </c>
      <c r="AE267" s="324">
        <f t="shared" ca="1" si="121"/>
        <v>1375.8105120677442</v>
      </c>
      <c r="AG267" s="306">
        <f t="shared" ca="1" si="143"/>
        <v>-9.6155636231233306</v>
      </c>
      <c r="AH267" s="304">
        <f t="shared" ca="1" si="144"/>
        <v>-1.5755823678668164</v>
      </c>
    </row>
    <row r="268" spans="1:34" x14ac:dyDescent="0.2">
      <c r="A268" s="347">
        <f t="shared" ca="1" si="122"/>
        <v>0.1</v>
      </c>
      <c r="B268" s="304">
        <f t="shared" ca="1" si="123"/>
        <v>12.999999999999934</v>
      </c>
      <c r="D268" s="306">
        <f t="shared" ca="1" si="124"/>
        <v>-0.88080899657824163</v>
      </c>
      <c r="E268" s="307">
        <f t="shared" ca="1" si="125"/>
        <v>-11.037279954848762</v>
      </c>
      <c r="F268" s="304">
        <f t="shared" ca="1" si="126"/>
        <v>11.072369813646917</v>
      </c>
      <c r="G268" s="306">
        <f t="shared" ca="1" si="127"/>
        <v>26.417724142964303</v>
      </c>
      <c r="H268" s="307">
        <f t="shared" ca="1" si="128"/>
        <v>35.828278083371877</v>
      </c>
      <c r="I268" s="304">
        <f t="shared" ca="1" si="129"/>
        <v>44.514735305437732</v>
      </c>
      <c r="J268" s="306">
        <f t="shared" ca="1" si="130"/>
        <v>418.02927828688058</v>
      </c>
      <c r="K268" s="307">
        <f t="shared" ca="1" si="131"/>
        <v>1379.4485262758556</v>
      </c>
      <c r="L268" s="304">
        <f t="shared" ca="1" si="116"/>
        <v>1441.3974865212163</v>
      </c>
      <c r="M268" s="306">
        <f t="shared" ca="1" si="132"/>
        <v>0.93544513845658739</v>
      </c>
      <c r="N268" s="304">
        <f t="shared" ca="1" si="133"/>
        <v>53.597058399593394</v>
      </c>
      <c r="P268" s="310">
        <f t="shared" ca="1" si="134"/>
        <v>23</v>
      </c>
      <c r="Q268" s="304">
        <f t="shared" ca="1" si="135"/>
        <v>0</v>
      </c>
      <c r="R268" s="306">
        <f t="shared" ca="1" si="136"/>
        <v>0</v>
      </c>
      <c r="S268" s="307">
        <f t="shared" ca="1" si="137"/>
        <v>2.9792999999999985</v>
      </c>
      <c r="T268" s="304">
        <f t="shared" ca="1" si="117"/>
        <v>29.226932999999988</v>
      </c>
      <c r="U268" s="311">
        <f t="shared" ca="1" si="118"/>
        <v>0</v>
      </c>
      <c r="V268" s="306">
        <f t="shared" ca="1" si="119"/>
        <v>1.0669206704409528</v>
      </c>
      <c r="W268" s="304">
        <f t="shared" ca="1" si="120"/>
        <v>4.3140272211119175</v>
      </c>
      <c r="Y268" s="314" t="str">
        <f t="shared" ca="1" si="138"/>
        <v/>
      </c>
      <c r="Z268" s="315" t="str">
        <f t="shared" ca="1" si="139"/>
        <v/>
      </c>
      <c r="AA268" s="316" t="str">
        <f t="shared" ca="1" si="140"/>
        <v/>
      </c>
      <c r="AC268" s="310">
        <f t="shared" ca="1" si="141"/>
        <v>12.999999999999934</v>
      </c>
      <c r="AD268" s="323">
        <f t="shared" ca="1" si="142"/>
        <v>418.02927828688058</v>
      </c>
      <c r="AE268" s="324">
        <f t="shared" ca="1" si="121"/>
        <v>1379.4485262758556</v>
      </c>
      <c r="AG268" s="306">
        <f t="shared" ca="1" si="143"/>
        <v>-9.4805074788969446</v>
      </c>
      <c r="AH268" s="304">
        <f t="shared" ca="1" si="144"/>
        <v>-1.5106424381787851</v>
      </c>
    </row>
    <row r="269" spans="1:34" x14ac:dyDescent="0.2">
      <c r="A269" s="347">
        <f t="shared" ca="1" si="122"/>
        <v>0.1</v>
      </c>
      <c r="B269" s="304">
        <f t="shared" ca="1" si="123"/>
        <v>13.099999999999934</v>
      </c>
      <c r="D269" s="306">
        <f t="shared" ca="1" si="124"/>
        <v>-0.85933054700683775</v>
      </c>
      <c r="E269" s="307">
        <f t="shared" ca="1" si="125"/>
        <v>-10.975442323384119</v>
      </c>
      <c r="F269" s="304">
        <f t="shared" ca="1" si="126"/>
        <v>11.009031891267755</v>
      </c>
      <c r="G269" s="306">
        <f t="shared" ca="1" si="127"/>
        <v>26.331791088263621</v>
      </c>
      <c r="H269" s="307">
        <f t="shared" ca="1" si="128"/>
        <v>34.730733851033463</v>
      </c>
      <c r="I269" s="304">
        <f t="shared" ca="1" si="129"/>
        <v>43.584252841448148</v>
      </c>
      <c r="J269" s="306">
        <f t="shared" ca="1" si="130"/>
        <v>420.66675404844199</v>
      </c>
      <c r="K269" s="307">
        <f t="shared" ca="1" si="131"/>
        <v>1382.9764768725759</v>
      </c>
      <c r="L269" s="304">
        <f t="shared" ca="1" si="116"/>
        <v>1445.5395025887515</v>
      </c>
      <c r="M269" s="306">
        <f t="shared" ca="1" si="132"/>
        <v>0.92208706204190949</v>
      </c>
      <c r="N269" s="304">
        <f t="shared" ca="1" si="133"/>
        <v>52.831696998619108</v>
      </c>
      <c r="P269" s="310">
        <f t="shared" ca="1" si="134"/>
        <v>23</v>
      </c>
      <c r="Q269" s="304">
        <f t="shared" ca="1" si="135"/>
        <v>0</v>
      </c>
      <c r="R269" s="306">
        <f t="shared" ca="1" si="136"/>
        <v>0</v>
      </c>
      <c r="S269" s="307">
        <f t="shared" ca="1" si="137"/>
        <v>2.9792999999999985</v>
      </c>
      <c r="T269" s="304">
        <f t="shared" ca="1" si="117"/>
        <v>29.226932999999988</v>
      </c>
      <c r="U269" s="311">
        <f t="shared" ca="1" si="118"/>
        <v>0</v>
      </c>
      <c r="V269" s="306">
        <f t="shared" ca="1" si="119"/>
        <v>1.0665425293105231</v>
      </c>
      <c r="W269" s="304">
        <f t="shared" ca="1" si="120"/>
        <v>4.1340959296340136</v>
      </c>
      <c r="Y269" s="314" t="str">
        <f t="shared" ca="1" si="138"/>
        <v/>
      </c>
      <c r="Z269" s="315" t="str">
        <f t="shared" ca="1" si="139"/>
        <v/>
      </c>
      <c r="AA269" s="316" t="str">
        <f t="shared" ca="1" si="140"/>
        <v/>
      </c>
      <c r="AC269" s="310" t="e">
        <f t="shared" ca="1" si="141"/>
        <v>#N/A</v>
      </c>
      <c r="AD269" s="323" t="e">
        <f t="shared" ca="1" si="142"/>
        <v>#N/A</v>
      </c>
      <c r="AE269" s="324">
        <f t="shared" ca="1" si="121"/>
        <v>1382.9764768725759</v>
      </c>
      <c r="AG269" s="306">
        <f t="shared" ca="1" si="143"/>
        <v>-9.3437095410035163</v>
      </c>
      <c r="AH269" s="304">
        <f t="shared" ca="1" si="144"/>
        <v>-1.4480002756056523</v>
      </c>
    </row>
    <row r="270" spans="1:34" x14ac:dyDescent="0.2">
      <c r="A270" s="347">
        <f t="shared" ca="1" si="122"/>
        <v>0.1</v>
      </c>
      <c r="B270" s="304">
        <f t="shared" ca="1" si="123"/>
        <v>13.199999999999934</v>
      </c>
      <c r="D270" s="306">
        <f t="shared" ca="1" si="124"/>
        <v>-0.83833405565137797</v>
      </c>
      <c r="E270" s="307">
        <f t="shared" ca="1" si="125"/>
        <v>-10.915734010553608</v>
      </c>
      <c r="F270" s="304">
        <f t="shared" ca="1" si="126"/>
        <v>10.94787892598478</v>
      </c>
      <c r="G270" s="306">
        <f t="shared" ca="1" si="127"/>
        <v>26.247957682698484</v>
      </c>
      <c r="H270" s="307">
        <f t="shared" ca="1" si="128"/>
        <v>33.6391604499781</v>
      </c>
      <c r="I270" s="304">
        <f t="shared" ca="1" si="129"/>
        <v>42.667884858428373</v>
      </c>
      <c r="J270" s="306">
        <f t="shared" ca="1" si="130"/>
        <v>423.2957414869901</v>
      </c>
      <c r="K270" s="307">
        <f t="shared" ca="1" si="131"/>
        <v>1386.3949715876265</v>
      </c>
      <c r="L270" s="304">
        <f t="shared" ca="1" si="116"/>
        <v>1449.5759041886963</v>
      </c>
      <c r="M270" s="306">
        <f t="shared" ca="1" si="132"/>
        <v>0.90819608942024488</v>
      </c>
      <c r="N270" s="304">
        <f t="shared" ca="1" si="133"/>
        <v>52.035802894065945</v>
      </c>
      <c r="P270" s="310">
        <f t="shared" ca="1" si="134"/>
        <v>23</v>
      </c>
      <c r="Q270" s="304">
        <f t="shared" ca="1" si="135"/>
        <v>0</v>
      </c>
      <c r="R270" s="306">
        <f t="shared" ca="1" si="136"/>
        <v>0</v>
      </c>
      <c r="S270" s="307">
        <f t="shared" ca="1" si="137"/>
        <v>2.9792999999999985</v>
      </c>
      <c r="T270" s="304">
        <f t="shared" ca="1" si="117"/>
        <v>29.226932999999988</v>
      </c>
      <c r="U270" s="311">
        <f t="shared" ca="1" si="118"/>
        <v>0</v>
      </c>
      <c r="V270" s="306">
        <f t="shared" ca="1" si="119"/>
        <v>1.0661762391510003</v>
      </c>
      <c r="W270" s="304">
        <f t="shared" ca="1" si="120"/>
        <v>3.9607222657079242</v>
      </c>
      <c r="Y270" s="314" t="str">
        <f t="shared" ca="1" si="138"/>
        <v/>
      </c>
      <c r="Z270" s="315" t="str">
        <f t="shared" ca="1" si="139"/>
        <v/>
      </c>
      <c r="AA270" s="316" t="str">
        <f t="shared" ca="1" si="140"/>
        <v/>
      </c>
      <c r="AC270" s="310" t="e">
        <f t="shared" ca="1" si="141"/>
        <v>#N/A</v>
      </c>
      <c r="AD270" s="323" t="e">
        <f t="shared" ca="1" si="142"/>
        <v>#N/A</v>
      </c>
      <c r="AE270" s="324">
        <f t="shared" ca="1" si="121"/>
        <v>1386.3949715876265</v>
      </c>
      <c r="AG270" s="306">
        <f t="shared" ca="1" si="143"/>
        <v>-9.2048449559120709</v>
      </c>
      <c r="AH270" s="304">
        <f t="shared" ca="1" si="144"/>
        <v>-1.3876064611264443</v>
      </c>
    </row>
    <row r="271" spans="1:34" x14ac:dyDescent="0.2">
      <c r="A271" s="347">
        <f t="shared" ca="1" si="122"/>
        <v>0.1</v>
      </c>
      <c r="B271" s="304">
        <f t="shared" ca="1" si="123"/>
        <v>13.299999999999933</v>
      </c>
      <c r="D271" s="306">
        <f t="shared" ca="1" si="124"/>
        <v>-0.81781402837981776</v>
      </c>
      <c r="E271" s="307">
        <f t="shared" ca="1" si="125"/>
        <v>-10.858103538243871</v>
      </c>
      <c r="F271" s="304">
        <f t="shared" ca="1" si="126"/>
        <v>10.888858169350856</v>
      </c>
      <c r="G271" s="306">
        <f t="shared" ca="1" si="127"/>
        <v>26.166176279860501</v>
      </c>
      <c r="H271" s="307">
        <f t="shared" ca="1" si="128"/>
        <v>32.553350096153714</v>
      </c>
      <c r="I271" s="304">
        <f t="shared" ca="1" si="129"/>
        <v>41.765887798435287</v>
      </c>
      <c r="J271" s="306">
        <f t="shared" ca="1" si="130"/>
        <v>425.91644818511804</v>
      </c>
      <c r="K271" s="307">
        <f t="shared" ca="1" si="131"/>
        <v>1389.704597114933</v>
      </c>
      <c r="L271" s="304">
        <f t="shared" ca="1" si="116"/>
        <v>1453.5073746207843</v>
      </c>
      <c r="M271" s="306">
        <f t="shared" ca="1" si="132"/>
        <v>0.89374645679017739</v>
      </c>
      <c r="N271" s="304">
        <f t="shared" ca="1" si="133"/>
        <v>51.207899928848562</v>
      </c>
      <c r="P271" s="310">
        <f t="shared" ca="1" si="134"/>
        <v>23</v>
      </c>
      <c r="Q271" s="304">
        <f t="shared" ca="1" si="135"/>
        <v>0</v>
      </c>
      <c r="R271" s="306">
        <f t="shared" ca="1" si="136"/>
        <v>0</v>
      </c>
      <c r="S271" s="307">
        <f t="shared" ca="1" si="137"/>
        <v>2.9792999999999985</v>
      </c>
      <c r="T271" s="304">
        <f t="shared" ca="1" si="117"/>
        <v>29.226932999999988</v>
      </c>
      <c r="U271" s="311">
        <f t="shared" ca="1" si="118"/>
        <v>0</v>
      </c>
      <c r="V271" s="306">
        <f t="shared" ca="1" si="119"/>
        <v>1.0658217258226732</v>
      </c>
      <c r="W271" s="304">
        <f t="shared" ca="1" si="120"/>
        <v>3.7937714584614612</v>
      </c>
      <c r="Y271" s="314" t="str">
        <f t="shared" ca="1" si="138"/>
        <v/>
      </c>
      <c r="Z271" s="315" t="str">
        <f t="shared" ca="1" si="139"/>
        <v/>
      </c>
      <c r="AA271" s="316" t="str">
        <f t="shared" ca="1" si="140"/>
        <v/>
      </c>
      <c r="AC271" s="310" t="e">
        <f t="shared" ca="1" si="141"/>
        <v>#N/A</v>
      </c>
      <c r="AD271" s="323" t="e">
        <f t="shared" ca="1" si="142"/>
        <v>#N/A</v>
      </c>
      <c r="AE271" s="324">
        <f t="shared" ca="1" si="121"/>
        <v>1389.704597114933</v>
      </c>
      <c r="AG271" s="306">
        <f t="shared" ca="1" si="143"/>
        <v>-9.0635717331158006</v>
      </c>
      <c r="AH271" s="304">
        <f t="shared" ca="1" si="144"/>
        <v>-1.3294137098338288</v>
      </c>
    </row>
    <row r="272" spans="1:34" x14ac:dyDescent="0.2">
      <c r="A272" s="347">
        <f t="shared" ca="1" si="122"/>
        <v>0.1</v>
      </c>
      <c r="B272" s="304">
        <f t="shared" ca="1" si="123"/>
        <v>13.399999999999933</v>
      </c>
      <c r="D272" s="306">
        <f t="shared" ca="1" si="124"/>
        <v>-0.79776590918788748</v>
      </c>
      <c r="E272" s="307">
        <f t="shared" ca="1" si="125"/>
        <v>-10.80250087818747</v>
      </c>
      <c r="F272" s="304">
        <f t="shared" ca="1" si="126"/>
        <v>10.831918374374109</v>
      </c>
      <c r="G272" s="306">
        <f t="shared" ca="1" si="127"/>
        <v>26.086399688941711</v>
      </c>
      <c r="H272" s="307">
        <f t="shared" ca="1" si="128"/>
        <v>31.473100008334967</v>
      </c>
      <c r="I272" s="304">
        <f t="shared" ca="1" si="129"/>
        <v>40.878555170967978</v>
      </c>
      <c r="J272" s="306">
        <f t="shared" ca="1" si="130"/>
        <v>428.52907698355813</v>
      </c>
      <c r="K272" s="307">
        <f t="shared" ca="1" si="131"/>
        <v>1392.9059196201574</v>
      </c>
      <c r="L272" s="304">
        <f t="shared" ca="1" si="116"/>
        <v>1457.3345774849565</v>
      </c>
      <c r="M272" s="306">
        <f t="shared" ca="1" si="132"/>
        <v>0.87871128557895539</v>
      </c>
      <c r="N272" s="304">
        <f t="shared" ca="1" si="133"/>
        <v>50.346448074188942</v>
      </c>
      <c r="P272" s="310">
        <f t="shared" ca="1" si="134"/>
        <v>23</v>
      </c>
      <c r="Q272" s="304">
        <f t="shared" ca="1" si="135"/>
        <v>0</v>
      </c>
      <c r="R272" s="306">
        <f t="shared" ca="1" si="136"/>
        <v>0</v>
      </c>
      <c r="S272" s="307">
        <f t="shared" ca="1" si="137"/>
        <v>2.9792999999999985</v>
      </c>
      <c r="T272" s="304">
        <f t="shared" ca="1" si="117"/>
        <v>29.226932999999988</v>
      </c>
      <c r="U272" s="311">
        <f t="shared" ca="1" si="118"/>
        <v>0</v>
      </c>
      <c r="V272" s="306">
        <f t="shared" ca="1" si="119"/>
        <v>1.0654789178295057</v>
      </c>
      <c r="W272" s="304">
        <f t="shared" ca="1" si="120"/>
        <v>3.6331146013854103</v>
      </c>
      <c r="Y272" s="314" t="str">
        <f t="shared" ca="1" si="138"/>
        <v/>
      </c>
      <c r="Z272" s="315" t="str">
        <f t="shared" ca="1" si="139"/>
        <v/>
      </c>
      <c r="AA272" s="316" t="str">
        <f t="shared" ca="1" si="140"/>
        <v/>
      </c>
      <c r="AC272" s="310" t="e">
        <f t="shared" ca="1" si="141"/>
        <v>#N/A</v>
      </c>
      <c r="AD272" s="323" t="e">
        <f t="shared" ca="1" si="142"/>
        <v>#N/A</v>
      </c>
      <c r="AE272" s="324">
        <f t="shared" ca="1" si="121"/>
        <v>1392.9059196201574</v>
      </c>
      <c r="AG272" s="306">
        <f t="shared" ca="1" si="143"/>
        <v>-8.9195296939306203</v>
      </c>
      <c r="AH272" s="304">
        <f t="shared" ca="1" si="144"/>
        <v>-1.2733767859770628</v>
      </c>
    </row>
    <row r="273" spans="1:34" x14ac:dyDescent="0.2">
      <c r="A273" s="347">
        <f t="shared" ca="1" si="122"/>
        <v>0.1</v>
      </c>
      <c r="B273" s="304">
        <f t="shared" ca="1" si="123"/>
        <v>13.499999999999932</v>
      </c>
      <c r="D273" s="306">
        <f t="shared" ca="1" si="124"/>
        <v>-0.77818609668211813</v>
      </c>
      <c r="E273" s="307">
        <f t="shared" ca="1" si="125"/>
        <v>-10.748877313006689</v>
      </c>
      <c r="F273" s="304">
        <f t="shared" ca="1" si="126"/>
        <v>10.777009654405031</v>
      </c>
      <c r="G273" s="306">
        <f t="shared" ca="1" si="127"/>
        <v>26.008581079273497</v>
      </c>
      <c r="H273" s="307">
        <f t="shared" ca="1" si="128"/>
        <v>30.398212277034297</v>
      </c>
      <c r="I273" s="304">
        <f t="shared" ca="1" si="129"/>
        <v>40.006219508931132</v>
      </c>
      <c r="J273" s="306">
        <f t="shared" ca="1" si="130"/>
        <v>431.1338260219689</v>
      </c>
      <c r="K273" s="307">
        <f t="shared" ca="1" si="131"/>
        <v>1395.9994852344259</v>
      </c>
      <c r="L273" s="304">
        <f t="shared" ca="1" si="116"/>
        <v>1461.0581571981054</v>
      </c>
      <c r="M273" s="306">
        <f t="shared" ca="1" si="132"/>
        <v>0.8630626014003342</v>
      </c>
      <c r="N273" s="304">
        <f t="shared" ca="1" si="133"/>
        <v>49.4498445158208</v>
      </c>
      <c r="P273" s="310">
        <f t="shared" ca="1" si="134"/>
        <v>23</v>
      </c>
      <c r="Q273" s="304">
        <f t="shared" ca="1" si="135"/>
        <v>0</v>
      </c>
      <c r="R273" s="306">
        <f t="shared" ca="1" si="136"/>
        <v>0</v>
      </c>
      <c r="S273" s="307">
        <f t="shared" ca="1" si="137"/>
        <v>2.9792999999999985</v>
      </c>
      <c r="T273" s="304">
        <f t="shared" ca="1" si="117"/>
        <v>29.226932999999988</v>
      </c>
      <c r="U273" s="311">
        <f t="shared" ca="1" si="118"/>
        <v>0</v>
      </c>
      <c r="V273" s="306">
        <f t="shared" ca="1" si="119"/>
        <v>1.0651477462558059</v>
      </c>
      <c r="W273" s="304">
        <f t="shared" ca="1" si="120"/>
        <v>3.4786284232463092</v>
      </c>
      <c r="Y273" s="314" t="str">
        <f t="shared" ca="1" si="138"/>
        <v/>
      </c>
      <c r="Z273" s="315" t="str">
        <f t="shared" ca="1" si="139"/>
        <v/>
      </c>
      <c r="AA273" s="316" t="str">
        <f t="shared" ca="1" si="140"/>
        <v/>
      </c>
      <c r="AC273" s="310" t="e">
        <f t="shared" ca="1" si="141"/>
        <v>#N/A</v>
      </c>
      <c r="AD273" s="323" t="e">
        <f t="shared" ca="1" si="142"/>
        <v>#N/A</v>
      </c>
      <c r="AE273" s="324">
        <f t="shared" ca="1" si="121"/>
        <v>1395.9994852344259</v>
      </c>
      <c r="AG273" s="306">
        <f t="shared" ca="1" si="143"/>
        <v>-8.7723394992856392</v>
      </c>
      <c r="AH273" s="304">
        <f t="shared" ca="1" si="144"/>
        <v>-1.2194524221748102</v>
      </c>
    </row>
    <row r="274" spans="1:34" x14ac:dyDescent="0.2">
      <c r="A274" s="347">
        <f t="shared" ca="1" si="122"/>
        <v>0.1</v>
      </c>
      <c r="B274" s="304">
        <f t="shared" ca="1" si="123"/>
        <v>13.599999999999932</v>
      </c>
      <c r="D274" s="306">
        <f t="shared" ca="1" si="124"/>
        <v>-0.75907196280960487</v>
      </c>
      <c r="E274" s="307">
        <f t="shared" ca="1" si="125"/>
        <v>-10.697185294295801</v>
      </c>
      <c r="F274" s="304">
        <f t="shared" ca="1" si="126"/>
        <v>10.724083339158735</v>
      </c>
      <c r="G274" s="306">
        <f t="shared" ca="1" si="127"/>
        <v>25.932673882992535</v>
      </c>
      <c r="H274" s="307">
        <f t="shared" ca="1" si="128"/>
        <v>29.328493747604718</v>
      </c>
      <c r="I274" s="304">
        <f t="shared" ca="1" si="129"/>
        <v>39.149254401903136</v>
      </c>
      <c r="J274" s="306">
        <f t="shared" ca="1" si="130"/>
        <v>433.73088877008217</v>
      </c>
      <c r="K274" s="307">
        <f t="shared" ca="1" si="131"/>
        <v>1398.9858205356579</v>
      </c>
      <c r="L274" s="304">
        <f t="shared" ca="1" si="116"/>
        <v>1464.6787394965195</v>
      </c>
      <c r="M274" s="306">
        <f t="shared" ca="1" si="132"/>
        <v>0.84677137163653682</v>
      </c>
      <c r="N274" s="304">
        <f t="shared" ca="1" si="133"/>
        <v>48.516425807277301</v>
      </c>
      <c r="P274" s="310">
        <f t="shared" ca="1" si="134"/>
        <v>23</v>
      </c>
      <c r="Q274" s="304">
        <f t="shared" ca="1" si="135"/>
        <v>0</v>
      </c>
      <c r="R274" s="306">
        <f t="shared" ca="1" si="136"/>
        <v>0</v>
      </c>
      <c r="S274" s="307">
        <f t="shared" ca="1" si="137"/>
        <v>2.9792999999999985</v>
      </c>
      <c r="T274" s="304">
        <f t="shared" ca="1" si="117"/>
        <v>29.226932999999988</v>
      </c>
      <c r="U274" s="311">
        <f t="shared" ca="1" si="118"/>
        <v>0</v>
      </c>
      <c r="V274" s="306">
        <f t="shared" ca="1" si="119"/>
        <v>1.0648281447047305</v>
      </c>
      <c r="W274" s="304">
        <f t="shared" ca="1" si="120"/>
        <v>3.3301950698159599</v>
      </c>
      <c r="Y274" s="314" t="str">
        <f t="shared" ca="1" si="138"/>
        <v/>
      </c>
      <c r="Z274" s="315" t="str">
        <f t="shared" ca="1" si="139"/>
        <v/>
      </c>
      <c r="AA274" s="316" t="str">
        <f t="shared" ca="1" si="140"/>
        <v/>
      </c>
      <c r="AC274" s="310" t="e">
        <f t="shared" ca="1" si="141"/>
        <v>#N/A</v>
      </c>
      <c r="AD274" s="323" t="e">
        <f t="shared" ca="1" si="142"/>
        <v>#N/A</v>
      </c>
      <c r="AE274" s="324">
        <f t="shared" ca="1" si="121"/>
        <v>1398.9858205356579</v>
      </c>
      <c r="AG274" s="306">
        <f t="shared" ca="1" si="143"/>
        <v>-8.62160179757824</v>
      </c>
      <c r="AH274" s="304">
        <f t="shared" ca="1" si="144"/>
        <v>-1.1675992425221733</v>
      </c>
    </row>
    <row r="275" spans="1:34" x14ac:dyDescent="0.2">
      <c r="A275" s="347">
        <f t="shared" ca="1" si="122"/>
        <v>0.1</v>
      </c>
      <c r="B275" s="304">
        <f t="shared" ca="1" si="123"/>
        <v>13.699999999999932</v>
      </c>
      <c r="D275" s="306">
        <f t="shared" ca="1" si="124"/>
        <v>-0.74042187351665101</v>
      </c>
      <c r="E275" s="307">
        <f t="shared" ca="1" si="125"/>
        <v>-10.647378296815916</v>
      </c>
      <c r="F275" s="304">
        <f t="shared" ca="1" si="126"/>
        <v>10.673091826939769</v>
      </c>
      <c r="G275" s="306">
        <f t="shared" ca="1" si="127"/>
        <v>25.85863169564087</v>
      </c>
      <c r="H275" s="307">
        <f t="shared" ca="1" si="128"/>
        <v>28.263755917923127</v>
      </c>
      <c r="I275" s="304">
        <f t="shared" ca="1" si="129"/>
        <v>38.30807658652072</v>
      </c>
      <c r="J275" s="306">
        <f t="shared" ca="1" si="130"/>
        <v>436.32045404901385</v>
      </c>
      <c r="K275" s="307">
        <f t="shared" ca="1" si="131"/>
        <v>1401.8654330189343</v>
      </c>
      <c r="L275" s="304">
        <f t="shared" ca="1" si="116"/>
        <v>1468.1969319253128</v>
      </c>
      <c r="M275" s="306">
        <f t="shared" ca="1" si="132"/>
        <v>0.82980756578463266</v>
      </c>
      <c r="N275" s="304">
        <f t="shared" ca="1" si="133"/>
        <v>47.544471327483869</v>
      </c>
      <c r="P275" s="310">
        <f t="shared" ca="1" si="134"/>
        <v>23</v>
      </c>
      <c r="Q275" s="304">
        <f t="shared" ca="1" si="135"/>
        <v>0</v>
      </c>
      <c r="R275" s="306">
        <f t="shared" ca="1" si="136"/>
        <v>0</v>
      </c>
      <c r="S275" s="307">
        <f t="shared" ca="1" si="137"/>
        <v>2.9792999999999985</v>
      </c>
      <c r="T275" s="304">
        <f t="shared" ca="1" si="117"/>
        <v>29.226932999999988</v>
      </c>
      <c r="U275" s="311">
        <f t="shared" ca="1" si="118"/>
        <v>0</v>
      </c>
      <c r="V275" s="306">
        <f t="shared" ca="1" si="119"/>
        <v>1.064520049238441</v>
      </c>
      <c r="W275" s="304">
        <f t="shared" ca="1" si="120"/>
        <v>3.1877018956637149</v>
      </c>
      <c r="Y275" s="314" t="str">
        <f t="shared" ca="1" si="138"/>
        <v/>
      </c>
      <c r="Z275" s="315" t="str">
        <f t="shared" ca="1" si="139"/>
        <v/>
      </c>
      <c r="AA275" s="316" t="str">
        <f t="shared" ca="1" si="140"/>
        <v/>
      </c>
      <c r="AC275" s="310" t="e">
        <f t="shared" ca="1" si="141"/>
        <v>#N/A</v>
      </c>
      <c r="AD275" s="323" t="e">
        <f t="shared" ca="1" si="142"/>
        <v>#N/A</v>
      </c>
      <c r="AE275" s="324">
        <f t="shared" ca="1" si="121"/>
        <v>1401.8654330189343</v>
      </c>
      <c r="AG275" s="306">
        <f t="shared" ca="1" si="143"/>
        <v>-8.466896543811977</v>
      </c>
      <c r="AH275" s="304">
        <f t="shared" ca="1" si="144"/>
        <v>-1.1177776893283529</v>
      </c>
    </row>
    <row r="276" spans="1:34" x14ac:dyDescent="0.2">
      <c r="A276" s="347">
        <f t="shared" ca="1" si="122"/>
        <v>0.1</v>
      </c>
      <c r="B276" s="304">
        <f t="shared" ca="1" si="123"/>
        <v>13.799999999999931</v>
      </c>
      <c r="D276" s="306">
        <f t="shared" ca="1" si="124"/>
        <v>-0.7222352109196305</v>
      </c>
      <c r="E276" s="307">
        <f t="shared" ca="1" si="125"/>
        <v>-10.599410667858475</v>
      </c>
      <c r="F276" s="304">
        <f t="shared" ca="1" si="126"/>
        <v>10.623988432119274</v>
      </c>
      <c r="G276" s="306">
        <f t="shared" ca="1" si="127"/>
        <v>25.786408174548907</v>
      </c>
      <c r="H276" s="307">
        <f t="shared" ca="1" si="128"/>
        <v>27.203814851137281</v>
      </c>
      <c r="I276" s="304">
        <f t="shared" ca="1" si="129"/>
        <v>37.483148066823311</v>
      </c>
      <c r="J276" s="306">
        <f t="shared" ca="1" si="130"/>
        <v>438.90270604252333</v>
      </c>
      <c r="K276" s="307">
        <f t="shared" ca="1" si="131"/>
        <v>1404.6388115573873</v>
      </c>
      <c r="L276" s="304">
        <f t="shared" ca="1" si="116"/>
        <v>1471.6133243161396</v>
      </c>
      <c r="M276" s="306">
        <f t="shared" ca="1" si="132"/>
        <v>0.81214024332673251</v>
      </c>
      <c r="N276" s="304">
        <f t="shared" ca="1" si="133"/>
        <v>46.532208315349493</v>
      </c>
      <c r="P276" s="310">
        <f t="shared" ca="1" si="134"/>
        <v>23</v>
      </c>
      <c r="Q276" s="304">
        <f t="shared" ca="1" si="135"/>
        <v>0</v>
      </c>
      <c r="R276" s="306">
        <f t="shared" ca="1" si="136"/>
        <v>0</v>
      </c>
      <c r="S276" s="307">
        <f t="shared" ca="1" si="137"/>
        <v>2.9792999999999985</v>
      </c>
      <c r="T276" s="304">
        <f t="shared" ca="1" si="117"/>
        <v>29.226932999999988</v>
      </c>
      <c r="U276" s="311">
        <f t="shared" ca="1" si="118"/>
        <v>0</v>
      </c>
      <c r="V276" s="306">
        <f t="shared" ca="1" si="119"/>
        <v>1.06422339831974</v>
      </c>
      <c r="W276" s="304">
        <f t="shared" ca="1" si="120"/>
        <v>3.0510412652848045</v>
      </c>
      <c r="Y276" s="314" t="str">
        <f t="shared" ca="1" si="138"/>
        <v/>
      </c>
      <c r="Z276" s="315" t="str">
        <f t="shared" ca="1" si="139"/>
        <v/>
      </c>
      <c r="AA276" s="316" t="str">
        <f t="shared" ca="1" si="140"/>
        <v/>
      </c>
      <c r="AC276" s="310" t="e">
        <f t="shared" ca="1" si="141"/>
        <v>#N/A</v>
      </c>
      <c r="AD276" s="323" t="e">
        <f t="shared" ca="1" si="142"/>
        <v>#N/A</v>
      </c>
      <c r="AE276" s="324">
        <f t="shared" ca="1" si="121"/>
        <v>1404.6388115573873</v>
      </c>
      <c r="AG276" s="306">
        <f t="shared" ca="1" si="143"/>
        <v>-8.3077825530650529</v>
      </c>
      <c r="AH276" s="304">
        <f t="shared" ca="1" si="144"/>
        <v>-1.0699499532318721</v>
      </c>
    </row>
    <row r="277" spans="1:34" x14ac:dyDescent="0.2">
      <c r="A277" s="347">
        <f t="shared" ca="1" si="122"/>
        <v>0.1</v>
      </c>
      <c r="B277" s="304">
        <f t="shared" ca="1" si="123"/>
        <v>13.899999999999931</v>
      </c>
      <c r="D277" s="306">
        <f t="shared" ca="1" si="124"/>
        <v>-0.70451239645029751</v>
      </c>
      <c r="E277" s="307">
        <f t="shared" ca="1" si="125"/>
        <v>-10.553237470827021</v>
      </c>
      <c r="F277" s="304">
        <f t="shared" ca="1" si="126"/>
        <v>10.576727226908124</v>
      </c>
      <c r="G277" s="306">
        <f t="shared" ca="1" si="127"/>
        <v>25.715956934903875</v>
      </c>
      <c r="H277" s="307">
        <f t="shared" ca="1" si="128"/>
        <v>26.148491104054578</v>
      </c>
      <c r="I277" s="304">
        <f t="shared" ca="1" si="129"/>
        <v>36.674978228986753</v>
      </c>
      <c r="J277" s="306">
        <f t="shared" ca="1" si="130"/>
        <v>441.47782429799599</v>
      </c>
      <c r="K277" s="307">
        <f t="shared" ca="1" si="131"/>
        <v>1407.3064268551468</v>
      </c>
      <c r="L277" s="304">
        <f t="shared" ca="1" si="116"/>
        <v>1474.9284892545445</v>
      </c>
      <c r="M277" s="306">
        <f t="shared" ca="1" si="132"/>
        <v>0.79373767453162125</v>
      </c>
      <c r="N277" s="304">
        <f t="shared" ca="1" si="133"/>
        <v>45.477818791190472</v>
      </c>
      <c r="P277" s="310">
        <f t="shared" ca="1" si="134"/>
        <v>23</v>
      </c>
      <c r="Q277" s="304">
        <f t="shared" ca="1" si="135"/>
        <v>0</v>
      </c>
      <c r="R277" s="306">
        <f t="shared" ca="1" si="136"/>
        <v>0</v>
      </c>
      <c r="S277" s="307">
        <f t="shared" ca="1" si="137"/>
        <v>2.9792999999999985</v>
      </c>
      <c r="T277" s="304">
        <f t="shared" ca="1" si="117"/>
        <v>29.226932999999988</v>
      </c>
      <c r="U277" s="311">
        <f t="shared" ca="1" si="118"/>
        <v>0</v>
      </c>
      <c r="V277" s="306">
        <f t="shared" ca="1" si="119"/>
        <v>1.0639381327550035</v>
      </c>
      <c r="W277" s="304">
        <f t="shared" ca="1" si="120"/>
        <v>2.9201103628609393</v>
      </c>
      <c r="Y277" s="314" t="str">
        <f t="shared" ca="1" si="138"/>
        <v/>
      </c>
      <c r="Z277" s="315" t="str">
        <f t="shared" ca="1" si="139"/>
        <v/>
      </c>
      <c r="AA277" s="316" t="str">
        <f t="shared" ca="1" si="140"/>
        <v/>
      </c>
      <c r="AC277" s="310" t="e">
        <f t="shared" ca="1" si="141"/>
        <v>#N/A</v>
      </c>
      <c r="AD277" s="323" t="e">
        <f t="shared" ca="1" si="142"/>
        <v>#N/A</v>
      </c>
      <c r="AE277" s="324">
        <f t="shared" ca="1" si="121"/>
        <v>1407.3064268551468</v>
      </c>
      <c r="AG277" s="306">
        <f t="shared" ca="1" si="143"/>
        <v>-8.1437973649162032</v>
      </c>
      <c r="AH277" s="304">
        <f t="shared" ca="1" si="144"/>
        <v>-1.0240799064494364</v>
      </c>
    </row>
    <row r="278" spans="1:34" x14ac:dyDescent="0.2">
      <c r="A278" s="347">
        <f t="shared" ca="1" si="122"/>
        <v>0.1</v>
      </c>
      <c r="B278" s="304">
        <f t="shared" ca="1" si="123"/>
        <v>13.999999999999931</v>
      </c>
      <c r="D278" s="306">
        <f t="shared" ca="1" si="124"/>
        <v>-0.68725491429136643</v>
      </c>
      <c r="E278" s="307">
        <f t="shared" ca="1" si="125"/>
        <v>-10.508814322097976</v>
      </c>
      <c r="F278" s="304">
        <f t="shared" ca="1" si="126"/>
        <v>10.53126287648111</v>
      </c>
      <c r="G278" s="306">
        <f t="shared" ca="1" si="127"/>
        <v>25.647231443474737</v>
      </c>
      <c r="H278" s="307">
        <f t="shared" ca="1" si="128"/>
        <v>25.097609671844779</v>
      </c>
      <c r="I278" s="304">
        <f t="shared" ca="1" si="129"/>
        <v>35.884125904854308</v>
      </c>
      <c r="J278" s="306">
        <f t="shared" ca="1" si="130"/>
        <v>444.04598371691492</v>
      </c>
      <c r="K278" s="307">
        <f t="shared" ca="1" si="131"/>
        <v>1409.8687318939417</v>
      </c>
      <c r="L278" s="304">
        <f t="shared" ca="1" si="116"/>
        <v>1478.142982538345</v>
      </c>
      <c r="M278" s="306">
        <f t="shared" ca="1" si="132"/>
        <v>0.77456750024878251</v>
      </c>
      <c r="N278" s="304">
        <f t="shared" ca="1" si="133"/>
        <v>44.379448712253577</v>
      </c>
      <c r="P278" s="310">
        <f t="shared" ca="1" si="134"/>
        <v>23</v>
      </c>
      <c r="Q278" s="304">
        <f t="shared" ca="1" si="135"/>
        <v>0</v>
      </c>
      <c r="R278" s="306">
        <f t="shared" ca="1" si="136"/>
        <v>0</v>
      </c>
      <c r="S278" s="307">
        <f t="shared" ca="1" si="137"/>
        <v>2.9792999999999985</v>
      </c>
      <c r="T278" s="304">
        <f t="shared" ca="1" si="117"/>
        <v>29.226932999999988</v>
      </c>
      <c r="U278" s="311">
        <f t="shared" ca="1" si="118"/>
        <v>0</v>
      </c>
      <c r="V278" s="306">
        <f t="shared" ca="1" si="119"/>
        <v>1.0636641956382236</v>
      </c>
      <c r="W278" s="304">
        <f t="shared" ca="1" si="120"/>
        <v>2.7948110099686843</v>
      </c>
      <c r="Y278" s="314" t="str">
        <f t="shared" ca="1" si="138"/>
        <v/>
      </c>
      <c r="Z278" s="315" t="str">
        <f t="shared" ca="1" si="139"/>
        <v/>
      </c>
      <c r="AA278" s="316" t="str">
        <f t="shared" ca="1" si="140"/>
        <v/>
      </c>
      <c r="AC278" s="310">
        <f t="shared" ca="1" si="141"/>
        <v>13.999999999999931</v>
      </c>
      <c r="AD278" s="323">
        <f t="shared" ca="1" si="142"/>
        <v>444.04598371691492</v>
      </c>
      <c r="AE278" s="324">
        <f t="shared" ca="1" si="121"/>
        <v>1409.8687318939417</v>
      </c>
      <c r="AG278" s="306">
        <f t="shared" ca="1" si="143"/>
        <v>-7.9744575107505993</v>
      </c>
      <c r="AH278" s="304">
        <f t="shared" ca="1" si="144"/>
        <v>-0.98013303892221015</v>
      </c>
    </row>
    <row r="279" spans="1:34" x14ac:dyDescent="0.2">
      <c r="A279" s="347">
        <f t="shared" ca="1" si="122"/>
        <v>0.1</v>
      </c>
      <c r="B279" s="304">
        <f t="shared" ca="1" si="123"/>
        <v>14.09999999999993</v>
      </c>
      <c r="D279" s="306">
        <f t="shared" ca="1" si="124"/>
        <v>-0.67046533424388532</v>
      </c>
      <c r="E279" s="307">
        <f t="shared" ca="1" si="125"/>
        <v>-10.466097220257167</v>
      </c>
      <c r="F279" s="304">
        <f t="shared" ca="1" si="126"/>
        <v>10.487550466543537</v>
      </c>
      <c r="G279" s="306">
        <f t="shared" ca="1" si="127"/>
        <v>25.580184910050349</v>
      </c>
      <c r="H279" s="307">
        <f t="shared" ca="1" si="128"/>
        <v>24.050999949819062</v>
      </c>
      <c r="I279" s="304">
        <f t="shared" ca="1" si="129"/>
        <v>35.111201326906546</v>
      </c>
      <c r="J279" s="306">
        <f t="shared" ca="1" si="130"/>
        <v>446.6073545345912</v>
      </c>
      <c r="K279" s="307">
        <f t="shared" ca="1" si="131"/>
        <v>1412.326162375025</v>
      </c>
      <c r="L279" s="304">
        <f t="shared" ca="1" si="116"/>
        <v>1481.2573436284972</v>
      </c>
      <c r="M279" s="306">
        <f t="shared" ca="1" si="132"/>
        <v>0.75459693737819222</v>
      </c>
      <c r="N279" s="304">
        <f t="shared" ca="1" si="133"/>
        <v>43.23521974526809</v>
      </c>
      <c r="P279" s="310">
        <f t="shared" ca="1" si="134"/>
        <v>23</v>
      </c>
      <c r="Q279" s="304">
        <f t="shared" ca="1" si="135"/>
        <v>0</v>
      </c>
      <c r="R279" s="306">
        <f t="shared" ca="1" si="136"/>
        <v>0</v>
      </c>
      <c r="S279" s="307">
        <f t="shared" ca="1" si="137"/>
        <v>2.9792999999999985</v>
      </c>
      <c r="T279" s="304">
        <f t="shared" ca="1" si="117"/>
        <v>29.226932999999988</v>
      </c>
      <c r="U279" s="311">
        <f t="shared" ca="1" si="118"/>
        <v>0</v>
      </c>
      <c r="V279" s="306">
        <f t="shared" ca="1" si="119"/>
        <v>1.0634015322959656</v>
      </c>
      <c r="W279" s="304">
        <f t="shared" ca="1" si="120"/>
        <v>2.6750494905665056</v>
      </c>
      <c r="Y279" s="314" t="str">
        <f t="shared" ca="1" si="138"/>
        <v/>
      </c>
      <c r="Z279" s="315" t="str">
        <f t="shared" ca="1" si="139"/>
        <v/>
      </c>
      <c r="AA279" s="316" t="str">
        <f t="shared" ca="1" si="140"/>
        <v/>
      </c>
      <c r="AC279" s="310" t="e">
        <f t="shared" ca="1" si="141"/>
        <v>#N/A</v>
      </c>
      <c r="AD279" s="323" t="e">
        <f t="shared" ca="1" si="142"/>
        <v>#N/A</v>
      </c>
      <c r="AE279" s="324">
        <f t="shared" ca="1" si="121"/>
        <v>1412.326162375025</v>
      </c>
      <c r="AG279" s="306">
        <f t="shared" ca="1" si="143"/>
        <v>-7.7992592926978226</v>
      </c>
      <c r="AH279" s="304">
        <f t="shared" ca="1" si="144"/>
        <v>-0.93807639712975721</v>
      </c>
    </row>
    <row r="280" spans="1:34" x14ac:dyDescent="0.2">
      <c r="A280" s="347">
        <f t="shared" ca="1" si="122"/>
        <v>0.1</v>
      </c>
      <c r="B280" s="304">
        <f t="shared" ca="1" si="123"/>
        <v>14.19999999999993</v>
      </c>
      <c r="D280" s="306">
        <f t="shared" ca="1" si="124"/>
        <v>-0.65414733296352268</v>
      </c>
      <c r="E280" s="307">
        <f t="shared" ca="1" si="125"/>
        <v>-10.425042366879005</v>
      </c>
      <c r="F280" s="304">
        <f t="shared" ca="1" si="126"/>
        <v>10.445545322502101</v>
      </c>
      <c r="G280" s="306">
        <f t="shared" ca="1" si="127"/>
        <v>25.514770176753995</v>
      </c>
      <c r="H280" s="307">
        <f t="shared" ca="1" si="128"/>
        <v>23.008495713131161</v>
      </c>
      <c r="I280" s="304">
        <f t="shared" ca="1" si="129"/>
        <v>34.356867903721231</v>
      </c>
      <c r="J280" s="306">
        <f t="shared" ca="1" si="130"/>
        <v>449.16210228893141</v>
      </c>
      <c r="K280" s="307">
        <f t="shared" ca="1" si="131"/>
        <v>1414.6791371581726</v>
      </c>
      <c r="L280" s="304">
        <f t="shared" ca="1" si="116"/>
        <v>1484.2720960939757</v>
      </c>
      <c r="M280" s="306">
        <f t="shared" ca="1" si="132"/>
        <v>0.73379303723953626</v>
      </c>
      <c r="N280" s="304">
        <f t="shared" ca="1" si="133"/>
        <v>42.043244069911474</v>
      </c>
      <c r="P280" s="310">
        <f t="shared" ca="1" si="134"/>
        <v>23</v>
      </c>
      <c r="Q280" s="304">
        <f t="shared" ca="1" si="135"/>
        <v>0</v>
      </c>
      <c r="R280" s="306">
        <f t="shared" ca="1" si="136"/>
        <v>0</v>
      </c>
      <c r="S280" s="307">
        <f t="shared" ca="1" si="137"/>
        <v>2.9792999999999985</v>
      </c>
      <c r="T280" s="304">
        <f t="shared" ca="1" si="117"/>
        <v>29.226932999999988</v>
      </c>
      <c r="U280" s="311">
        <f t="shared" ca="1" si="118"/>
        <v>0</v>
      </c>
      <c r="V280" s="306">
        <f t="shared" ca="1" si="119"/>
        <v>1.0631500902330369</v>
      </c>
      <c r="W280" s="304">
        <f t="shared" ca="1" si="120"/>
        <v>2.5607363826035203</v>
      </c>
      <c r="Y280" s="314" t="str">
        <f t="shared" ca="1" si="138"/>
        <v/>
      </c>
      <c r="Z280" s="315" t="str">
        <f t="shared" ca="1" si="139"/>
        <v/>
      </c>
      <c r="AA280" s="316" t="str">
        <f t="shared" ca="1" si="140"/>
        <v/>
      </c>
      <c r="AC280" s="310" t="e">
        <f t="shared" ca="1" si="141"/>
        <v>#N/A</v>
      </c>
      <c r="AD280" s="323" t="e">
        <f t="shared" ca="1" si="142"/>
        <v>#N/A</v>
      </c>
      <c r="AE280" s="324">
        <f t="shared" ca="1" si="121"/>
        <v>1414.6791371581726</v>
      </c>
      <c r="AG280" s="306">
        <f t="shared" ca="1" si="143"/>
        <v>-7.617680200914295</v>
      </c>
      <c r="AH280" s="304">
        <f t="shared" ca="1" si="144"/>
        <v>-0.89787852534706369</v>
      </c>
    </row>
    <row r="281" spans="1:34" x14ac:dyDescent="0.2">
      <c r="A281" s="347">
        <f t="shared" ca="1" si="122"/>
        <v>0.1</v>
      </c>
      <c r="B281" s="304">
        <f t="shared" ca="1" si="123"/>
        <v>14.29999999999993</v>
      </c>
      <c r="D281" s="306">
        <f t="shared" ca="1" si="124"/>
        <v>-0.63830571226734334</v>
      </c>
      <c r="E281" s="307">
        <f t="shared" ca="1" si="125"/>
        <v>-10.385605978130693</v>
      </c>
      <c r="F281" s="304">
        <f t="shared" ca="1" si="126"/>
        <v>10.405202819517605</v>
      </c>
      <c r="G281" s="306">
        <f t="shared" ca="1" si="127"/>
        <v>25.45093960552726</v>
      </c>
      <c r="H281" s="307">
        <f t="shared" ca="1" si="128"/>
        <v>21.969935115318091</v>
      </c>
      <c r="I281" s="304">
        <f t="shared" ca="1" si="129"/>
        <v>33.621843729567878</v>
      </c>
      <c r="J281" s="306">
        <f t="shared" ca="1" si="130"/>
        <v>451.71038777804546</v>
      </c>
      <c r="K281" s="307">
        <f t="shared" ca="1" si="131"/>
        <v>1416.9280586995951</v>
      </c>
      <c r="L281" s="304">
        <f t="shared" ca="1" si="116"/>
        <v>1487.1877480522744</v>
      </c>
      <c r="M281" s="306">
        <f t="shared" ca="1" si="132"/>
        <v>0.7121230044528134</v>
      </c>
      <c r="N281" s="304">
        <f t="shared" ca="1" si="133"/>
        <v>40.80164264932214</v>
      </c>
      <c r="P281" s="310">
        <f t="shared" ca="1" si="134"/>
        <v>23</v>
      </c>
      <c r="Q281" s="304">
        <f t="shared" ca="1" si="135"/>
        <v>0</v>
      </c>
      <c r="R281" s="306">
        <f t="shared" ca="1" si="136"/>
        <v>0</v>
      </c>
      <c r="S281" s="307">
        <f t="shared" ca="1" si="137"/>
        <v>2.9792999999999985</v>
      </c>
      <c r="T281" s="304">
        <f t="shared" ca="1" si="117"/>
        <v>29.226932999999988</v>
      </c>
      <c r="U281" s="311">
        <f t="shared" ca="1" si="118"/>
        <v>0</v>
      </c>
      <c r="V281" s="306">
        <f t="shared" ca="1" si="119"/>
        <v>1.0629098190786568</v>
      </c>
      <c r="W281" s="304">
        <f t="shared" ca="1" si="120"/>
        <v>2.4517863956018919</v>
      </c>
      <c r="Y281" s="314" t="str">
        <f t="shared" ca="1" si="138"/>
        <v/>
      </c>
      <c r="Z281" s="315" t="str">
        <f t="shared" ca="1" si="139"/>
        <v/>
      </c>
      <c r="AA281" s="316" t="str">
        <f t="shared" ca="1" si="140"/>
        <v/>
      </c>
      <c r="AC281" s="310" t="e">
        <f t="shared" ca="1" si="141"/>
        <v>#N/A</v>
      </c>
      <c r="AD281" s="323" t="e">
        <f t="shared" ca="1" si="142"/>
        <v>#N/A</v>
      </c>
      <c r="AE281" s="324">
        <f t="shared" ca="1" si="121"/>
        <v>1416.9280586995951</v>
      </c>
      <c r="AG281" s="306">
        <f t="shared" ca="1" si="143"/>
        <v>-7.4291811143079851</v>
      </c>
      <c r="AH281" s="304">
        <f t="shared" ca="1" si="144"/>
        <v>-0.85950940912413032</v>
      </c>
    </row>
    <row r="282" spans="1:34" x14ac:dyDescent="0.2">
      <c r="A282" s="347">
        <f t="shared" ca="1" si="122"/>
        <v>0.1</v>
      </c>
      <c r="B282" s="304">
        <f t="shared" ca="1" si="123"/>
        <v>14.399999999999929</v>
      </c>
      <c r="D282" s="306">
        <f t="shared" ca="1" si="124"/>
        <v>-0.62294641294644126</v>
      </c>
      <c r="E282" s="307">
        <f t="shared" ca="1" si="125"/>
        <v>-10.347744086657658</v>
      </c>
      <c r="F282" s="304">
        <f t="shared" ca="1" si="126"/>
        <v>10.366478182891303</v>
      </c>
      <c r="G282" s="306">
        <f t="shared" ca="1" si="127"/>
        <v>25.388644964232615</v>
      </c>
      <c r="H282" s="307">
        <f t="shared" ca="1" si="128"/>
        <v>20.935160706652326</v>
      </c>
      <c r="I282" s="304">
        <f t="shared" ca="1" si="129"/>
        <v>32.906902724705247</v>
      </c>
      <c r="J282" s="306">
        <f t="shared" ca="1" si="130"/>
        <v>454.25236700653346</v>
      </c>
      <c r="K282" s="307">
        <f t="shared" ca="1" si="131"/>
        <v>1419.0733134906936</v>
      </c>
      <c r="L282" s="304">
        <f t="shared" ca="1" si="116"/>
        <v>1490.0047926072234</v>
      </c>
      <c r="M282" s="306">
        <f t="shared" ca="1" si="132"/>
        <v>0.68955458408698489</v>
      </c>
      <c r="N282" s="304">
        <f t="shared" ca="1" si="133"/>
        <v>39.508567412083067</v>
      </c>
      <c r="P282" s="310">
        <f t="shared" ca="1" si="134"/>
        <v>23</v>
      </c>
      <c r="Q282" s="304">
        <f t="shared" ca="1" si="135"/>
        <v>0</v>
      </c>
      <c r="R282" s="306">
        <f t="shared" ca="1" si="136"/>
        <v>0</v>
      </c>
      <c r="S282" s="307">
        <f t="shared" ca="1" si="137"/>
        <v>2.9792999999999985</v>
      </c>
      <c r="T282" s="304">
        <f t="shared" ca="1" si="117"/>
        <v>29.226932999999988</v>
      </c>
      <c r="U282" s="311">
        <f t="shared" ca="1" si="118"/>
        <v>0</v>
      </c>
      <c r="V282" s="306">
        <f t="shared" ca="1" si="119"/>
        <v>1.0626806705329124</v>
      </c>
      <c r="W282" s="304">
        <f t="shared" ca="1" si="120"/>
        <v>2.348118213571079</v>
      </c>
      <c r="Y282" s="314" t="str">
        <f t="shared" ca="1" si="138"/>
        <v/>
      </c>
      <c r="Z282" s="315" t="str">
        <f t="shared" ca="1" si="139"/>
        <v/>
      </c>
      <c r="AA282" s="316" t="str">
        <f t="shared" ca="1" si="140"/>
        <v/>
      </c>
      <c r="AC282" s="310" t="e">
        <f t="shared" ca="1" si="141"/>
        <v>#N/A</v>
      </c>
      <c r="AD282" s="323" t="e">
        <f t="shared" ca="1" si="142"/>
        <v>#N/A</v>
      </c>
      <c r="AE282" s="324">
        <f t="shared" ca="1" si="121"/>
        <v>1419.0733134906936</v>
      </c>
      <c r="AG282" s="306">
        <f t="shared" ca="1" si="143"/>
        <v>-7.2332094475025546</v>
      </c>
      <c r="AH282" s="304">
        <f t="shared" ca="1" si="144"/>
        <v>-0.82294042077061491</v>
      </c>
    </row>
    <row r="283" spans="1:34" x14ac:dyDescent="0.2">
      <c r="A283" s="347">
        <f t="shared" ca="1" si="122"/>
        <v>0.1</v>
      </c>
      <c r="B283" s="304">
        <f t="shared" ca="1" si="123"/>
        <v>14.499999999999929</v>
      </c>
      <c r="D283" s="306">
        <f t="shared" ca="1" si="124"/>
        <v>-0.60807652222597708</v>
      </c>
      <c r="E283" s="307">
        <f t="shared" ca="1" si="125"/>
        <v>-10.311412333453687</v>
      </c>
      <c r="F283" s="304">
        <f t="shared" ca="1" si="126"/>
        <v>10.329326278484151</v>
      </c>
      <c r="G283" s="306">
        <f t="shared" ca="1" si="127"/>
        <v>25.327837312010018</v>
      </c>
      <c r="H283" s="307">
        <f t="shared" ca="1" si="128"/>
        <v>19.904019473306956</v>
      </c>
      <c r="I283" s="304">
        <f t="shared" ca="1" si="129"/>
        <v>32.212875284541575</v>
      </c>
      <c r="J283" s="306">
        <f t="shared" ca="1" si="130"/>
        <v>456.78819112034557</v>
      </c>
      <c r="K283" s="307">
        <f t="shared" ca="1" si="131"/>
        <v>1421.1152724996916</v>
      </c>
      <c r="L283" s="304">
        <f t="shared" ca="1" si="116"/>
        <v>1492.7237082859206</v>
      </c>
      <c r="M283" s="306">
        <f t="shared" ca="1" si="132"/>
        <v>0.66605652461856957</v>
      </c>
      <c r="N283" s="304">
        <f t="shared" ca="1" si="133"/>
        <v>38.162227777795451</v>
      </c>
      <c r="P283" s="310">
        <f t="shared" ca="1" si="134"/>
        <v>23</v>
      </c>
      <c r="Q283" s="304">
        <f t="shared" ca="1" si="135"/>
        <v>0</v>
      </c>
      <c r="R283" s="306">
        <f t="shared" ca="1" si="136"/>
        <v>0</v>
      </c>
      <c r="S283" s="307">
        <f t="shared" ca="1" si="137"/>
        <v>2.9792999999999985</v>
      </c>
      <c r="T283" s="304">
        <f t="shared" ca="1" si="117"/>
        <v>29.226932999999988</v>
      </c>
      <c r="U283" s="311">
        <f t="shared" ca="1" si="118"/>
        <v>0</v>
      </c>
      <c r="V283" s="306">
        <f t="shared" ca="1" si="119"/>
        <v>1.0624625983132601</v>
      </c>
      <c r="W283" s="304">
        <f t="shared" ca="1" si="120"/>
        <v>2.2496543426160365</v>
      </c>
      <c r="Y283" s="314" t="str">
        <f t="shared" ca="1" si="138"/>
        <v/>
      </c>
      <c r="Z283" s="315" t="str">
        <f t="shared" ca="1" si="139"/>
        <v/>
      </c>
      <c r="AA283" s="316" t="str">
        <f t="shared" ca="1" si="140"/>
        <v/>
      </c>
      <c r="AC283" s="310" t="e">
        <f t="shared" ca="1" si="141"/>
        <v>#N/A</v>
      </c>
      <c r="AD283" s="323" t="e">
        <f t="shared" ca="1" si="142"/>
        <v>#N/A</v>
      </c>
      <c r="AE283" s="324">
        <f t="shared" ca="1" si="121"/>
        <v>1421.1152724996916</v>
      </c>
      <c r="AG283" s="306">
        <f t="shared" ca="1" si="143"/>
        <v>-7.0292034222240023</v>
      </c>
      <c r="AH283" s="304">
        <f t="shared" ca="1" si="144"/>
        <v>-0.78814426663010784</v>
      </c>
    </row>
    <row r="284" spans="1:34" x14ac:dyDescent="0.2">
      <c r="A284" s="347">
        <f t="shared" ca="1" si="122"/>
        <v>0.1</v>
      </c>
      <c r="B284" s="304">
        <f t="shared" ca="1" si="123"/>
        <v>14.599999999999929</v>
      </c>
      <c r="D284" s="306">
        <f t="shared" ca="1" si="124"/>
        <v>-0.59370427269910941</v>
      </c>
      <c r="E284" s="307">
        <f t="shared" ca="1" si="125"/>
        <v>-10.2765657497565</v>
      </c>
      <c r="F284" s="304">
        <f t="shared" ca="1" si="126"/>
        <v>10.293701393205923</v>
      </c>
      <c r="G284" s="306">
        <f t="shared" ca="1" si="127"/>
        <v>25.268466884740107</v>
      </c>
      <c r="H284" s="307">
        <f t="shared" ca="1" si="128"/>
        <v>18.876362898331305</v>
      </c>
      <c r="I284" s="304">
        <f t="shared" ca="1" si="129"/>
        <v>31.54064829667751</v>
      </c>
      <c r="J284" s="306">
        <f t="shared" ca="1" si="130"/>
        <v>459.3180063301831</v>
      </c>
      <c r="K284" s="307">
        <f t="shared" ca="1" si="131"/>
        <v>1423.0542916182735</v>
      </c>
      <c r="L284" s="304">
        <f t="shared" ca="1" si="116"/>
        <v>1495.3449594766823</v>
      </c>
      <c r="M284" s="306">
        <f t="shared" ca="1" si="132"/>
        <v>0.64159912352703063</v>
      </c>
      <c r="N284" s="304">
        <f t="shared" ca="1" si="133"/>
        <v>36.760921917391613</v>
      </c>
      <c r="P284" s="310">
        <f t="shared" ca="1" si="134"/>
        <v>23</v>
      </c>
      <c r="Q284" s="304">
        <f t="shared" ca="1" si="135"/>
        <v>0</v>
      </c>
      <c r="R284" s="306">
        <f t="shared" ca="1" si="136"/>
        <v>0</v>
      </c>
      <c r="S284" s="307">
        <f t="shared" ca="1" si="137"/>
        <v>2.9792999999999985</v>
      </c>
      <c r="T284" s="304">
        <f t="shared" ca="1" si="117"/>
        <v>29.226932999999988</v>
      </c>
      <c r="U284" s="311">
        <f t="shared" ca="1" si="118"/>
        <v>0</v>
      </c>
      <c r="V284" s="306">
        <f t="shared" ca="1" si="119"/>
        <v>1.0622555581008422</v>
      </c>
      <c r="W284" s="304">
        <f t="shared" ca="1" si="120"/>
        <v>2.1563209626039019</v>
      </c>
      <c r="Y284" s="314" t="str">
        <f t="shared" ca="1" si="138"/>
        <v/>
      </c>
      <c r="Z284" s="315" t="str">
        <f t="shared" ca="1" si="139"/>
        <v/>
      </c>
      <c r="AA284" s="316" t="str">
        <f t="shared" ca="1" si="140"/>
        <v/>
      </c>
      <c r="AC284" s="310" t="e">
        <f t="shared" ca="1" si="141"/>
        <v>#N/A</v>
      </c>
      <c r="AD284" s="323" t="e">
        <f t="shared" ca="1" si="142"/>
        <v>#N/A</v>
      </c>
      <c r="AE284" s="324">
        <f t="shared" ca="1" si="121"/>
        <v>1423.0542916182735</v>
      </c>
      <c r="AG284" s="306">
        <f t="shared" ca="1" si="143"/>
        <v>-6.8165976521075979</v>
      </c>
      <c r="AH284" s="304">
        <f t="shared" ca="1" si="144"/>
        <v>-0.75509493592992905</v>
      </c>
    </row>
    <row r="285" spans="1:34" x14ac:dyDescent="0.2">
      <c r="A285" s="347">
        <f t="shared" ca="1" si="122"/>
        <v>0.1</v>
      </c>
      <c r="B285" s="304">
        <f t="shared" ca="1" si="123"/>
        <v>14.699999999999928</v>
      </c>
      <c r="D285" s="306">
        <f t="shared" ca="1" si="124"/>
        <v>-0.5798390302362032</v>
      </c>
      <c r="E285" s="307">
        <f t="shared" ca="1" si="125"/>
        <v>-10.243158529454156</v>
      </c>
      <c r="F285" s="304">
        <f t="shared" ca="1" si="126"/>
        <v>10.259557006056095</v>
      </c>
      <c r="G285" s="306">
        <f t="shared" ca="1" si="127"/>
        <v>25.210482981716488</v>
      </c>
      <c r="H285" s="307">
        <f t="shared" ca="1" si="128"/>
        <v>17.852047045385888</v>
      </c>
      <c r="I285" s="304">
        <f t="shared" ca="1" si="129"/>
        <v>30.891164365916797</v>
      </c>
      <c r="J285" s="306">
        <f t="shared" ca="1" si="130"/>
        <v>461.84195382350595</v>
      </c>
      <c r="K285" s="307">
        <f t="shared" ca="1" si="131"/>
        <v>1424.8907121154593</v>
      </c>
      <c r="L285" s="304">
        <f t="shared" ca="1" si="116"/>
        <v>1497.8689968700248</v>
      </c>
      <c r="M285" s="306">
        <f t="shared" ca="1" si="132"/>
        <v>0.6161548609748273</v>
      </c>
      <c r="N285" s="304">
        <f t="shared" ca="1" si="133"/>
        <v>35.303073060327598</v>
      </c>
      <c r="P285" s="310">
        <f t="shared" ca="1" si="134"/>
        <v>23</v>
      </c>
      <c r="Q285" s="304">
        <f t="shared" ca="1" si="135"/>
        <v>0</v>
      </c>
      <c r="R285" s="306">
        <f t="shared" ca="1" si="136"/>
        <v>0</v>
      </c>
      <c r="S285" s="307">
        <f t="shared" ca="1" si="137"/>
        <v>2.9792999999999985</v>
      </c>
      <c r="T285" s="304">
        <f t="shared" ca="1" si="117"/>
        <v>29.226932999999988</v>
      </c>
      <c r="U285" s="311">
        <f t="shared" ca="1" si="118"/>
        <v>0</v>
      </c>
      <c r="V285" s="306">
        <f t="shared" ca="1" si="119"/>
        <v>1.0620595074863661</v>
      </c>
      <c r="W285" s="304">
        <f t="shared" ca="1" si="120"/>
        <v>2.0680477822551087</v>
      </c>
      <c r="Y285" s="314" t="str">
        <f t="shared" ca="1" si="138"/>
        <v/>
      </c>
      <c r="Z285" s="315" t="str">
        <f t="shared" ca="1" si="139"/>
        <v/>
      </c>
      <c r="AA285" s="316" t="str">
        <f t="shared" ca="1" si="140"/>
        <v/>
      </c>
      <c r="AC285" s="310" t="e">
        <f t="shared" ca="1" si="141"/>
        <v>#N/A</v>
      </c>
      <c r="AD285" s="323" t="e">
        <f t="shared" ca="1" si="142"/>
        <v>#N/A</v>
      </c>
      <c r="AE285" s="324">
        <f t="shared" ca="1" si="121"/>
        <v>1424.8907121154593</v>
      </c>
      <c r="AG285" s="306">
        <f t="shared" ca="1" si="143"/>
        <v>-6.5948302331829014</v>
      </c>
      <c r="AH285" s="304">
        <f t="shared" ca="1" si="144"/>
        <v>-0.72376765099315377</v>
      </c>
    </row>
    <row r="286" spans="1:34" x14ac:dyDescent="0.2">
      <c r="A286" s="347">
        <f t="shared" ca="1" si="122"/>
        <v>0.1</v>
      </c>
      <c r="B286" s="304">
        <f t="shared" ca="1" si="123"/>
        <v>14.799999999999928</v>
      </c>
      <c r="D286" s="306">
        <f t="shared" ca="1" si="124"/>
        <v>-0.56649126805246053</v>
      </c>
      <c r="E286" s="307">
        <f t="shared" ca="1" si="125"/>
        <v>-10.211143793056531</v>
      </c>
      <c r="F286" s="304">
        <f t="shared" ca="1" si="126"/>
        <v>10.226845550767676</v>
      </c>
      <c r="G286" s="306">
        <f t="shared" ca="1" si="127"/>
        <v>25.153833854911241</v>
      </c>
      <c r="H286" s="307">
        <f t="shared" ca="1" si="128"/>
        <v>16.830932666080233</v>
      </c>
      <c r="I286" s="304">
        <f t="shared" ca="1" si="129"/>
        <v>30.265420069951212</v>
      </c>
      <c r="J286" s="306">
        <f t="shared" ca="1" si="130"/>
        <v>464.36016966533731</v>
      </c>
      <c r="K286" s="307">
        <f t="shared" ca="1" si="131"/>
        <v>1426.6248611010326</v>
      </c>
      <c r="L286" s="304">
        <f t="shared" ca="1" si="116"/>
        <v>1500.2962579048051</v>
      </c>
      <c r="M286" s="306">
        <f t="shared" ca="1" si="132"/>
        <v>0.58969912479750364</v>
      </c>
      <c r="N286" s="304">
        <f t="shared" ca="1" si="133"/>
        <v>33.787271033455383</v>
      </c>
      <c r="P286" s="310">
        <f t="shared" ca="1" si="134"/>
        <v>23</v>
      </c>
      <c r="Q286" s="304">
        <f t="shared" ca="1" si="135"/>
        <v>0</v>
      </c>
      <c r="R286" s="306">
        <f t="shared" ca="1" si="136"/>
        <v>0</v>
      </c>
      <c r="S286" s="307">
        <f t="shared" ca="1" si="137"/>
        <v>2.9792999999999985</v>
      </c>
      <c r="T286" s="304">
        <f t="shared" ca="1" si="117"/>
        <v>29.226932999999988</v>
      </c>
      <c r="U286" s="311">
        <f t="shared" ca="1" si="118"/>
        <v>0</v>
      </c>
      <c r="V286" s="306">
        <f t="shared" ca="1" si="119"/>
        <v>1.0618744059152803</v>
      </c>
      <c r="W286" s="304">
        <f t="shared" ca="1" si="120"/>
        <v>1.9847678970264968</v>
      </c>
      <c r="Y286" s="314" t="str">
        <f t="shared" ca="1" si="138"/>
        <v/>
      </c>
      <c r="Z286" s="315" t="str">
        <f t="shared" ca="1" si="139"/>
        <v/>
      </c>
      <c r="AA286" s="316" t="str">
        <f t="shared" ca="1" si="140"/>
        <v/>
      </c>
      <c r="AC286" s="310" t="e">
        <f t="shared" ca="1" si="141"/>
        <v>#N/A</v>
      </c>
      <c r="AD286" s="323" t="e">
        <f t="shared" ca="1" si="142"/>
        <v>#N/A</v>
      </c>
      <c r="AE286" s="324">
        <f t="shared" ca="1" si="121"/>
        <v>1426.6248611010326</v>
      </c>
      <c r="AG286" s="306">
        <f t="shared" ca="1" si="143"/>
        <v>-6.3633515242389569</v>
      </c>
      <c r="AH286" s="304">
        <f t="shared" ca="1" si="144"/>
        <v>-0.69413881860004356</v>
      </c>
    </row>
    <row r="287" spans="1:34" x14ac:dyDescent="0.2">
      <c r="A287" s="347">
        <f t="shared" ca="1" si="122"/>
        <v>0.1</v>
      </c>
      <c r="B287" s="304">
        <f t="shared" ca="1" si="123"/>
        <v>14.899999999999928</v>
      </c>
      <c r="D287" s="306">
        <f t="shared" ca="1" si="124"/>
        <v>-0.55367252383010623</v>
      </c>
      <c r="E287" s="307">
        <f t="shared" ca="1" si="125"/>
        <v>-10.18047334499364</v>
      </c>
      <c r="F287" s="304">
        <f t="shared" ca="1" si="126"/>
        <v>10.195518171813063</v>
      </c>
      <c r="G287" s="306">
        <f t="shared" ca="1" si="127"/>
        <v>25.09846660252823</v>
      </c>
      <c r="H287" s="307">
        <f t="shared" ca="1" si="128"/>
        <v>15.812885331580869</v>
      </c>
      <c r="I287" s="304">
        <f t="shared" ca="1" si="129"/>
        <v>29.664463054435188</v>
      </c>
      <c r="J287" s="306">
        <f t="shared" ca="1" si="130"/>
        <v>466.87278468820926</v>
      </c>
      <c r="K287" s="307">
        <f t="shared" ca="1" si="131"/>
        <v>1428.2570520009156</v>
      </c>
      <c r="L287" s="304">
        <f t="shared" ca="1" si="116"/>
        <v>1502.6271672217526</v>
      </c>
      <c r="M287" s="306">
        <f t="shared" ca="1" si="132"/>
        <v>0.56221102678074619</v>
      </c>
      <c r="N287" s="304">
        <f t="shared" ca="1" si="133"/>
        <v>32.212319030253255</v>
      </c>
      <c r="P287" s="310">
        <f t="shared" ca="1" si="134"/>
        <v>23</v>
      </c>
      <c r="Q287" s="304">
        <f t="shared" ca="1" si="135"/>
        <v>0</v>
      </c>
      <c r="R287" s="306">
        <f t="shared" ca="1" si="136"/>
        <v>0</v>
      </c>
      <c r="S287" s="307">
        <f t="shared" ca="1" si="137"/>
        <v>2.9792999999999985</v>
      </c>
      <c r="T287" s="304">
        <f t="shared" ca="1" si="117"/>
        <v>29.226932999999988</v>
      </c>
      <c r="U287" s="311">
        <f t="shared" ca="1" si="118"/>
        <v>0</v>
      </c>
      <c r="V287" s="306">
        <f t="shared" ca="1" si="119"/>
        <v>1.0617002146319927</v>
      </c>
      <c r="W287" s="304">
        <f t="shared" ca="1" si="120"/>
        <v>1.9064176491569125</v>
      </c>
      <c r="Y287" s="314" t="str">
        <f t="shared" ca="1" si="138"/>
        <v/>
      </c>
      <c r="Z287" s="315" t="str">
        <f t="shared" ca="1" si="139"/>
        <v/>
      </c>
      <c r="AA287" s="316" t="str">
        <f t="shared" ca="1" si="140"/>
        <v/>
      </c>
      <c r="AC287" s="310" t="e">
        <f t="shared" ca="1" si="141"/>
        <v>#N/A</v>
      </c>
      <c r="AD287" s="323" t="e">
        <f t="shared" ca="1" si="142"/>
        <v>#N/A</v>
      </c>
      <c r="AE287" s="324">
        <f t="shared" ca="1" si="121"/>
        <v>1428.2570520009156</v>
      </c>
      <c r="AG287" s="306">
        <f t="shared" ca="1" si="143"/>
        <v>-6.1216347774010291</v>
      </c>
      <c r="AH287" s="304">
        <f t="shared" ca="1" si="144"/>
        <v>-0.66618598228661019</v>
      </c>
    </row>
    <row r="288" spans="1:34" x14ac:dyDescent="0.2">
      <c r="A288" s="347">
        <f t="shared" ca="1" si="122"/>
        <v>0.1</v>
      </c>
      <c r="B288" s="304">
        <f t="shared" ca="1" si="123"/>
        <v>14.999999999999927</v>
      </c>
      <c r="D288" s="306">
        <f t="shared" ca="1" si="124"/>
        <v>-0.54139533656801431</v>
      </c>
      <c r="E288" s="307">
        <f t="shared" ca="1" si="125"/>
        <v>-10.151097426857953</v>
      </c>
      <c r="F288" s="304">
        <f t="shared" ca="1" si="126"/>
        <v>10.16552447638683</v>
      </c>
      <c r="G288" s="306">
        <f t="shared" ca="1" si="127"/>
        <v>25.044327068871429</v>
      </c>
      <c r="H288" s="307">
        <f t="shared" ca="1" si="128"/>
        <v>14.797775588895075</v>
      </c>
      <c r="I288" s="304">
        <f t="shared" ca="1" si="129"/>
        <v>29.089387767911258</v>
      </c>
      <c r="J288" s="306">
        <f t="shared" ca="1" si="130"/>
        <v>469.37992437177923</v>
      </c>
      <c r="K288" s="307">
        <f t="shared" ca="1" si="131"/>
        <v>1429.7875850469393</v>
      </c>
      <c r="L288" s="304">
        <f t="shared" ca="1" si="116"/>
        <v>1504.8621371267257</v>
      </c>
      <c r="M288" s="306">
        <f t="shared" ca="1" si="132"/>
        <v>0.5336743057635035</v>
      </c>
      <c r="N288" s="304">
        <f t="shared" ca="1" si="133"/>
        <v>30.577285354822976</v>
      </c>
      <c r="P288" s="310">
        <f t="shared" ca="1" si="134"/>
        <v>23</v>
      </c>
      <c r="Q288" s="304">
        <f t="shared" ca="1" si="135"/>
        <v>0</v>
      </c>
      <c r="R288" s="306">
        <f t="shared" ca="1" si="136"/>
        <v>0</v>
      </c>
      <c r="S288" s="307">
        <f t="shared" ca="1" si="137"/>
        <v>2.9792999999999985</v>
      </c>
      <c r="T288" s="304">
        <f t="shared" ca="1" si="117"/>
        <v>29.226932999999988</v>
      </c>
      <c r="U288" s="311">
        <f t="shared" ca="1" si="118"/>
        <v>0</v>
      </c>
      <c r="V288" s="306">
        <f t="shared" ca="1" si="119"/>
        <v>1.0615368966228451</v>
      </c>
      <c r="W288" s="304">
        <f t="shared" ca="1" si="120"/>
        <v>1.8329364892513413</v>
      </c>
      <c r="Y288" s="314" t="str">
        <f t="shared" ca="1" si="138"/>
        <v/>
      </c>
      <c r="Z288" s="315" t="str">
        <f t="shared" ca="1" si="139"/>
        <v/>
      </c>
      <c r="AA288" s="316" t="str">
        <f t="shared" ca="1" si="140"/>
        <v/>
      </c>
      <c r="AC288" s="310">
        <f t="shared" ca="1" si="141"/>
        <v>14.999999999999927</v>
      </c>
      <c r="AD288" s="323">
        <f t="shared" ca="1" si="142"/>
        <v>469.37992437177923</v>
      </c>
      <c r="AE288" s="324">
        <f t="shared" ca="1" si="121"/>
        <v>1429.7875850469393</v>
      </c>
      <c r="AG288" s="306">
        <f t="shared" ca="1" si="143"/>
        <v>-5.8691887345048812</v>
      </c>
      <c r="AH288" s="304">
        <f t="shared" ca="1" si="144"/>
        <v>-0.63988777536901731</v>
      </c>
    </row>
    <row r="289" spans="1:34" x14ac:dyDescent="0.2">
      <c r="A289" s="347">
        <f t="shared" ca="1" si="122"/>
        <v>0.1</v>
      </c>
      <c r="B289" s="304">
        <f t="shared" ca="1" si="123"/>
        <v>15.099999999999927</v>
      </c>
      <c r="D289" s="306">
        <f t="shared" ca="1" si="124"/>
        <v>-0.52967315971365703</v>
      </c>
      <c r="E289" s="307">
        <f t="shared" ca="1" si="125"/>
        <v>-10.122964470211134</v>
      </c>
      <c r="F289" s="304">
        <f t="shared" ca="1" si="126"/>
        <v>10.136812285984092</v>
      </c>
      <c r="G289" s="306">
        <f t="shared" ca="1" si="127"/>
        <v>24.991359752900063</v>
      </c>
      <c r="H289" s="307">
        <f t="shared" ca="1" si="128"/>
        <v>13.785479141873962</v>
      </c>
      <c r="I289" s="304">
        <f t="shared" ca="1" si="129"/>
        <v>28.541329637385768</v>
      </c>
      <c r="J289" s="306">
        <f t="shared" ca="1" si="130"/>
        <v>471.88170871286781</v>
      </c>
      <c r="K289" s="307">
        <f t="shared" ca="1" si="131"/>
        <v>1431.2167477834778</v>
      </c>
      <c r="L289" s="304">
        <f t="shared" ca="1" si="116"/>
        <v>1507.0015680661022</v>
      </c>
      <c r="M289" s="306">
        <f t="shared" ca="1" si="132"/>
        <v>0.50407830736613379</v>
      </c>
      <c r="N289" s="304">
        <f t="shared" ca="1" si="133"/>
        <v>28.881559556177741</v>
      </c>
      <c r="P289" s="310">
        <f t="shared" ca="1" si="134"/>
        <v>23</v>
      </c>
      <c r="Q289" s="304">
        <f t="shared" ca="1" si="135"/>
        <v>0</v>
      </c>
      <c r="R289" s="306">
        <f t="shared" ca="1" si="136"/>
        <v>0</v>
      </c>
      <c r="S289" s="307">
        <f t="shared" ca="1" si="137"/>
        <v>2.9792999999999985</v>
      </c>
      <c r="T289" s="304">
        <f t="shared" ca="1" si="117"/>
        <v>29.226932999999988</v>
      </c>
      <c r="U289" s="311">
        <f t="shared" ca="1" si="118"/>
        <v>0</v>
      </c>
      <c r="V289" s="306">
        <f t="shared" ca="1" si="119"/>
        <v>1.0613844165575819</v>
      </c>
      <c r="W289" s="304">
        <f t="shared" ca="1" si="120"/>
        <v>1.7642668387896976</v>
      </c>
      <c r="Y289" s="314" t="str">
        <f t="shared" ca="1" si="138"/>
        <v/>
      </c>
      <c r="Z289" s="315" t="str">
        <f t="shared" ca="1" si="139"/>
        <v/>
      </c>
      <c r="AA289" s="316" t="str">
        <f t="shared" ca="1" si="140"/>
        <v/>
      </c>
      <c r="AC289" s="310" t="e">
        <f t="shared" ca="1" si="141"/>
        <v>#N/A</v>
      </c>
      <c r="AD289" s="323" t="e">
        <f t="shared" ca="1" si="142"/>
        <v>#N/A</v>
      </c>
      <c r="AE289" s="324">
        <f t="shared" ca="1" si="121"/>
        <v>1431.2167477834778</v>
      </c>
      <c r="AG289" s="306">
        <f t="shared" ca="1" si="143"/>
        <v>-5.6055722340052005</v>
      </c>
      <c r="AH289" s="304">
        <f t="shared" ca="1" si="144"/>
        <v>-0.61522387448438975</v>
      </c>
    </row>
    <row r="290" spans="1:34" x14ac:dyDescent="0.2">
      <c r="A290" s="347">
        <f t="shared" ca="1" si="122"/>
        <v>0.1</v>
      </c>
      <c r="B290" s="304">
        <f t="shared" ca="1" si="123"/>
        <v>15.199999999999926</v>
      </c>
      <c r="D290" s="306">
        <f t="shared" ca="1" si="124"/>
        <v>-0.51852024716956957</v>
      </c>
      <c r="E290" s="307">
        <f t="shared" ca="1" si="125"/>
        <v>-10.09602085371389</v>
      </c>
      <c r="F290" s="304">
        <f t="shared" ca="1" si="126"/>
        <v>10.109327392331823</v>
      </c>
      <c r="G290" s="306">
        <f t="shared" ca="1" si="127"/>
        <v>24.939507728183106</v>
      </c>
      <c r="H290" s="307">
        <f t="shared" ca="1" si="128"/>
        <v>12.775877056502573</v>
      </c>
      <c r="I290" s="304">
        <f t="shared" ca="1" si="129"/>
        <v>28.021457497549509</v>
      </c>
      <c r="J290" s="306">
        <f t="shared" ca="1" si="130"/>
        <v>474.37825208692198</v>
      </c>
      <c r="K290" s="307">
        <f t="shared" ca="1" si="131"/>
        <v>1432.5448155933966</v>
      </c>
      <c r="L290" s="304">
        <f t="shared" ca="1" si="116"/>
        <v>1509.0458491167728</v>
      </c>
      <c r="M290" s="306">
        <f t="shared" ca="1" si="132"/>
        <v>0.47341902307995171</v>
      </c>
      <c r="N290" s="304">
        <f t="shared" ca="1" si="133"/>
        <v>27.124911963687744</v>
      </c>
      <c r="P290" s="310">
        <f t="shared" ca="1" si="134"/>
        <v>23</v>
      </c>
      <c r="Q290" s="304">
        <f t="shared" ca="1" si="135"/>
        <v>0</v>
      </c>
      <c r="R290" s="306">
        <f t="shared" ca="1" si="136"/>
        <v>0</v>
      </c>
      <c r="S290" s="307">
        <f t="shared" ca="1" si="137"/>
        <v>2.9792999999999985</v>
      </c>
      <c r="T290" s="304">
        <f t="shared" ca="1" si="117"/>
        <v>29.226932999999988</v>
      </c>
      <c r="U290" s="311">
        <f t="shared" ca="1" si="118"/>
        <v>0</v>
      </c>
      <c r="V290" s="306">
        <f t="shared" ca="1" si="119"/>
        <v>1.0612427407290297</v>
      </c>
      <c r="W290" s="304">
        <f t="shared" ca="1" si="120"/>
        <v>1.7003539529626213</v>
      </c>
      <c r="Y290" s="314" t="str">
        <f t="shared" ca="1" si="138"/>
        <v/>
      </c>
      <c r="Z290" s="315" t="str">
        <f t="shared" ca="1" si="139"/>
        <v/>
      </c>
      <c r="AA290" s="316" t="str">
        <f t="shared" ca="1" si="140"/>
        <v/>
      </c>
      <c r="AC290" s="310" t="e">
        <f t="shared" ca="1" si="141"/>
        <v>#N/A</v>
      </c>
      <c r="AD290" s="323" t="e">
        <f t="shared" ca="1" si="142"/>
        <v>#N/A</v>
      </c>
      <c r="AE290" s="324">
        <f t="shared" ca="1" si="121"/>
        <v>1432.5448155933966</v>
      </c>
      <c r="AG290" s="306">
        <f t="shared" ca="1" si="143"/>
        <v>-5.330410771462212</v>
      </c>
      <c r="AH290" s="304">
        <f t="shared" ca="1" si="144"/>
        <v>-0.59217495344198245</v>
      </c>
    </row>
    <row r="291" spans="1:34" x14ac:dyDescent="0.2">
      <c r="A291" s="347">
        <f t="shared" ca="1" si="122"/>
        <v>0.1</v>
      </c>
      <c r="B291" s="304">
        <f t="shared" ca="1" si="123"/>
        <v>15.299999999999926</v>
      </c>
      <c r="D291" s="306">
        <f t="shared" ca="1" si="124"/>
        <v>-0.507951509015793</v>
      </c>
      <c r="E291" s="307">
        <f t="shared" ca="1" si="125"/>
        <v>-10.070210670578602</v>
      </c>
      <c r="F291" s="304">
        <f t="shared" ca="1" si="126"/>
        <v>10.083013323671974</v>
      </c>
      <c r="G291" s="306">
        <f t="shared" ca="1" si="127"/>
        <v>24.888712577281527</v>
      </c>
      <c r="H291" s="307">
        <f t="shared" ca="1" si="128"/>
        <v>11.768855989444713</v>
      </c>
      <c r="I291" s="304">
        <f t="shared" ca="1" si="129"/>
        <v>27.530964114153729</v>
      </c>
      <c r="J291" s="306">
        <f t="shared" ca="1" si="130"/>
        <v>476.8696631021952</v>
      </c>
      <c r="K291" s="307">
        <f t="shared" ca="1" si="131"/>
        <v>1433.7720522456939</v>
      </c>
      <c r="L291" s="304">
        <f t="shared" ca="1" si="116"/>
        <v>1510.9953584932118</v>
      </c>
      <c r="M291" s="306">
        <f t="shared" ca="1" si="132"/>
        <v>0.44170016319273464</v>
      </c>
      <c r="N291" s="304">
        <f t="shared" ca="1" si="133"/>
        <v>25.307555161183405</v>
      </c>
      <c r="P291" s="310">
        <f t="shared" ca="1" si="134"/>
        <v>23</v>
      </c>
      <c r="Q291" s="304">
        <f t="shared" ca="1" si="135"/>
        <v>0</v>
      </c>
      <c r="R291" s="306">
        <f t="shared" ca="1" si="136"/>
        <v>0</v>
      </c>
      <c r="S291" s="307">
        <f t="shared" ca="1" si="137"/>
        <v>2.9792999999999985</v>
      </c>
      <c r="T291" s="304">
        <f t="shared" ca="1" si="117"/>
        <v>29.226932999999988</v>
      </c>
      <c r="U291" s="311">
        <f t="shared" ca="1" si="118"/>
        <v>0</v>
      </c>
      <c r="V291" s="306">
        <f t="shared" ca="1" si="119"/>
        <v>1.0611118369907313</v>
      </c>
      <c r="W291" s="304">
        <f t="shared" ca="1" si="120"/>
        <v>1.6411457832613441</v>
      </c>
      <c r="Y291" s="314" t="str">
        <f t="shared" ca="1" si="138"/>
        <v/>
      </c>
      <c r="Z291" s="315" t="str">
        <f t="shared" ca="1" si="139"/>
        <v/>
      </c>
      <c r="AA291" s="316" t="str">
        <f t="shared" ca="1" si="140"/>
        <v/>
      </c>
      <c r="AC291" s="310" t="e">
        <f t="shared" ca="1" si="141"/>
        <v>#N/A</v>
      </c>
      <c r="AD291" s="323" t="e">
        <f t="shared" ca="1" si="142"/>
        <v>#N/A</v>
      </c>
      <c r="AE291" s="324">
        <f t="shared" ca="1" si="121"/>
        <v>1433.7720522456939</v>
      </c>
      <c r="AG291" s="306">
        <f t="shared" ca="1" si="143"/>
        <v>-5.0434148208526626</v>
      </c>
      <c r="AH291" s="304">
        <f t="shared" ca="1" si="144"/>
        <v>-0.57072263718411109</v>
      </c>
    </row>
    <row r="292" spans="1:34" x14ac:dyDescent="0.2">
      <c r="A292" s="347">
        <f t="shared" ca="1" si="122"/>
        <v>0.1</v>
      </c>
      <c r="B292" s="304">
        <f t="shared" ca="1" si="123"/>
        <v>15.399999999999926</v>
      </c>
      <c r="D292" s="306">
        <f t="shared" ca="1" si="124"/>
        <v>-0.49798233431056105</v>
      </c>
      <c r="E292" s="307">
        <f t="shared" ca="1" si="125"/>
        <v>-10.04547551363256</v>
      </c>
      <c r="F292" s="304">
        <f t="shared" ca="1" si="126"/>
        <v>10.057811128683852</v>
      </c>
      <c r="G292" s="306">
        <f t="shared" ca="1" si="127"/>
        <v>24.838914343850472</v>
      </c>
      <c r="H292" s="307">
        <f t="shared" ca="1" si="128"/>
        <v>10.764308438081457</v>
      </c>
      <c r="I292" s="304">
        <f t="shared" ca="1" si="129"/>
        <v>27.071054688195883</v>
      </c>
      <c r="J292" s="306">
        <f t="shared" ca="1" si="130"/>
        <v>479.35604444825179</v>
      </c>
      <c r="K292" s="307">
        <f t="shared" ca="1" si="131"/>
        <v>1434.8987104670703</v>
      </c>
      <c r="L292" s="304">
        <f t="shared" ca="1" si="116"/>
        <v>1512.8504640740723</v>
      </c>
      <c r="M292" s="306">
        <f t="shared" ca="1" si="132"/>
        <v>0.40893422888490588</v>
      </c>
      <c r="N292" s="304">
        <f t="shared" ca="1" si="133"/>
        <v>23.430205413541909</v>
      </c>
      <c r="P292" s="310">
        <f t="shared" ca="1" si="134"/>
        <v>23</v>
      </c>
      <c r="Q292" s="304">
        <f t="shared" ca="1" si="135"/>
        <v>0</v>
      </c>
      <c r="R292" s="306">
        <f t="shared" ca="1" si="136"/>
        <v>0</v>
      </c>
      <c r="S292" s="307">
        <f t="shared" ca="1" si="137"/>
        <v>2.9792999999999985</v>
      </c>
      <c r="T292" s="304">
        <f t="shared" ca="1" si="117"/>
        <v>29.226932999999988</v>
      </c>
      <c r="U292" s="311">
        <f t="shared" ca="1" si="118"/>
        <v>0</v>
      </c>
      <c r="V292" s="306">
        <f t="shared" ca="1" si="119"/>
        <v>1.0609916746922796</v>
      </c>
      <c r="W292" s="304">
        <f t="shared" ca="1" si="120"/>
        <v>1.5865928392839093</v>
      </c>
      <c r="Y292" s="314" t="str">
        <f t="shared" ca="1" si="138"/>
        <v/>
      </c>
      <c r="Z292" s="315" t="str">
        <f t="shared" ca="1" si="139"/>
        <v/>
      </c>
      <c r="AA292" s="316" t="str">
        <f t="shared" ca="1" si="140"/>
        <v/>
      </c>
      <c r="AC292" s="310" t="e">
        <f t="shared" ca="1" si="141"/>
        <v>#N/A</v>
      </c>
      <c r="AD292" s="323" t="e">
        <f t="shared" ca="1" si="142"/>
        <v>#N/A</v>
      </c>
      <c r="AE292" s="324">
        <f t="shared" ca="1" si="121"/>
        <v>1434.8987104670703</v>
      </c>
      <c r="AG292" s="306">
        <f t="shared" ca="1" si="143"/>
        <v>-4.7443995535740466</v>
      </c>
      <c r="AH292" s="304">
        <f t="shared" ca="1" si="144"/>
        <v>-0.55084945566453358</v>
      </c>
    </row>
    <row r="293" spans="1:34" x14ac:dyDescent="0.2">
      <c r="A293" s="347">
        <f t="shared" ca="1" si="122"/>
        <v>0.1</v>
      </c>
      <c r="B293" s="304">
        <f t="shared" ca="1" si="123"/>
        <v>15.499999999999925</v>
      </c>
      <c r="D293" s="306">
        <f t="shared" ca="1" si="124"/>
        <v>-0.48862837917978791</v>
      </c>
      <c r="E293" s="307">
        <f t="shared" ca="1" si="125"/>
        <v>-10.021754286531177</v>
      </c>
      <c r="F293" s="304">
        <f t="shared" ca="1" si="126"/>
        <v>10.033659186585217</v>
      </c>
      <c r="G293" s="306">
        <f t="shared" ca="1" si="127"/>
        <v>24.790051505932492</v>
      </c>
      <c r="H293" s="307">
        <f t="shared" ca="1" si="128"/>
        <v>9.7621330094283394</v>
      </c>
      <c r="I293" s="304">
        <f t="shared" ca="1" si="129"/>
        <v>26.642933294976292</v>
      </c>
      <c r="J293" s="306">
        <f t="shared" ca="1" si="130"/>
        <v>481.83749274074097</v>
      </c>
      <c r="K293" s="307">
        <f t="shared" ca="1" si="131"/>
        <v>1435.9250325394457</v>
      </c>
      <c r="L293" s="304">
        <f t="shared" ca="1" si="116"/>
        <v>1514.6115239506439</v>
      </c>
      <c r="M293" s="306">
        <f t="shared" ca="1" si="132"/>
        <v>0.37514353938113287</v>
      </c>
      <c r="N293" s="304">
        <f t="shared" ca="1" si="133"/>
        <v>21.494141518138704</v>
      </c>
      <c r="P293" s="310">
        <f t="shared" ca="1" si="134"/>
        <v>23</v>
      </c>
      <c r="Q293" s="304">
        <f t="shared" ca="1" si="135"/>
        <v>0</v>
      </c>
      <c r="R293" s="306">
        <f t="shared" ca="1" si="136"/>
        <v>0</v>
      </c>
      <c r="S293" s="307">
        <f t="shared" ca="1" si="137"/>
        <v>2.9792999999999985</v>
      </c>
      <c r="T293" s="304">
        <f t="shared" ca="1" si="117"/>
        <v>29.226932999999988</v>
      </c>
      <c r="U293" s="311">
        <f t="shared" ca="1" si="118"/>
        <v>0</v>
      </c>
      <c r="V293" s="306">
        <f t="shared" ca="1" si="119"/>
        <v>1.0608822246121248</v>
      </c>
      <c r="W293" s="304">
        <f t="shared" ca="1" si="120"/>
        <v>1.5366480492681014</v>
      </c>
      <c r="Y293" s="314" t="str">
        <f t="shared" ca="1" si="138"/>
        <v/>
      </c>
      <c r="Z293" s="315" t="str">
        <f t="shared" ca="1" si="139"/>
        <v/>
      </c>
      <c r="AA293" s="316" t="str">
        <f t="shared" ca="1" si="140"/>
        <v/>
      </c>
      <c r="AC293" s="310" t="e">
        <f t="shared" ca="1" si="141"/>
        <v>#N/A</v>
      </c>
      <c r="AD293" s="323" t="e">
        <f t="shared" ca="1" si="142"/>
        <v>#N/A</v>
      </c>
      <c r="AE293" s="324">
        <f t="shared" ca="1" si="121"/>
        <v>1435.9250325394457</v>
      </c>
      <c r="AG293" s="306">
        <f t="shared" ca="1" si="143"/>
        <v>-4.4333053909288234</v>
      </c>
      <c r="AH293" s="304">
        <f t="shared" ca="1" si="144"/>
        <v>-0.53253879746380361</v>
      </c>
    </row>
    <row r="294" spans="1:34" x14ac:dyDescent="0.2">
      <c r="A294" s="347">
        <f t="shared" ca="1" si="122"/>
        <v>0.1</v>
      </c>
      <c r="B294" s="304">
        <f t="shared" ca="1" si="123"/>
        <v>15.599999999999925</v>
      </c>
      <c r="D294" s="306">
        <f t="shared" ca="1" si="124"/>
        <v>-0.47990531962492472</v>
      </c>
      <c r="E294" s="307">
        <f t="shared" ca="1" si="125"/>
        <v>-9.9989830507608914</v>
      </c>
      <c r="F294" s="304">
        <f t="shared" ca="1" si="126"/>
        <v>10.010493053052276</v>
      </c>
      <c r="G294" s="306">
        <f t="shared" ca="1" si="127"/>
        <v>24.742060973969998</v>
      </c>
      <c r="H294" s="307">
        <f t="shared" ca="1" si="128"/>
        <v>8.7622347043522506</v>
      </c>
      <c r="I294" s="304">
        <f t="shared" ca="1" si="129"/>
        <v>26.247787302052799</v>
      </c>
      <c r="J294" s="306">
        <f t="shared" ca="1" si="130"/>
        <v>484.31409836473608</v>
      </c>
      <c r="K294" s="307">
        <f t="shared" ca="1" si="131"/>
        <v>1436.8512509251348</v>
      </c>
      <c r="L294" s="304">
        <f t="shared" ca="1" si="116"/>
        <v>1516.2788869993449</v>
      </c>
      <c r="M294" s="306">
        <f t="shared" ca="1" si="132"/>
        <v>0.34036116112567844</v>
      </c>
      <c r="N294" s="304">
        <f t="shared" ca="1" si="133"/>
        <v>19.501258042673559</v>
      </c>
      <c r="P294" s="310">
        <f t="shared" ca="1" si="134"/>
        <v>23</v>
      </c>
      <c r="Q294" s="304">
        <f t="shared" ca="1" si="135"/>
        <v>0</v>
      </c>
      <c r="R294" s="306">
        <f t="shared" ca="1" si="136"/>
        <v>0</v>
      </c>
      <c r="S294" s="307">
        <f t="shared" ca="1" si="137"/>
        <v>2.9792999999999985</v>
      </c>
      <c r="T294" s="304">
        <f t="shared" ca="1" si="117"/>
        <v>29.226932999999988</v>
      </c>
      <c r="U294" s="311">
        <f t="shared" ca="1" si="118"/>
        <v>0</v>
      </c>
      <c r="V294" s="306">
        <f t="shared" ca="1" si="119"/>
        <v>1.0607834588876641</v>
      </c>
      <c r="W294" s="304">
        <f t="shared" ca="1" si="120"/>
        <v>1.4912666189242478</v>
      </c>
      <c r="Y294" s="314" t="str">
        <f t="shared" ca="1" si="138"/>
        <v/>
      </c>
      <c r="Z294" s="315" t="str">
        <f t="shared" ca="1" si="139"/>
        <v/>
      </c>
      <c r="AA294" s="316" t="str">
        <f t="shared" ca="1" si="140"/>
        <v/>
      </c>
      <c r="AC294" s="310" t="e">
        <f t="shared" ca="1" si="141"/>
        <v>#N/A</v>
      </c>
      <c r="AD294" s="323" t="e">
        <f t="shared" ca="1" si="142"/>
        <v>#N/A</v>
      </c>
      <c r="AE294" s="324">
        <f t="shared" ca="1" si="121"/>
        <v>1436.8512509251348</v>
      </c>
      <c r="AG294" s="306">
        <f t="shared" ca="1" si="143"/>
        <v>-4.1102186039203428</v>
      </c>
      <c r="AH294" s="304">
        <f t="shared" ca="1" si="144"/>
        <v>-0.51577486297724373</v>
      </c>
    </row>
    <row r="295" spans="1:34" x14ac:dyDescent="0.2">
      <c r="A295" s="347">
        <f t="shared" ca="1" si="122"/>
        <v>0.1</v>
      </c>
      <c r="B295" s="304">
        <f t="shared" ca="1" si="123"/>
        <v>15.699999999999925</v>
      </c>
      <c r="D295" s="306">
        <f t="shared" ca="1" si="124"/>
        <v>-0.47182857008729351</v>
      </c>
      <c r="E295" s="307">
        <f t="shared" ca="1" si="125"/>
        <v>-9.9770949188781515</v>
      </c>
      <c r="F295" s="304">
        <f t="shared" ca="1" si="126"/>
        <v>9.9882453524057393</v>
      </c>
      <c r="G295" s="306">
        <f t="shared" ca="1" si="127"/>
        <v>24.69487811696127</v>
      </c>
      <c r="H295" s="307">
        <f t="shared" ca="1" si="128"/>
        <v>7.7645252124644353</v>
      </c>
      <c r="I295" s="304">
        <f t="shared" ca="1" si="129"/>
        <v>25.886769921845573</v>
      </c>
      <c r="J295" s="306">
        <f t="shared" ca="1" si="130"/>
        <v>486.78594531928263</v>
      </c>
      <c r="K295" s="307">
        <f t="shared" ca="1" si="131"/>
        <v>1437.6775889209755</v>
      </c>
      <c r="L295" s="304">
        <f t="shared" ca="1" si="116"/>
        <v>1517.8528934801348</v>
      </c>
      <c r="M295" s="306">
        <f t="shared" ca="1" si="132"/>
        <v>0.3046316786780317</v>
      </c>
      <c r="N295" s="304">
        <f t="shared" ca="1" si="133"/>
        <v>17.454109494236647</v>
      </c>
      <c r="P295" s="310">
        <f t="shared" ca="1" si="134"/>
        <v>23</v>
      </c>
      <c r="Q295" s="304">
        <f t="shared" ca="1" si="135"/>
        <v>0</v>
      </c>
      <c r="R295" s="306">
        <f t="shared" ca="1" si="136"/>
        <v>0</v>
      </c>
      <c r="S295" s="307">
        <f t="shared" ca="1" si="137"/>
        <v>2.9792999999999985</v>
      </c>
      <c r="T295" s="304">
        <f t="shared" ca="1" si="117"/>
        <v>29.226932999999988</v>
      </c>
      <c r="U295" s="311">
        <f t="shared" ca="1" si="118"/>
        <v>0</v>
      </c>
      <c r="V295" s="306">
        <f t="shared" ca="1" si="119"/>
        <v>1.0606953509424584</v>
      </c>
      <c r="W295" s="304">
        <f t="shared" ca="1" si="120"/>
        <v>1.4504058882203466</v>
      </c>
      <c r="Y295" s="314" t="str">
        <f t="shared" ca="1" si="138"/>
        <v/>
      </c>
      <c r="Z295" s="315" t="str">
        <f t="shared" ca="1" si="139"/>
        <v/>
      </c>
      <c r="AA295" s="316" t="str">
        <f t="shared" ca="1" si="140"/>
        <v/>
      </c>
      <c r="AC295" s="310" t="e">
        <f t="shared" ca="1" si="141"/>
        <v>#N/A</v>
      </c>
      <c r="AD295" s="323" t="e">
        <f t="shared" ca="1" si="142"/>
        <v>#N/A</v>
      </c>
      <c r="AE295" s="324">
        <f t="shared" ca="1" si="121"/>
        <v>1437.6775889209755</v>
      </c>
      <c r="AG295" s="306">
        <f t="shared" ca="1" si="143"/>
        <v>-3.775390948456117</v>
      </c>
      <c r="AH295" s="304">
        <f t="shared" ca="1" si="144"/>
        <v>-0.50054261703227221</v>
      </c>
    </row>
    <row r="296" spans="1:34" x14ac:dyDescent="0.2">
      <c r="A296" s="347">
        <f t="shared" ca="1" si="122"/>
        <v>0.1</v>
      </c>
      <c r="B296" s="304">
        <f t="shared" ca="1" si="123"/>
        <v>15.799999999999924</v>
      </c>
      <c r="D296" s="306">
        <f t="shared" ca="1" si="124"/>
        <v>-0.46441297078633842</v>
      </c>
      <c r="E296" s="307">
        <f t="shared" ca="1" si="125"/>
        <v>-9.9560200047794272</v>
      </c>
      <c r="F296" s="304">
        <f t="shared" ca="1" si="126"/>
        <v>9.9668457268587609</v>
      </c>
      <c r="G296" s="306">
        <f t="shared" ca="1" si="127"/>
        <v>24.648436819882637</v>
      </c>
      <c r="H296" s="307">
        <f t="shared" ca="1" si="128"/>
        <v>6.7689232119864924</v>
      </c>
      <c r="I296" s="304">
        <f t="shared" ca="1" si="129"/>
        <v>25.560981184483424</v>
      </c>
      <c r="J296" s="306">
        <f t="shared" ca="1" si="130"/>
        <v>489.2531110661248</v>
      </c>
      <c r="K296" s="307">
        <f t="shared" ca="1" si="131"/>
        <v>1438.404261342198</v>
      </c>
      <c r="L296" s="304">
        <f t="shared" ca="1" si="116"/>
        <v>1519.3338756623825</v>
      </c>
      <c r="M296" s="306">
        <f t="shared" ca="1" si="132"/>
        <v>0.26801174271164385</v>
      </c>
      <c r="N296" s="304">
        <f t="shared" ca="1" si="133"/>
        <v>15.355941717323294</v>
      </c>
      <c r="P296" s="310">
        <f t="shared" ca="1" si="134"/>
        <v>23</v>
      </c>
      <c r="Q296" s="304">
        <f t="shared" ca="1" si="135"/>
        <v>0</v>
      </c>
      <c r="R296" s="306">
        <f t="shared" ca="1" si="136"/>
        <v>0</v>
      </c>
      <c r="S296" s="307">
        <f t="shared" ca="1" si="137"/>
        <v>2.9792999999999985</v>
      </c>
      <c r="T296" s="304">
        <f t="shared" ca="1" si="117"/>
        <v>29.226932999999988</v>
      </c>
      <c r="U296" s="311">
        <f t="shared" ca="1" si="118"/>
        <v>0</v>
      </c>
      <c r="V296" s="306">
        <f t="shared" ca="1" si="119"/>
        <v>1.0606178754104831</v>
      </c>
      <c r="W296" s="304">
        <f t="shared" ca="1" si="120"/>
        <v>1.4140251858685857</v>
      </c>
      <c r="Y296" s="314" t="str">
        <f t="shared" ca="1" si="138"/>
        <v/>
      </c>
      <c r="Z296" s="315" t="str">
        <f t="shared" ca="1" si="139"/>
        <v/>
      </c>
      <c r="AA296" s="316" t="str">
        <f t="shared" ca="1" si="140"/>
        <v/>
      </c>
      <c r="AC296" s="310" t="e">
        <f t="shared" ca="1" si="141"/>
        <v>#N/A</v>
      </c>
      <c r="AD296" s="323" t="e">
        <f t="shared" ca="1" si="142"/>
        <v>#N/A</v>
      </c>
      <c r="AE296" s="324">
        <f t="shared" ca="1" si="121"/>
        <v>1438.404261342198</v>
      </c>
      <c r="AG296" s="306">
        <f t="shared" ca="1" si="143"/>
        <v>-3.4292571193867105</v>
      </c>
      <c r="AH296" s="304">
        <f t="shared" ca="1" si="144"/>
        <v>-0.48682774081842961</v>
      </c>
    </row>
    <row r="297" spans="1:34" x14ac:dyDescent="0.2">
      <c r="A297" s="347">
        <f t="shared" ca="1" si="122"/>
        <v>0.1</v>
      </c>
      <c r="B297" s="304">
        <f t="shared" ca="1" si="123"/>
        <v>15.899999999999924</v>
      </c>
      <c r="D297" s="306">
        <f t="shared" ca="1" si="124"/>
        <v>-0.45767244913025606</v>
      </c>
      <c r="E297" s="307">
        <f t="shared" ca="1" si="125"/>
        <v>-9.9356854415167444</v>
      </c>
      <c r="F297" s="304">
        <f t="shared" ca="1" si="126"/>
        <v>9.9462208533422718</v>
      </c>
      <c r="G297" s="306">
        <f t="shared" ca="1" si="127"/>
        <v>24.60266957496961</v>
      </c>
      <c r="H297" s="307">
        <f t="shared" ca="1" si="128"/>
        <v>5.7753546678348178</v>
      </c>
      <c r="I297" s="304">
        <f t="shared" ca="1" si="129"/>
        <v>25.271447757388511</v>
      </c>
      <c r="J297" s="306">
        <f t="shared" ca="1" si="130"/>
        <v>491.71566638586739</v>
      </c>
      <c r="K297" s="307">
        <f t="shared" ca="1" si="131"/>
        <v>1439.031475236189</v>
      </c>
      <c r="L297" s="304">
        <f t="shared" ca="1" si="116"/>
        <v>1520.7221584792337</v>
      </c>
      <c r="M297" s="306">
        <f t="shared" ca="1" si="132"/>
        <v>0.23057033052367382</v>
      </c>
      <c r="N297" s="304">
        <f t="shared" ca="1" si="133"/>
        <v>13.21070681994293</v>
      </c>
      <c r="P297" s="310">
        <f t="shared" ca="1" si="134"/>
        <v>23</v>
      </c>
      <c r="Q297" s="304">
        <f t="shared" ca="1" si="135"/>
        <v>0</v>
      </c>
      <c r="R297" s="306">
        <f t="shared" ca="1" si="136"/>
        <v>0</v>
      </c>
      <c r="S297" s="307">
        <f t="shared" ca="1" si="137"/>
        <v>2.9792999999999985</v>
      </c>
      <c r="T297" s="304">
        <f t="shared" ca="1" si="117"/>
        <v>29.226932999999988</v>
      </c>
      <c r="U297" s="311">
        <f t="shared" ca="1" si="118"/>
        <v>0</v>
      </c>
      <c r="V297" s="306">
        <f t="shared" ca="1" si="119"/>
        <v>1.0605510080573815</v>
      </c>
      <c r="W297" s="304">
        <f t="shared" ca="1" si="120"/>
        <v>1.3820856813763411</v>
      </c>
      <c r="Y297" s="314" t="str">
        <f t="shared" ca="1" si="138"/>
        <v/>
      </c>
      <c r="Z297" s="315" t="str">
        <f t="shared" ca="1" si="139"/>
        <v/>
      </c>
      <c r="AA297" s="316" t="str">
        <f t="shared" ca="1" si="140"/>
        <v/>
      </c>
      <c r="AC297" s="310" t="e">
        <f t="shared" ca="1" si="141"/>
        <v>#N/A</v>
      </c>
      <c r="AD297" s="323" t="e">
        <f t="shared" ca="1" si="142"/>
        <v>#N/A</v>
      </c>
      <c r="AE297" s="324">
        <f t="shared" ca="1" si="121"/>
        <v>1439.031475236189</v>
      </c>
      <c r="AG297" s="306">
        <f t="shared" ca="1" si="143"/>
        <v>-3.0724486549186505</v>
      </c>
      <c r="AH297" s="304">
        <f t="shared" ca="1" si="144"/>
        <v>-0.47461658304587873</v>
      </c>
    </row>
    <row r="298" spans="1:34" x14ac:dyDescent="0.2">
      <c r="A298" s="347">
        <f t="shared" ca="1" si="122"/>
        <v>0.1</v>
      </c>
      <c r="B298" s="304">
        <f t="shared" ca="1" si="123"/>
        <v>15.999999999999924</v>
      </c>
      <c r="D298" s="306">
        <f t="shared" ca="1" si="124"/>
        <v>-0.45161966295159101</v>
      </c>
      <c r="E298" s="307">
        <f t="shared" ca="1" si="125"/>
        <v>-9.9160154761078072</v>
      </c>
      <c r="F298" s="304">
        <f t="shared" ca="1" si="126"/>
        <v>9.9262945373575366</v>
      </c>
      <c r="G298" s="306">
        <f t="shared" ca="1" si="127"/>
        <v>24.557507608674452</v>
      </c>
      <c r="H298" s="307">
        <f t="shared" ca="1" si="128"/>
        <v>4.7837531202240369</v>
      </c>
      <c r="I298" s="304">
        <f t="shared" ca="1" si="129"/>
        <v>25.019102179441951</v>
      </c>
      <c r="J298" s="306">
        <f t="shared" ca="1" si="130"/>
        <v>494.17367524504959</v>
      </c>
      <c r="K298" s="307">
        <f t="shared" ca="1" si="131"/>
        <v>1439.5594306255919</v>
      </c>
      <c r="L298" s="304">
        <f t="shared" ca="1" si="116"/>
        <v>1522.0180602109417</v>
      </c>
      <c r="M298" s="306">
        <f t="shared" ca="1" si="132"/>
        <v>0.19238866006726874</v>
      </c>
      <c r="N298" s="304">
        <f t="shared" ca="1" si="133"/>
        <v>11.023058248031575</v>
      </c>
      <c r="P298" s="310">
        <f t="shared" ca="1" si="134"/>
        <v>23</v>
      </c>
      <c r="Q298" s="304">
        <f t="shared" ca="1" si="135"/>
        <v>0</v>
      </c>
      <c r="R298" s="306">
        <f t="shared" ca="1" si="136"/>
        <v>0</v>
      </c>
      <c r="S298" s="307">
        <f t="shared" ca="1" si="137"/>
        <v>2.9792999999999985</v>
      </c>
      <c r="T298" s="304">
        <f t="shared" ca="1" si="117"/>
        <v>29.226932999999988</v>
      </c>
      <c r="U298" s="311">
        <f t="shared" ca="1" si="118"/>
        <v>0</v>
      </c>
      <c r="V298" s="306">
        <f t="shared" ca="1" si="119"/>
        <v>1.0604947256987647</v>
      </c>
      <c r="W298" s="304">
        <f t="shared" ca="1" si="120"/>
        <v>1.3545502346548437</v>
      </c>
      <c r="Y298" s="314" t="str">
        <f t="shared" ca="1" si="138"/>
        <v/>
      </c>
      <c r="Z298" s="315" t="str">
        <f t="shared" ca="1" si="139"/>
        <v/>
      </c>
      <c r="AA298" s="316" t="str">
        <f t="shared" ca="1" si="140"/>
        <v/>
      </c>
      <c r="AC298" s="310">
        <f t="shared" ca="1" si="141"/>
        <v>15.999999999999924</v>
      </c>
      <c r="AD298" s="323">
        <f t="shared" ca="1" si="142"/>
        <v>494.17367524504959</v>
      </c>
      <c r="AE298" s="324">
        <f t="shared" ca="1" si="121"/>
        <v>1439.5594306255919</v>
      </c>
      <c r="AG298" s="306">
        <f t="shared" ca="1" si="143"/>
        <v>-2.7058028595701176</v>
      </c>
      <c r="AH298" s="304">
        <f t="shared" ca="1" si="144"/>
        <v>-0.46389611028642358</v>
      </c>
    </row>
    <row r="299" spans="1:34" x14ac:dyDescent="0.2">
      <c r="A299" s="347">
        <f t="shared" ca="1" si="122"/>
        <v>0.1</v>
      </c>
      <c r="B299" s="304">
        <f t="shared" ca="1" si="123"/>
        <v>16.099999999999923</v>
      </c>
      <c r="D299" s="306">
        <f t="shared" ca="1" si="124"/>
        <v>-0.44626563575721162</v>
      </c>
      <c r="E299" s="307">
        <f t="shared" ca="1" si="125"/>
        <v>-9.8969316488269463</v>
      </c>
      <c r="F299" s="304">
        <f t="shared" ca="1" si="126"/>
        <v>9.9069878913426681</v>
      </c>
      <c r="G299" s="306">
        <f t="shared" ca="1" si="127"/>
        <v>24.51288104509873</v>
      </c>
      <c r="H299" s="307">
        <f t="shared" ca="1" si="128"/>
        <v>3.7940599553413423</v>
      </c>
      <c r="I299" s="304">
        <f t="shared" ca="1" si="129"/>
        <v>24.804762205590389</v>
      </c>
      <c r="J299" s="306">
        <f t="shared" ca="1" si="130"/>
        <v>496.62719467773826</v>
      </c>
      <c r="K299" s="307">
        <f t="shared" ca="1" si="131"/>
        <v>1439.9883212793702</v>
      </c>
      <c r="L299" s="304">
        <f t="shared" ca="1" si="116"/>
        <v>1523.2218931969362</v>
      </c>
      <c r="M299" s="306">
        <f t="shared" ca="1" si="132"/>
        <v>0.15355971053525699</v>
      </c>
      <c r="N299" s="304">
        <f t="shared" ca="1" si="133"/>
        <v>8.798323316920829</v>
      </c>
      <c r="P299" s="310">
        <f t="shared" ca="1" si="134"/>
        <v>23</v>
      </c>
      <c r="Q299" s="304">
        <f t="shared" ca="1" si="135"/>
        <v>0</v>
      </c>
      <c r="R299" s="306">
        <f t="shared" ca="1" si="136"/>
        <v>0</v>
      </c>
      <c r="S299" s="307">
        <f t="shared" ca="1" si="137"/>
        <v>2.9792999999999985</v>
      </c>
      <c r="T299" s="304">
        <f t="shared" ca="1" si="117"/>
        <v>29.226932999999988</v>
      </c>
      <c r="U299" s="311">
        <f t="shared" ca="1" si="118"/>
        <v>0</v>
      </c>
      <c r="V299" s="306">
        <f t="shared" ca="1" si="119"/>
        <v>1.0604490061156928</v>
      </c>
      <c r="W299" s="304">
        <f t="shared" ca="1" si="120"/>
        <v>1.331383243322338</v>
      </c>
      <c r="Y299" s="314" t="str">
        <f t="shared" ca="1" si="138"/>
        <v/>
      </c>
      <c r="Z299" s="315" t="str">
        <f t="shared" ca="1" si="139"/>
        <v/>
      </c>
      <c r="AA299" s="316" t="str">
        <f t="shared" ca="1" si="140"/>
        <v/>
      </c>
      <c r="AC299" s="310" t="e">
        <f t="shared" ca="1" si="141"/>
        <v>#N/A</v>
      </c>
      <c r="AD299" s="323" t="e">
        <f t="shared" ca="1" si="142"/>
        <v>#N/A</v>
      </c>
      <c r="AE299" s="324">
        <f t="shared" ca="1" si="121"/>
        <v>1439.9883212793702</v>
      </c>
      <c r="AG299" s="306">
        <f t="shared" ca="1" si="143"/>
        <v>-2.3303653737513157</v>
      </c>
      <c r="AH299" s="304">
        <f t="shared" ca="1" si="144"/>
        <v>-0.45465385649476198</v>
      </c>
    </row>
    <row r="300" spans="1:34" x14ac:dyDescent="0.2">
      <c r="A300" s="347">
        <f t="shared" ca="1" si="122"/>
        <v>0.1</v>
      </c>
      <c r="B300" s="304">
        <f t="shared" ca="1" si="123"/>
        <v>16.199999999999925</v>
      </c>
      <c r="D300" s="306">
        <f t="shared" ca="1" si="124"/>
        <v>-0.44161939635810427</v>
      </c>
      <c r="E300" s="307">
        <f t="shared" ca="1" si="125"/>
        <v>-9.8783530615655373</v>
      </c>
      <c r="F300" s="304">
        <f t="shared" ca="1" si="126"/>
        <v>9.8882196021417794</v>
      </c>
      <c r="G300" s="306">
        <f t="shared" ca="1" si="127"/>
        <v>24.46871910546292</v>
      </c>
      <c r="H300" s="307">
        <f t="shared" ca="1" si="128"/>
        <v>2.8062246491847884</v>
      </c>
      <c r="I300" s="304">
        <f t="shared" ca="1" si="129"/>
        <v>24.629111056709668</v>
      </c>
      <c r="J300" s="306">
        <f t="shared" ca="1" si="130"/>
        <v>499.07627468526636</v>
      </c>
      <c r="K300" s="307">
        <f t="shared" ca="1" si="131"/>
        <v>1440.3183355095964</v>
      </c>
      <c r="L300" s="304">
        <f t="shared" ca="1" si="116"/>
        <v>1524.33396457563</v>
      </c>
      <c r="M300" s="306">
        <f t="shared" ca="1" si="132"/>
        <v>0.11418732110835836</v>
      </c>
      <c r="N300" s="304">
        <f t="shared" ca="1" si="133"/>
        <v>6.5424515734140316</v>
      </c>
      <c r="P300" s="310">
        <f t="shared" ca="1" si="134"/>
        <v>23</v>
      </c>
      <c r="Q300" s="304">
        <f t="shared" ca="1" si="135"/>
        <v>0</v>
      </c>
      <c r="R300" s="306">
        <f t="shared" ca="1" si="136"/>
        <v>0</v>
      </c>
      <c r="S300" s="307">
        <f t="shared" ca="1" si="137"/>
        <v>2.9792999999999985</v>
      </c>
      <c r="T300" s="304">
        <f t="shared" ca="1" si="117"/>
        <v>29.226932999999988</v>
      </c>
      <c r="U300" s="311">
        <f t="shared" ca="1" si="118"/>
        <v>0</v>
      </c>
      <c r="V300" s="306">
        <f t="shared" ca="1" si="119"/>
        <v>1.0604138279675577</v>
      </c>
      <c r="W300" s="304">
        <f t="shared" ca="1" si="120"/>
        <v>1.3125504879913421</v>
      </c>
      <c r="Y300" s="314" t="str">
        <f t="shared" ca="1" si="138"/>
        <v/>
      </c>
      <c r="Z300" s="315" t="str">
        <f t="shared" ca="1" si="139"/>
        <v/>
      </c>
      <c r="AA300" s="316" t="str">
        <f t="shared" ca="1" si="140"/>
        <v/>
      </c>
      <c r="AC300" s="310" t="e">
        <f t="shared" ca="1" si="141"/>
        <v>#N/A</v>
      </c>
      <c r="AD300" s="323" t="e">
        <f t="shared" ca="1" si="142"/>
        <v>#N/A</v>
      </c>
      <c r="AE300" s="324">
        <f t="shared" ca="1" si="121"/>
        <v>1440.3183355095964</v>
      </c>
      <c r="AG300" s="306">
        <f t="shared" ca="1" si="143"/>
        <v>-1.9473852281017729</v>
      </c>
      <c r="AH300" s="304">
        <f t="shared" ca="1" si="144"/>
        <v>-0.44687787175589527</v>
      </c>
    </row>
    <row r="301" spans="1:34" x14ac:dyDescent="0.2">
      <c r="A301" s="347">
        <f t="shared" ca="1" si="122"/>
        <v>0.1</v>
      </c>
      <c r="B301" s="304">
        <f t="shared" ca="1" si="123"/>
        <v>16.299999999999926</v>
      </c>
      <c r="D301" s="306">
        <f t="shared" ca="1" si="124"/>
        <v>-0.43768763688447793</v>
      </c>
      <c r="E301" s="307">
        <f t="shared" ca="1" si="125"/>
        <v>-9.8601967360847453</v>
      </c>
      <c r="F301" s="304">
        <f t="shared" ca="1" si="126"/>
        <v>9.8699062883989832</v>
      </c>
      <c r="G301" s="306">
        <f t="shared" ca="1" si="127"/>
        <v>24.424950341774473</v>
      </c>
      <c r="H301" s="307">
        <f t="shared" ca="1" si="128"/>
        <v>1.8202049755763139</v>
      </c>
      <c r="I301" s="304">
        <f t="shared" ca="1" si="129"/>
        <v>24.492679423682127</v>
      </c>
      <c r="J301" s="306">
        <f t="shared" ca="1" si="130"/>
        <v>501.52095815762823</v>
      </c>
      <c r="K301" s="307">
        <f t="shared" ca="1" si="131"/>
        <v>1440.5496569908344</v>
      </c>
      <c r="L301" s="304">
        <f t="shared" ca="1" si="116"/>
        <v>1525.3545770501219</v>
      </c>
      <c r="M301" s="306">
        <f t="shared" ca="1" si="132"/>
        <v>7.4384863875729262E-2</v>
      </c>
      <c r="N301" s="304">
        <f t="shared" ca="1" si="133"/>
        <v>4.2619387597344263</v>
      </c>
      <c r="P301" s="310">
        <f t="shared" ca="1" si="134"/>
        <v>23</v>
      </c>
      <c r="Q301" s="304">
        <f t="shared" ca="1" si="135"/>
        <v>0</v>
      </c>
      <c r="R301" s="306">
        <f t="shared" ca="1" si="136"/>
        <v>0</v>
      </c>
      <c r="S301" s="307">
        <f t="shared" ca="1" si="137"/>
        <v>2.9792999999999985</v>
      </c>
      <c r="T301" s="304">
        <f t="shared" ca="1" si="117"/>
        <v>29.226932999999988</v>
      </c>
      <c r="U301" s="311">
        <f t="shared" ca="1" si="118"/>
        <v>0</v>
      </c>
      <c r="V301" s="306">
        <f t="shared" ca="1" si="119"/>
        <v>1.060389170702684</v>
      </c>
      <c r="W301" s="304">
        <f t="shared" ca="1" si="120"/>
        <v>1.2980189759858722</v>
      </c>
      <c r="Y301" s="314" t="str">
        <f t="shared" ca="1" si="138"/>
        <v/>
      </c>
      <c r="Z301" s="315" t="str">
        <f t="shared" ca="1" si="139"/>
        <v/>
      </c>
      <c r="AA301" s="316" t="str">
        <f t="shared" ca="1" si="140"/>
        <v/>
      </c>
      <c r="AC301" s="310" t="e">
        <f t="shared" ca="1" si="141"/>
        <v>#N/A</v>
      </c>
      <c r="AD301" s="323" t="e">
        <f t="shared" ca="1" si="142"/>
        <v>#N/A</v>
      </c>
      <c r="AE301" s="324">
        <f t="shared" ca="1" si="121"/>
        <v>1440.5496569908344</v>
      </c>
      <c r="AG301" s="306">
        <f t="shared" ca="1" si="143"/>
        <v>-1.5583015920104379</v>
      </c>
      <c r="AH301" s="304">
        <f t="shared" ca="1" si="144"/>
        <v>-0.44055667035590335</v>
      </c>
    </row>
    <row r="302" spans="1:34" x14ac:dyDescent="0.2">
      <c r="A302" s="347">
        <f t="shared" ca="1" si="122"/>
        <v>0.1</v>
      </c>
      <c r="B302" s="304">
        <f t="shared" ca="1" si="123"/>
        <v>16.399999999999928</v>
      </c>
      <c r="D302" s="306">
        <f t="shared" ca="1" si="124"/>
        <v>-0.43447440402384041</v>
      </c>
      <c r="E302" s="307">
        <f t="shared" ca="1" si="125"/>
        <v>-9.8423780585384524</v>
      </c>
      <c r="F302" s="304">
        <f t="shared" ca="1" si="126"/>
        <v>9.8519629442538523</v>
      </c>
      <c r="G302" s="306">
        <f t="shared" ca="1" si="127"/>
        <v>24.381502901372087</v>
      </c>
      <c r="H302" s="307">
        <f t="shared" ca="1" si="128"/>
        <v>0.83596716972246865</v>
      </c>
      <c r="I302" s="304">
        <f t="shared" ca="1" si="129"/>
        <v>24.395830070699979</v>
      </c>
      <c r="J302" s="306">
        <f t="shared" ca="1" si="130"/>
        <v>503.96128081978554</v>
      </c>
      <c r="K302" s="307">
        <f t="shared" ca="1" si="131"/>
        <v>1440.6824655980993</v>
      </c>
      <c r="L302" s="304">
        <f t="shared" ca="1" si="116"/>
        <v>1526.2840296770903</v>
      </c>
      <c r="M302" s="306">
        <f t="shared" ca="1" si="132"/>
        <v>3.4273515372424478E-2</v>
      </c>
      <c r="N302" s="304">
        <f t="shared" ca="1" si="133"/>
        <v>1.9637277799166704</v>
      </c>
      <c r="P302" s="310">
        <f t="shared" ca="1" si="134"/>
        <v>23</v>
      </c>
      <c r="Q302" s="304">
        <f t="shared" ca="1" si="135"/>
        <v>0</v>
      </c>
      <c r="R302" s="306">
        <f t="shared" ca="1" si="136"/>
        <v>0</v>
      </c>
      <c r="S302" s="307">
        <f t="shared" ca="1" si="137"/>
        <v>2.9792999999999985</v>
      </c>
      <c r="T302" s="304">
        <f t="shared" ca="1" si="117"/>
        <v>29.226932999999988</v>
      </c>
      <c r="U302" s="311">
        <f t="shared" ca="1" si="118"/>
        <v>0</v>
      </c>
      <c r="V302" s="306">
        <f t="shared" ca="1" si="119"/>
        <v>1.0603750144670649</v>
      </c>
      <c r="W302" s="304">
        <f t="shared" ca="1" si="120"/>
        <v>1.2877567840871931</v>
      </c>
      <c r="Y302" s="314" t="str">
        <f t="shared" ca="1" si="138"/>
        <v>Apogée</v>
      </c>
      <c r="Z302" s="315" t="str">
        <f t="shared" ca="1" si="139"/>
        <v>Para</v>
      </c>
      <c r="AA302" s="316" t="str">
        <f t="shared" ca="1" si="140"/>
        <v/>
      </c>
      <c r="AC302" s="310" t="e">
        <f t="shared" ca="1" si="141"/>
        <v>#N/A</v>
      </c>
      <c r="AD302" s="323" t="e">
        <f t="shared" ca="1" si="142"/>
        <v>#N/A</v>
      </c>
      <c r="AE302" s="324">
        <f t="shared" ca="1" si="121"/>
        <v>1440.6824655980993</v>
      </c>
      <c r="AG302" s="306">
        <f t="shared" ca="1" si="143"/>
        <v>-1.1647219466370882</v>
      </c>
      <c r="AH302" s="304">
        <f t="shared" ca="1" si="144"/>
        <v>-0.43567917832573855</v>
      </c>
    </row>
    <row r="303" spans="1:34" x14ac:dyDescent="0.2">
      <c r="A303" s="347">
        <f t="shared" ca="1" si="122"/>
        <v>0.1</v>
      </c>
      <c r="B303" s="304">
        <f t="shared" ca="1" si="123"/>
        <v>16.499999999999929</v>
      </c>
      <c r="D303" s="306">
        <f t="shared" ca="1" si="124"/>
        <v>-0.43198083811941057</v>
      </c>
      <c r="E303" s="307">
        <f t="shared" ca="1" si="125"/>
        <v>-9.8248113018331082</v>
      </c>
      <c r="F303" s="304">
        <f t="shared" ca="1" si="126"/>
        <v>9.83430346090306</v>
      </c>
      <c r="G303" s="306">
        <f t="shared" ca="1" si="127"/>
        <v>24.338304817560147</v>
      </c>
      <c r="H303" s="307">
        <f t="shared" ca="1" si="128"/>
        <v>-0.1465139604608422</v>
      </c>
      <c r="I303" s="304">
        <f t="shared" ca="1" si="129"/>
        <v>24.338745812656029</v>
      </c>
      <c r="J303" s="306">
        <f t="shared" ca="1" si="130"/>
        <v>506.39727120573218</v>
      </c>
      <c r="K303" s="307">
        <f t="shared" ca="1" si="131"/>
        <v>1440.7169382585623</v>
      </c>
      <c r="L303" s="304">
        <f t="shared" ca="1" si="116"/>
        <v>1527.1226186753104</v>
      </c>
      <c r="M303" s="306">
        <f t="shared" ca="1" si="132"/>
        <v>-6.019819036414022E-3</v>
      </c>
      <c r="N303" s="304">
        <f t="shared" ca="1" si="133"/>
        <v>-0.3449102242190335</v>
      </c>
      <c r="P303" s="310">
        <f t="shared" ca="1" si="134"/>
        <v>23</v>
      </c>
      <c r="Q303" s="304">
        <f t="shared" ca="1" si="135"/>
        <v>0</v>
      </c>
      <c r="R303" s="306">
        <f t="shared" ca="1" si="136"/>
        <v>0</v>
      </c>
      <c r="S303" s="307">
        <f t="shared" ca="1" si="137"/>
        <v>2.9792999999999985</v>
      </c>
      <c r="T303" s="304">
        <f t="shared" ca="1" si="117"/>
        <v>29.226932999999988</v>
      </c>
      <c r="U303" s="311">
        <f t="shared" ca="1" si="118"/>
        <v>0</v>
      </c>
      <c r="V303" s="306">
        <f t="shared" ca="1" si="119"/>
        <v>1.0603713400117221</v>
      </c>
      <c r="W303" s="304">
        <f t="shared" ca="1" si="120"/>
        <v>1.2817329010478262</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-0.76839204489746815</v>
      </c>
      <c r="AH303" s="304">
        <f t="shared" ca="1" si="144"/>
        <v>-0.4322346806589446</v>
      </c>
    </row>
    <row r="304" spans="1:34" x14ac:dyDescent="0.2">
      <c r="A304" s="347">
        <f t="shared" ca="1" si="122"/>
        <v>0.1</v>
      </c>
      <c r="B304" s="304">
        <f t="shared" ca="1" si="123"/>
        <v>16.59999999999993</v>
      </c>
      <c r="D304" s="306">
        <f t="shared" ca="1" si="124"/>
        <v>-0.43020497340239172</v>
      </c>
      <c r="E304" s="307">
        <f t="shared" ca="1" si="125"/>
        <v>-9.8074102126283815</v>
      </c>
      <c r="F304" s="304">
        <f t="shared" ca="1" si="126"/>
        <v>9.8168412128294928</v>
      </c>
      <c r="G304" s="306">
        <f t="shared" ca="1" si="127"/>
        <v>24.295284320219906</v>
      </c>
      <c r="H304" s="307">
        <f t="shared" ca="1" si="128"/>
        <v>-1.1272549817236803</v>
      </c>
      <c r="I304" s="304">
        <f t="shared" ca="1" si="129"/>
        <v>24.321421504388763</v>
      </c>
      <c r="J304" s="306">
        <f t="shared" ca="1" si="130"/>
        <v>508.8289506626212</v>
      </c>
      <c r="K304" s="307">
        <f t="shared" ca="1" si="131"/>
        <v>1440.6532498114532</v>
      </c>
      <c r="L304" s="304">
        <f t="shared" ca="1" si="116"/>
        <v>1527.8706382494317</v>
      </c>
      <c r="M304" s="306">
        <f t="shared" ca="1" si="132"/>
        <v>-4.6364845874923989E-2</v>
      </c>
      <c r="N304" s="304">
        <f t="shared" ca="1" si="133"/>
        <v>-2.6565099864076895</v>
      </c>
      <c r="P304" s="310">
        <f t="shared" ca="1" si="134"/>
        <v>23</v>
      </c>
      <c r="Q304" s="304">
        <f t="shared" ca="1" si="135"/>
        <v>0</v>
      </c>
      <c r="R304" s="306">
        <f t="shared" ca="1" si="136"/>
        <v>0</v>
      </c>
      <c r="S304" s="307">
        <f t="shared" ca="1" si="137"/>
        <v>2.9792999999999985</v>
      </c>
      <c r="T304" s="304">
        <f t="shared" ca="1" si="117"/>
        <v>29.226932999999988</v>
      </c>
      <c r="U304" s="311">
        <f t="shared" ca="1" si="118"/>
        <v>0</v>
      </c>
      <c r="V304" s="306">
        <f t="shared" ca="1" si="119"/>
        <v>1.0603781285992722</v>
      </c>
      <c r="W304" s="304">
        <f t="shared" ca="1" si="120"/>
        <v>1.2799170707352272</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-0.37115870037494192</v>
      </c>
      <c r="AH304" s="304">
        <f t="shared" ca="1" si="144"/>
        <v>-0.43021276845159162</v>
      </c>
    </row>
    <row r="305" spans="1:34" x14ac:dyDescent="0.2">
      <c r="A305" s="347">
        <f t="shared" ca="1" si="122"/>
        <v>0.1</v>
      </c>
      <c r="B305" s="304">
        <f t="shared" ca="1" si="123"/>
        <v>16.699999999999932</v>
      </c>
      <c r="D305" s="306">
        <f t="shared" ca="1" si="124"/>
        <v>-0.42914161010480539</v>
      </c>
      <c r="E305" s="307">
        <f t="shared" ca="1" si="125"/>
        <v>-9.7900886455379759</v>
      </c>
      <c r="F305" s="304">
        <f t="shared" ca="1" si="126"/>
        <v>9.7994896912550988</v>
      </c>
      <c r="G305" s="306">
        <f t="shared" ca="1" si="127"/>
        <v>24.252370159209427</v>
      </c>
      <c r="H305" s="307">
        <f t="shared" ca="1" si="128"/>
        <v>-2.1062638462774781</v>
      </c>
      <c r="I305" s="304">
        <f t="shared" ca="1" si="129"/>
        <v>24.343660483367071</v>
      </c>
      <c r="J305" s="306">
        <f t="shared" ca="1" si="130"/>
        <v>511.25633338659264</v>
      </c>
      <c r="K305" s="307">
        <f t="shared" ca="1" si="131"/>
        <v>1440.4915738700531</v>
      </c>
      <c r="L305" s="304">
        <f t="shared" ca="1" si="116"/>
        <v>1528.5283814239517</v>
      </c>
      <c r="M305" s="306">
        <f t="shared" ca="1" si="132"/>
        <v>-8.6630384914200664E-2</v>
      </c>
      <c r="N305" s="304">
        <f t="shared" ca="1" si="133"/>
        <v>-4.9635554331774943</v>
      </c>
      <c r="P305" s="310">
        <f t="shared" ca="1" si="134"/>
        <v>23</v>
      </c>
      <c r="Q305" s="304">
        <f t="shared" ca="1" si="135"/>
        <v>0</v>
      </c>
      <c r="R305" s="306">
        <f t="shared" ca="1" si="136"/>
        <v>0</v>
      </c>
      <c r="S305" s="307">
        <f t="shared" ca="1" si="137"/>
        <v>2.9792999999999985</v>
      </c>
      <c r="T305" s="304">
        <f t="shared" ca="1" si="117"/>
        <v>29.226932999999988</v>
      </c>
      <c r="U305" s="311">
        <f t="shared" ca="1" si="118"/>
        <v>0</v>
      </c>
      <c r="V305" s="306">
        <f t="shared" ca="1" si="119"/>
        <v>1.0603953619103239</v>
      </c>
      <c r="W305" s="304">
        <f t="shared" ca="1" si="120"/>
        <v>1.2822796368611535</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2.5072908092805324E-2</v>
      </c>
      <c r="AH305" s="304">
        <f t="shared" ca="1" si="144"/>
        <v>-0.42960328625355881</v>
      </c>
    </row>
    <row r="306" spans="1:34" x14ac:dyDescent="0.2">
      <c r="A306" s="347">
        <f t="shared" ca="1" si="122"/>
        <v>0.1</v>
      </c>
      <c r="B306" s="304">
        <f t="shared" ca="1" si="123"/>
        <v>16.799999999999933</v>
      </c>
      <c r="D306" s="306">
        <f t="shared" ca="1" si="124"/>
        <v>-0.42878226566114996</v>
      </c>
      <c r="E306" s="307">
        <f t="shared" ca="1" si="125"/>
        <v>-9.7727612238243822</v>
      </c>
      <c r="F306" s="304">
        <f t="shared" ca="1" si="126"/>
        <v>9.782163164107974</v>
      </c>
      <c r="G306" s="306">
        <f t="shared" ca="1" si="127"/>
        <v>24.209491932643314</v>
      </c>
      <c r="H306" s="307">
        <f t="shared" ca="1" si="128"/>
        <v>-3.0835399686599163</v>
      </c>
      <c r="I306" s="304">
        <f t="shared" ca="1" si="129"/>
        <v>24.405075668291726</v>
      </c>
      <c r="J306" s="306">
        <f t="shared" ca="1" si="130"/>
        <v>513.67942649118527</v>
      </c>
      <c r="K306" s="307">
        <f t="shared" ca="1" si="131"/>
        <v>1440.2320836793062</v>
      </c>
      <c r="L306" s="304">
        <f t="shared" ca="1" si="116"/>
        <v>1529.0961408817789</v>
      </c>
      <c r="M306" s="306">
        <f t="shared" ca="1" si="132"/>
        <v>-0.12668691266128021</v>
      </c>
      <c r="N306" s="304">
        <f t="shared" ca="1" si="133"/>
        <v>-7.2586254150338281</v>
      </c>
      <c r="P306" s="310">
        <f t="shared" ca="1" si="134"/>
        <v>23</v>
      </c>
      <c r="Q306" s="304">
        <f t="shared" ca="1" si="135"/>
        <v>0</v>
      </c>
      <c r="R306" s="306">
        <f t="shared" ca="1" si="136"/>
        <v>0</v>
      </c>
      <c r="S306" s="307">
        <f t="shared" ca="1" si="137"/>
        <v>2.9792999999999985</v>
      </c>
      <c r="T306" s="304">
        <f t="shared" ca="1" si="117"/>
        <v>29.226932999999988</v>
      </c>
      <c r="U306" s="311">
        <f t="shared" ca="1" si="118"/>
        <v>0</v>
      </c>
      <c r="V306" s="306">
        <f t="shared" ca="1" si="119"/>
        <v>1.060423021950387</v>
      </c>
      <c r="W306" s="304">
        <f t="shared" ca="1" si="120"/>
        <v>1.2887913903141908</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0.41838520655034717</v>
      </c>
      <c r="AH306" s="304">
        <f t="shared" ca="1" si="144"/>
        <v>-0.43039627995205387</v>
      </c>
    </row>
    <row r="307" spans="1:34" x14ac:dyDescent="0.2">
      <c r="A307" s="347">
        <f t="shared" ca="1" si="122"/>
        <v>0.1</v>
      </c>
      <c r="B307" s="304">
        <f t="shared" ca="1" si="123"/>
        <v>16.899999999999935</v>
      </c>
      <c r="D307" s="306">
        <f t="shared" ca="1" si="124"/>
        <v>-0.42911520795221569</v>
      </c>
      <c r="E307" s="307">
        <f t="shared" ca="1" si="125"/>
        <v>-9.7553440039732386</v>
      </c>
      <c r="F307" s="304">
        <f t="shared" ca="1" si="126"/>
        <v>9.7647773398860718</v>
      </c>
      <c r="G307" s="306">
        <f t="shared" ca="1" si="127"/>
        <v>24.166580411848091</v>
      </c>
      <c r="H307" s="307">
        <f t="shared" ca="1" si="128"/>
        <v>-4.0590743690572406</v>
      </c>
      <c r="I307" s="304">
        <f t="shared" ca="1" si="129"/>
        <v>24.505095256616677</v>
      </c>
      <c r="J307" s="306">
        <f t="shared" ca="1" si="130"/>
        <v>516.09823010840989</v>
      </c>
      <c r="K307" s="307">
        <f t="shared" ca="1" si="131"/>
        <v>1439.8749529624204</v>
      </c>
      <c r="L307" s="304">
        <f t="shared" ca="1" si="116"/>
        <v>1529.5742098013961</v>
      </c>
      <c r="M307" s="306">
        <f t="shared" ca="1" si="132"/>
        <v>-0.16640902574352723</v>
      </c>
      <c r="N307" s="304">
        <f t="shared" ca="1" si="133"/>
        <v>-9.5345348479879757</v>
      </c>
      <c r="P307" s="310">
        <f t="shared" ca="1" si="134"/>
        <v>23</v>
      </c>
      <c r="Q307" s="304">
        <f t="shared" ca="1" si="135"/>
        <v>0</v>
      </c>
      <c r="R307" s="306">
        <f t="shared" ca="1" si="136"/>
        <v>0</v>
      </c>
      <c r="S307" s="307">
        <f t="shared" ca="1" si="137"/>
        <v>2.9792999999999985</v>
      </c>
      <c r="T307" s="304">
        <f t="shared" ca="1" si="117"/>
        <v>29.226932999999988</v>
      </c>
      <c r="U307" s="311">
        <f t="shared" ca="1" si="118"/>
        <v>0</v>
      </c>
      <c r="V307" s="306">
        <f t="shared" ca="1" si="119"/>
        <v>1.0604610909579721</v>
      </c>
      <c r="W307" s="304">
        <f t="shared" ca="1" si="120"/>
        <v>1.2994234201370565</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0.80689493639922905</v>
      </c>
      <c r="AH307" s="304">
        <f t="shared" ca="1" si="144"/>
        <v>-0.43258194552887974</v>
      </c>
    </row>
    <row r="308" spans="1:34" x14ac:dyDescent="0.2">
      <c r="A308" s="347">
        <f t="shared" ca="1" si="122"/>
        <v>0.1</v>
      </c>
      <c r="B308" s="304">
        <f t="shared" ca="1" si="123"/>
        <v>16.999999999999936</v>
      </c>
      <c r="D308" s="306">
        <f t="shared" ca="1" si="124"/>
        <v>-0.43012556897627646</v>
      </c>
      <c r="E308" s="307">
        <f t="shared" ca="1" si="125"/>
        <v>-9.7377551212147591</v>
      </c>
      <c r="F308" s="304">
        <f t="shared" ca="1" si="126"/>
        <v>9.7472500124820556</v>
      </c>
      <c r="G308" s="306">
        <f t="shared" ca="1" si="127"/>
        <v>24.123567854950462</v>
      </c>
      <c r="H308" s="307">
        <f t="shared" ca="1" si="128"/>
        <v>-5.0328498811787163</v>
      </c>
      <c r="I308" s="304">
        <f t="shared" ca="1" si="129"/>
        <v>24.642972709859496</v>
      </c>
      <c r="J308" s="306">
        <f t="shared" ca="1" si="130"/>
        <v>518.51273752174984</v>
      </c>
      <c r="K308" s="307">
        <f t="shared" ca="1" si="131"/>
        <v>1439.4203567499085</v>
      </c>
      <c r="L308" s="304">
        <f t="shared" ca="1" si="116"/>
        <v>1529.962882686483</v>
      </c>
      <c r="M308" s="306">
        <f t="shared" ca="1" si="132"/>
        <v>-0.20567770906044053</v>
      </c>
      <c r="N308" s="304">
        <f t="shared" ca="1" si="133"/>
        <v>-11.784464669082896</v>
      </c>
      <c r="P308" s="310">
        <f t="shared" ca="1" si="134"/>
        <v>23</v>
      </c>
      <c r="Q308" s="304">
        <f t="shared" ca="1" si="135"/>
        <v>0</v>
      </c>
      <c r="R308" s="306">
        <f t="shared" ca="1" si="136"/>
        <v>0</v>
      </c>
      <c r="S308" s="307">
        <f t="shared" ca="1" si="137"/>
        <v>2.9792999999999985</v>
      </c>
      <c r="T308" s="304">
        <f t="shared" ca="1" si="117"/>
        <v>29.226932999999988</v>
      </c>
      <c r="U308" s="311">
        <f t="shared" ca="1" si="118"/>
        <v>0</v>
      </c>
      <c r="V308" s="306">
        <f t="shared" ca="1" si="119"/>
        <v>1.0605095513145726</v>
      </c>
      <c r="W308" s="304">
        <f t="shared" ca="1" si="120"/>
        <v>1.3141469691756686</v>
      </c>
      <c r="Y308" s="314" t="str">
        <f t="shared" ca="1" si="138"/>
        <v/>
      </c>
      <c r="Z308" s="315" t="str">
        <f t="shared" ca="1" si="139"/>
        <v/>
      </c>
      <c r="AA308" s="316" t="str">
        <f t="shared" ca="1" si="140"/>
        <v/>
      </c>
      <c r="AC308" s="310">
        <f t="shared" ca="1" si="141"/>
        <v>16.999999999999936</v>
      </c>
      <c r="AD308" s="323">
        <f t="shared" ca="1" si="142"/>
        <v>518.51273752174984</v>
      </c>
      <c r="AE308" s="324" t="e">
        <f t="shared" ca="1" si="121"/>
        <v>#N/A</v>
      </c>
      <c r="AG308" s="306">
        <f t="shared" ca="1" si="143"/>
        <v>1.1887979936317818</v>
      </c>
      <c r="AH308" s="304">
        <f t="shared" ca="1" si="144"/>
        <v>-0.43615057904106908</v>
      </c>
    </row>
    <row r="309" spans="1:34" x14ac:dyDescent="0.2">
      <c r="A309" s="347">
        <f t="shared" ca="1" si="122"/>
        <v>0.1</v>
      </c>
      <c r="B309" s="304">
        <f t="shared" ca="1" si="123"/>
        <v>17.099999999999937</v>
      </c>
      <c r="D309" s="306">
        <f t="shared" ca="1" si="124"/>
        <v>-0.43179553290474348</v>
      </c>
      <c r="E309" s="307">
        <f t="shared" ca="1" si="125"/>
        <v>-9.7199153943753327</v>
      </c>
      <c r="F309" s="304">
        <f t="shared" ca="1" si="126"/>
        <v>9.7295016653501367</v>
      </c>
      <c r="G309" s="306">
        <f t="shared" ca="1" si="127"/>
        <v>24.080388301659987</v>
      </c>
      <c r="H309" s="307">
        <f t="shared" ca="1" si="128"/>
        <v>-6.0048414206162501</v>
      </c>
      <c r="I309" s="304">
        <f t="shared" ca="1" si="129"/>
        <v>24.817800491692889</v>
      </c>
      <c r="J309" s="306">
        <f t="shared" ca="1" si="130"/>
        <v>520.92293532958035</v>
      </c>
      <c r="K309" s="307">
        <f t="shared" ca="1" si="131"/>
        <v>1438.8684721848188</v>
      </c>
      <c r="L309" s="304">
        <f t="shared" ca="1" si="116"/>
        <v>1530.2624561818998</v>
      </c>
      <c r="M309" s="306">
        <f t="shared" ca="1" si="132"/>
        <v>-0.24438231052220807</v>
      </c>
      <c r="N309" s="304">
        <f t="shared" ca="1" si="133"/>
        <v>-14.002074980578051</v>
      </c>
      <c r="P309" s="310">
        <f t="shared" ca="1" si="134"/>
        <v>23</v>
      </c>
      <c r="Q309" s="304">
        <f t="shared" ca="1" si="135"/>
        <v>0</v>
      </c>
      <c r="R309" s="306">
        <f t="shared" ca="1" si="136"/>
        <v>0</v>
      </c>
      <c r="S309" s="307">
        <f t="shared" ca="1" si="137"/>
        <v>2.9792999999999985</v>
      </c>
      <c r="T309" s="304">
        <f t="shared" ca="1" si="117"/>
        <v>29.226932999999988</v>
      </c>
      <c r="U309" s="311">
        <f t="shared" ca="1" si="118"/>
        <v>0</v>
      </c>
      <c r="V309" s="306">
        <f t="shared" ca="1" si="119"/>
        <v>1.0605683854571664</v>
      </c>
      <c r="W309" s="304">
        <f t="shared" ca="1" si="120"/>
        <v>1.332933295374696</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1.5624099678831533</v>
      </c>
      <c r="AH309" s="304">
        <f t="shared" ca="1" si="144"/>
        <v>-0.44109252816959327</v>
      </c>
    </row>
    <row r="310" spans="1:34" x14ac:dyDescent="0.2">
      <c r="A310" s="347">
        <f t="shared" ca="1" si="122"/>
        <v>0.1</v>
      </c>
      <c r="B310" s="304">
        <f t="shared" ca="1" si="123"/>
        <v>17.199999999999939</v>
      </c>
      <c r="D310" s="306">
        <f t="shared" ca="1" si="124"/>
        <v>-0.43410458862465562</v>
      </c>
      <c r="E310" s="307">
        <f t="shared" ca="1" si="125"/>
        <v>-9.7017488712392073</v>
      </c>
      <c r="F310" s="304">
        <f t="shared" ca="1" si="126"/>
        <v>9.7114560161932566</v>
      </c>
      <c r="G310" s="306">
        <f t="shared" ca="1" si="127"/>
        <v>24.036977842797523</v>
      </c>
      <c r="H310" s="307">
        <f t="shared" ca="1" si="128"/>
        <v>-6.9750163077401712</v>
      </c>
      <c r="I310" s="304">
        <f t="shared" ca="1" si="129"/>
        <v>25.028526850543571</v>
      </c>
      <c r="J310" s="306">
        <f t="shared" ca="1" si="130"/>
        <v>523.32880363680329</v>
      </c>
      <c r="K310" s="307">
        <f t="shared" ca="1" si="131"/>
        <v>1438.219479298401</v>
      </c>
      <c r="L310" s="304">
        <f t="shared" ca="1" si="116"/>
        <v>1530.4732298701902</v>
      </c>
      <c r="M310" s="306">
        <f t="shared" ca="1" si="132"/>
        <v>-0.28242214866386189</v>
      </c>
      <c r="N310" s="304">
        <f t="shared" ca="1" si="133"/>
        <v>-16.181597159455588</v>
      </c>
      <c r="P310" s="310">
        <f t="shared" ca="1" si="134"/>
        <v>23</v>
      </c>
      <c r="Q310" s="304">
        <f t="shared" ca="1" si="135"/>
        <v>0</v>
      </c>
      <c r="R310" s="306">
        <f t="shared" ca="1" si="136"/>
        <v>0</v>
      </c>
      <c r="S310" s="307">
        <f t="shared" ca="1" si="137"/>
        <v>2.9792999999999985</v>
      </c>
      <c r="T310" s="304">
        <f t="shared" ca="1" si="117"/>
        <v>29.226932999999988</v>
      </c>
      <c r="U310" s="311">
        <f t="shared" ca="1" si="118"/>
        <v>0</v>
      </c>
      <c r="V310" s="306">
        <f t="shared" ca="1" si="119"/>
        <v>1.060637575793846</v>
      </c>
      <c r="W310" s="304">
        <f t="shared" ca="1" si="120"/>
        <v>1.3557535396082767</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1.9262003670640042</v>
      </c>
      <c r="AH310" s="304">
        <f t="shared" ca="1" si="144"/>
        <v>-0.44739814566330904</v>
      </c>
    </row>
    <row r="311" spans="1:34" x14ac:dyDescent="0.2">
      <c r="A311" s="347">
        <f t="shared" ca="1" si="122"/>
        <v>0.1</v>
      </c>
      <c r="B311" s="304">
        <f t="shared" ca="1" si="123"/>
        <v>17.29999999999994</v>
      </c>
      <c r="D311" s="306">
        <f t="shared" ca="1" si="124"/>
        <v>-0.43702983393744138</v>
      </c>
      <c r="E311" s="307">
        <f t="shared" ca="1" si="125"/>
        <v>-9.6831832995554379</v>
      </c>
      <c r="F311" s="304">
        <f t="shared" ca="1" si="126"/>
        <v>9.6930404873053497</v>
      </c>
      <c r="G311" s="306">
        <f t="shared" ca="1" si="127"/>
        <v>23.99327485940378</v>
      </c>
      <c r="H311" s="307">
        <f t="shared" ca="1" si="128"/>
        <v>-7.943334637695715</v>
      </c>
      <c r="I311" s="304">
        <f t="shared" ca="1" si="129"/>
        <v>25.273974828770285</v>
      </c>
      <c r="J311" s="306">
        <f t="shared" ca="1" si="130"/>
        <v>525.73031627191335</v>
      </c>
      <c r="K311" s="307">
        <f t="shared" ca="1" si="131"/>
        <v>1437.4735617511292</v>
      </c>
      <c r="L311" s="304">
        <f t="shared" ca="1" si="116"/>
        <v>1530.5955070432042</v>
      </c>
      <c r="M311" s="306">
        <f t="shared" ca="1" si="132"/>
        <v>-0.31970770823294609</v>
      </c>
      <c r="N311" s="304">
        <f t="shared" ca="1" si="133"/>
        <v>-18.317902359547734</v>
      </c>
      <c r="P311" s="310">
        <f t="shared" ca="1" si="134"/>
        <v>23</v>
      </c>
      <c r="Q311" s="304">
        <f t="shared" ca="1" si="135"/>
        <v>0</v>
      </c>
      <c r="R311" s="306">
        <f t="shared" ca="1" si="136"/>
        <v>0</v>
      </c>
      <c r="S311" s="307">
        <f t="shared" ca="1" si="137"/>
        <v>2.9792999999999985</v>
      </c>
      <c r="T311" s="304">
        <f t="shared" ca="1" si="117"/>
        <v>29.226932999999988</v>
      </c>
      <c r="U311" s="311">
        <f t="shared" ca="1" si="118"/>
        <v>0</v>
      </c>
      <c r="V311" s="306">
        <f t="shared" ca="1" si="119"/>
        <v>1.0607171046230981</v>
      </c>
      <c r="W311" s="304">
        <f t="shared" ca="1" si="120"/>
        <v>1.382578600820723</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2.2788190983362653</v>
      </c>
      <c r="AH311" s="304">
        <f t="shared" ca="1" si="144"/>
        <v>-0.45505774497642981</v>
      </c>
    </row>
    <row r="312" spans="1:34" x14ac:dyDescent="0.2">
      <c r="A312" s="347">
        <f t="shared" ca="1" si="122"/>
        <v>0.1</v>
      </c>
      <c r="B312" s="304">
        <f t="shared" ca="1" si="123"/>
        <v>17.399999999999942</v>
      </c>
      <c r="D312" s="306">
        <f t="shared" ca="1" si="124"/>
        <v>-0.4405463167879009</v>
      </c>
      <c r="E312" s="307">
        <f t="shared" ca="1" si="125"/>
        <v>-9.6641505135019514</v>
      </c>
      <c r="F312" s="304">
        <f t="shared" ca="1" si="126"/>
        <v>9.6741865913809733</v>
      </c>
      <c r="G312" s="306">
        <f t="shared" ca="1" si="127"/>
        <v>23.949220227724989</v>
      </c>
      <c r="H312" s="307">
        <f t="shared" ca="1" si="128"/>
        <v>-8.9097496890459098</v>
      </c>
      <c r="I312" s="304">
        <f t="shared" ca="1" si="129"/>
        <v>25.552862638802829</v>
      </c>
      <c r="J312" s="306">
        <f t="shared" ca="1" si="130"/>
        <v>528.12744102626982</v>
      </c>
      <c r="K312" s="307">
        <f t="shared" ca="1" si="131"/>
        <v>1436.6309075347922</v>
      </c>
      <c r="L312" s="304">
        <f t="shared" ca="1" si="116"/>
        <v>1530.6295954440436</v>
      </c>
      <c r="M312" s="306">
        <f t="shared" ca="1" si="132"/>
        <v>-0.35616140853638695</v>
      </c>
      <c r="N312" s="304">
        <f t="shared" ca="1" si="133"/>
        <v>-20.406545534569663</v>
      </c>
      <c r="P312" s="310">
        <f t="shared" ca="1" si="134"/>
        <v>23</v>
      </c>
      <c r="Q312" s="304">
        <f t="shared" ca="1" si="135"/>
        <v>0</v>
      </c>
      <c r="R312" s="306">
        <f t="shared" ca="1" si="136"/>
        <v>0</v>
      </c>
      <c r="S312" s="307">
        <f t="shared" ca="1" si="137"/>
        <v>2.9792999999999985</v>
      </c>
      <c r="T312" s="304">
        <f t="shared" ca="1" si="117"/>
        <v>29.226932999999988</v>
      </c>
      <c r="U312" s="311">
        <f t="shared" ca="1" si="118"/>
        <v>0</v>
      </c>
      <c r="V312" s="306">
        <f t="shared" ca="1" si="119"/>
        <v>1.060806954057175</v>
      </c>
      <c r="W312" s="304">
        <f t="shared" ca="1" si="120"/>
        <v>1.4133790191178384</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2.6191144487277933</v>
      </c>
      <c r="AH312" s="304">
        <f t="shared" ca="1" si="144"/>
        <v>-0.46406155835958907</v>
      </c>
    </row>
    <row r="313" spans="1:34" x14ac:dyDescent="0.2">
      <c r="A313" s="347">
        <f t="shared" ca="1" si="122"/>
        <v>0.1</v>
      </c>
      <c r="B313" s="304">
        <f t="shared" ca="1" si="123"/>
        <v>17.499999999999943</v>
      </c>
      <c r="D313" s="306">
        <f t="shared" ca="1" si="124"/>
        <v>-0.4446273983018737</v>
      </c>
      <c r="E313" s="307">
        <f t="shared" ca="1" si="125"/>
        <v>-9.6445867303364086</v>
      </c>
      <c r="F313" s="304">
        <f t="shared" ca="1" si="126"/>
        <v>9.6548302275235187</v>
      </c>
      <c r="G313" s="306">
        <f t="shared" ca="1" si="127"/>
        <v>23.904757487894802</v>
      </c>
      <c r="H313" s="307">
        <f t="shared" ca="1" si="128"/>
        <v>-9.8742083620795498</v>
      </c>
      <c r="I313" s="304">
        <f t="shared" ca="1" si="129"/>
        <v>25.863824568938451</v>
      </c>
      <c r="J313" s="306">
        <f t="shared" ca="1" si="130"/>
        <v>530.52013991205081</v>
      </c>
      <c r="K313" s="307">
        <f t="shared" ca="1" si="131"/>
        <v>1435.6917096322359</v>
      </c>
      <c r="L313" s="304">
        <f t="shared" ca="1" si="116"/>
        <v>1530.575807975232</v>
      </c>
      <c r="M313" s="306">
        <f t="shared" ca="1" si="132"/>
        <v>-0.39171795673597715</v>
      </c>
      <c r="N313" s="304">
        <f t="shared" ca="1" si="133"/>
        <v>-22.443785680459666</v>
      </c>
      <c r="P313" s="310">
        <f t="shared" ca="1" si="134"/>
        <v>23</v>
      </c>
      <c r="Q313" s="304">
        <f t="shared" ca="1" si="135"/>
        <v>0</v>
      </c>
      <c r="R313" s="306">
        <f t="shared" ca="1" si="136"/>
        <v>0</v>
      </c>
      <c r="S313" s="307">
        <f t="shared" ca="1" si="137"/>
        <v>2.9792999999999985</v>
      </c>
      <c r="T313" s="304">
        <f t="shared" ca="1" si="117"/>
        <v>29.226932999999988</v>
      </c>
      <c r="U313" s="311">
        <f t="shared" ca="1" si="118"/>
        <v>0</v>
      </c>
      <c r="V313" s="306">
        <f t="shared" ca="1" si="119"/>
        <v>1.0609071059499147</v>
      </c>
      <c r="W313" s="304">
        <f t="shared" ca="1" si="120"/>
        <v>1.4481248673031548</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2.9461424813539479</v>
      </c>
      <c r="AH313" s="304">
        <f t="shared" ca="1" si="144"/>
        <v>-0.47439969761952105</v>
      </c>
    </row>
    <row r="314" spans="1:34" x14ac:dyDescent="0.2">
      <c r="A314" s="347">
        <f t="shared" ca="1" si="122"/>
        <v>0.1</v>
      </c>
      <c r="B314" s="304">
        <f t="shared" ca="1" si="123"/>
        <v>17.599999999999945</v>
      </c>
      <c r="D314" s="306">
        <f t="shared" ca="1" si="124"/>
        <v>-0.44924512293292562</v>
      </c>
      <c r="E314" s="307">
        <f t="shared" ca="1" si="125"/>
        <v>-9.6244327566705472</v>
      </c>
      <c r="F314" s="304">
        <f t="shared" ca="1" si="126"/>
        <v>9.634911886890924</v>
      </c>
      <c r="G314" s="306">
        <f t="shared" ca="1" si="127"/>
        <v>23.85983297560151</v>
      </c>
      <c r="H314" s="307">
        <f t="shared" ca="1" si="128"/>
        <v>-10.836651637746604</v>
      </c>
      <c r="I314" s="304">
        <f t="shared" ca="1" si="129"/>
        <v>26.205431657224757</v>
      </c>
      <c r="J314" s="306">
        <f t="shared" ca="1" si="130"/>
        <v>532.90836943522561</v>
      </c>
      <c r="K314" s="307">
        <f t="shared" ca="1" si="131"/>
        <v>1434.6561666322445</v>
      </c>
      <c r="L314" s="304">
        <f t="shared" ca="1" si="116"/>
        <v>1530.4344633698099</v>
      </c>
      <c r="M314" s="306">
        <f t="shared" ca="1" si="132"/>
        <v>-0.42632432097847317</v>
      </c>
      <c r="N314" s="304">
        <f t="shared" ca="1" si="133"/>
        <v>-24.426584295847135</v>
      </c>
      <c r="P314" s="310">
        <f t="shared" ca="1" si="134"/>
        <v>23</v>
      </c>
      <c r="Q314" s="304">
        <f t="shared" ca="1" si="135"/>
        <v>0</v>
      </c>
      <c r="R314" s="306">
        <f t="shared" ca="1" si="136"/>
        <v>0</v>
      </c>
      <c r="S314" s="307">
        <f t="shared" ca="1" si="137"/>
        <v>2.9792999999999985</v>
      </c>
      <c r="T314" s="304">
        <f t="shared" ca="1" si="117"/>
        <v>29.226932999999988</v>
      </c>
      <c r="U314" s="311">
        <f t="shared" ca="1" si="118"/>
        <v>0</v>
      </c>
      <c r="V314" s="306">
        <f t="shared" ca="1" si="119"/>
        <v>1.0610175418292584</v>
      </c>
      <c r="W314" s="304">
        <f t="shared" ca="1" si="120"/>
        <v>1.4867856512030333</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3.2591683594657685</v>
      </c>
      <c r="AH314" s="304">
        <f t="shared" ca="1" si="144"/>
        <v>-0.48606211771327346</v>
      </c>
    </row>
    <row r="315" spans="1:34" x14ac:dyDescent="0.2">
      <c r="A315" s="347">
        <f t="shared" ca="1" si="122"/>
        <v>0.1</v>
      </c>
      <c r="B315" s="304">
        <f t="shared" ca="1" si="123"/>
        <v>17.699999999999946</v>
      </c>
      <c r="D315" s="306">
        <f t="shared" ca="1" si="124"/>
        <v>-0.45437058246108464</v>
      </c>
      <c r="E315" s="307">
        <f t="shared" ca="1" si="125"/>
        <v>-9.6036341079333702</v>
      </c>
      <c r="F315" s="304">
        <f t="shared" ca="1" si="126"/>
        <v>9.6143767715472439</v>
      </c>
      <c r="G315" s="306">
        <f t="shared" ca="1" si="127"/>
        <v>23.814395917355402</v>
      </c>
      <c r="H315" s="307">
        <f t="shared" ca="1" si="128"/>
        <v>-11.79701504853994</v>
      </c>
      <c r="I315" s="304">
        <f t="shared" ca="1" si="129"/>
        <v>26.576211486290354</v>
      </c>
      <c r="J315" s="306">
        <f t="shared" ca="1" si="130"/>
        <v>535.29208087987342</v>
      </c>
      <c r="K315" s="307">
        <f t="shared" ca="1" si="131"/>
        <v>1433.5244832979301</v>
      </c>
      <c r="L315" s="304">
        <f t="shared" ca="1" si="116"/>
        <v>1530.2058868228492</v>
      </c>
      <c r="M315" s="306">
        <f t="shared" ca="1" si="132"/>
        <v>-0.45993937478828639</v>
      </c>
      <c r="N315" s="304">
        <f t="shared" ca="1" si="133"/>
        <v>-26.352585007254593</v>
      </c>
      <c r="P315" s="310">
        <f t="shared" ca="1" si="134"/>
        <v>23</v>
      </c>
      <c r="Q315" s="304">
        <f t="shared" ca="1" si="135"/>
        <v>0</v>
      </c>
      <c r="R315" s="306">
        <f t="shared" ca="1" si="136"/>
        <v>0</v>
      </c>
      <c r="S315" s="307">
        <f t="shared" ca="1" si="137"/>
        <v>2.9792999999999985</v>
      </c>
      <c r="T315" s="304">
        <f t="shared" ca="1" si="117"/>
        <v>29.226932999999988</v>
      </c>
      <c r="U315" s="311">
        <f t="shared" ca="1" si="118"/>
        <v>0</v>
      </c>
      <c r="V315" s="306">
        <f t="shared" ca="1" si="119"/>
        <v>1.0611382428346419</v>
      </c>
      <c r="W315" s="304">
        <f t="shared" ca="1" si="120"/>
        <v>1.5293302189775413</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3.5576605757533413</v>
      </c>
      <c r="AH315" s="304">
        <f t="shared" ca="1" si="144"/>
        <v>-0.49903858329239553</v>
      </c>
    </row>
    <row r="316" spans="1:34" x14ac:dyDescent="0.2">
      <c r="A316" s="347">
        <f t="shared" ca="1" si="122"/>
        <v>0.1</v>
      </c>
      <c r="B316" s="304">
        <f t="shared" ca="1" si="123"/>
        <v>17.799999999999947</v>
      </c>
      <c r="D316" s="306">
        <f t="shared" ca="1" si="124"/>
        <v>-0.45997426268464153</v>
      </c>
      <c r="E316" s="307">
        <f t="shared" ca="1" si="125"/>
        <v>-9.5821410478912394</v>
      </c>
      <c r="F316" s="304">
        <f t="shared" ca="1" si="126"/>
        <v>9.5931748333914193</v>
      </c>
      <c r="G316" s="306">
        <f t="shared" ca="1" si="127"/>
        <v>23.768398491086938</v>
      </c>
      <c r="H316" s="307">
        <f t="shared" ca="1" si="128"/>
        <v>-12.755229153329065</v>
      </c>
      <c r="I316" s="304">
        <f t="shared" ca="1" si="129"/>
        <v>26.974666588950445</v>
      </c>
      <c r="J316" s="306">
        <f t="shared" ca="1" si="130"/>
        <v>537.67122060029556</v>
      </c>
      <c r="K316" s="307">
        <f t="shared" ca="1" si="131"/>
        <v>1432.2968710878367</v>
      </c>
      <c r="L316" s="304">
        <f t="shared" ca="1" si="116"/>
        <v>1529.8904105816921</v>
      </c>
      <c r="M316" s="306">
        <f t="shared" ca="1" si="132"/>
        <v>-0.49253327408788256</v>
      </c>
      <c r="N316" s="304">
        <f t="shared" ca="1" si="133"/>
        <v>-28.220077874995862</v>
      </c>
      <c r="P316" s="310">
        <f t="shared" ca="1" si="134"/>
        <v>23</v>
      </c>
      <c r="Q316" s="304">
        <f t="shared" ca="1" si="135"/>
        <v>0</v>
      </c>
      <c r="R316" s="306">
        <f t="shared" ca="1" si="136"/>
        <v>0</v>
      </c>
      <c r="S316" s="307">
        <f t="shared" ca="1" si="137"/>
        <v>2.9792999999999985</v>
      </c>
      <c r="T316" s="304">
        <f t="shared" ca="1" si="117"/>
        <v>29.226932999999988</v>
      </c>
      <c r="U316" s="311">
        <f t="shared" ca="1" si="118"/>
        <v>0</v>
      </c>
      <c r="V316" s="306">
        <f t="shared" ca="1" si="119"/>
        <v>1.0612691896593216</v>
      </c>
      <c r="W316" s="304">
        <f t="shared" ca="1" si="120"/>
        <v>1.5757266794764342</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3.8412793707824795</v>
      </c>
      <c r="AH316" s="304">
        <f t="shared" ca="1" si="144"/>
        <v>-0.51331863826319679</v>
      </c>
    </row>
    <row r="317" spans="1:34" x14ac:dyDescent="0.2">
      <c r="A317" s="347">
        <f t="shared" ca="1" si="122"/>
        <v>0.1</v>
      </c>
      <c r="B317" s="304">
        <f t="shared" ca="1" si="123"/>
        <v>17.899999999999949</v>
      </c>
      <c r="D317" s="306">
        <f t="shared" ca="1" si="124"/>
        <v>-0.46602636411217685</v>
      </c>
      <c r="E317" s="307">
        <f t="shared" ca="1" si="125"/>
        <v>-9.5599085574498144</v>
      </c>
      <c r="F317" s="304">
        <f t="shared" ca="1" si="126"/>
        <v>9.5712607423917664</v>
      </c>
      <c r="G317" s="306">
        <f t="shared" ca="1" si="127"/>
        <v>23.721795854675719</v>
      </c>
      <c r="H317" s="307">
        <f t="shared" ca="1" si="128"/>
        <v>-13.711220009074047</v>
      </c>
      <c r="I317" s="304">
        <f t="shared" ca="1" si="129"/>
        <v>27.399291098642365</v>
      </c>
      <c r="J317" s="306">
        <f t="shared" ca="1" si="130"/>
        <v>540.04573031758366</v>
      </c>
      <c r="K317" s="307">
        <f t="shared" ca="1" si="131"/>
        <v>1430.9735486297166</v>
      </c>
      <c r="L317" s="304">
        <f t="shared" ca="1" si="116"/>
        <v>1529.48837449396</v>
      </c>
      <c r="M317" s="306">
        <f t="shared" ca="1" si="132"/>
        <v>-0.52408663194027039</v>
      </c>
      <c r="N317" s="304">
        <f t="shared" ca="1" si="133"/>
        <v>-30.02795210940366</v>
      </c>
      <c r="P317" s="310">
        <f t="shared" ca="1" si="134"/>
        <v>23</v>
      </c>
      <c r="Q317" s="304">
        <f t="shared" ca="1" si="135"/>
        <v>0</v>
      </c>
      <c r="R317" s="306">
        <f t="shared" ca="1" si="136"/>
        <v>0</v>
      </c>
      <c r="S317" s="307">
        <f t="shared" ca="1" si="137"/>
        <v>2.9792999999999985</v>
      </c>
      <c r="T317" s="304">
        <f t="shared" ca="1" si="117"/>
        <v>29.226932999999988</v>
      </c>
      <c r="U317" s="311">
        <f t="shared" ca="1" si="118"/>
        <v>0</v>
      </c>
      <c r="V317" s="306">
        <f t="shared" ca="1" si="119"/>
        <v>1.061410362497649</v>
      </c>
      <c r="W317" s="304">
        <f t="shared" ca="1" si="120"/>
        <v>1.6259423295759674</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4.1098607702897585</v>
      </c>
      <c r="AH317" s="304">
        <f t="shared" ca="1" si="144"/>
        <v>-0.52889157838298761</v>
      </c>
    </row>
    <row r="318" spans="1:34" x14ac:dyDescent="0.2">
      <c r="A318" s="347">
        <f t="shared" ca="1" si="122"/>
        <v>0.1</v>
      </c>
      <c r="B318" s="304">
        <f t="shared" ca="1" si="123"/>
        <v>17.99999999999995</v>
      </c>
      <c r="D318" s="306">
        <f t="shared" ca="1" si="124"/>
        <v>-0.47249709052828986</v>
      </c>
      <c r="E318" s="307">
        <f t="shared" ca="1" si="125"/>
        <v>-9.5368962433717339</v>
      </c>
      <c r="F318" s="304">
        <f t="shared" ca="1" si="126"/>
        <v>9.5485937947634785</v>
      </c>
      <c r="G318" s="306">
        <f t="shared" ca="1" si="127"/>
        <v>23.674546145622891</v>
      </c>
      <c r="H318" s="307">
        <f t="shared" ca="1" si="128"/>
        <v>-14.66490963341122</v>
      </c>
      <c r="I318" s="304">
        <f t="shared" ca="1" si="129"/>
        <v>27.84858541752785</v>
      </c>
      <c r="J318" s="306">
        <f t="shared" ca="1" si="130"/>
        <v>542.41554741759865</v>
      </c>
      <c r="K318" s="307">
        <f t="shared" ca="1" si="131"/>
        <v>1429.5547421475924</v>
      </c>
      <c r="L318" s="304">
        <f t="shared" ca="1" si="116"/>
        <v>1529.0001265130761</v>
      </c>
      <c r="M318" s="306">
        <f t="shared" ca="1" si="132"/>
        <v>-0.55458955462240012</v>
      </c>
      <c r="N318" s="304">
        <f t="shared" ca="1" si="133"/>
        <v>-31.775640841903563</v>
      </c>
      <c r="P318" s="310">
        <f t="shared" ca="1" si="134"/>
        <v>23</v>
      </c>
      <c r="Q318" s="304">
        <f t="shared" ca="1" si="135"/>
        <v>0</v>
      </c>
      <c r="R318" s="306">
        <f t="shared" ca="1" si="136"/>
        <v>0</v>
      </c>
      <c r="S318" s="307">
        <f t="shared" ca="1" si="137"/>
        <v>2.9792999999999985</v>
      </c>
      <c r="T318" s="304">
        <f t="shared" ca="1" si="117"/>
        <v>29.226932999999988</v>
      </c>
      <c r="U318" s="311">
        <f t="shared" ca="1" si="118"/>
        <v>0</v>
      </c>
      <c r="V318" s="306">
        <f t="shared" ca="1" si="119"/>
        <v>1.0615617409972091</v>
      </c>
      <c r="W318" s="304">
        <f t="shared" ca="1" si="120"/>
        <v>1.6799435903256716</v>
      </c>
      <c r="Y318" s="314" t="str">
        <f t="shared" ca="1" si="138"/>
        <v/>
      </c>
      <c r="Z318" s="315" t="str">
        <f t="shared" ca="1" si="139"/>
        <v/>
      </c>
      <c r="AA318" s="316" t="str">
        <f t="shared" ca="1" si="140"/>
        <v/>
      </c>
      <c r="AC318" s="310">
        <f t="shared" ca="1" si="141"/>
        <v>17.99999999999995</v>
      </c>
      <c r="AD318" s="323">
        <f t="shared" ca="1" si="142"/>
        <v>542.41554741759865</v>
      </c>
      <c r="AE318" s="324" t="e">
        <f t="shared" ca="1" si="121"/>
        <v>#N/A</v>
      </c>
      <c r="AG318" s="306">
        <f t="shared" ca="1" si="143"/>
        <v>4.3633976748787209</v>
      </c>
      <c r="AH318" s="304">
        <f t="shared" ca="1" si="144"/>
        <v>-0.54574642687073083</v>
      </c>
    </row>
    <row r="319" spans="1:34" x14ac:dyDescent="0.2">
      <c r="A319" s="347">
        <f t="shared" ca="1" si="122"/>
        <v>0.1</v>
      </c>
      <c r="B319" s="304">
        <f t="shared" ca="1" si="123"/>
        <v>18.099999999999952</v>
      </c>
      <c r="D319" s="306">
        <f t="shared" ca="1" si="124"/>
        <v>-0.4793569017526928</v>
      </c>
      <c r="E319" s="307">
        <f t="shared" ca="1" si="125"/>
        <v>-9.5130681980927889</v>
      </c>
      <c r="F319" s="304">
        <f t="shared" ca="1" si="126"/>
        <v>9.5251377722751247</v>
      </c>
      <c r="G319" s="306">
        <f t="shared" ca="1" si="127"/>
        <v>23.626610455447622</v>
      </c>
      <c r="H319" s="307">
        <f t="shared" ca="1" si="128"/>
        <v>-15.616216453220499</v>
      </c>
      <c r="I319" s="304">
        <f t="shared" ca="1" si="129"/>
        <v>28.321068799169666</v>
      </c>
      <c r="J319" s="306">
        <f t="shared" ca="1" si="130"/>
        <v>544.78060524765215</v>
      </c>
      <c r="K319" s="307">
        <f t="shared" ca="1" si="131"/>
        <v>1428.0406858432607</v>
      </c>
      <c r="L319" s="304">
        <f t="shared" ca="1" si="116"/>
        <v>1528.4260231616342</v>
      </c>
      <c r="M319" s="306">
        <f t="shared" ca="1" si="132"/>
        <v>-0.58404059724800161</v>
      </c>
      <c r="N319" s="304">
        <f t="shared" ca="1" si="133"/>
        <v>-33.463061286610412</v>
      </c>
      <c r="P319" s="310">
        <f t="shared" ca="1" si="134"/>
        <v>23</v>
      </c>
      <c r="Q319" s="304">
        <f t="shared" ca="1" si="135"/>
        <v>0</v>
      </c>
      <c r="R319" s="306">
        <f t="shared" ca="1" si="136"/>
        <v>0</v>
      </c>
      <c r="S319" s="307">
        <f t="shared" ca="1" si="137"/>
        <v>2.9792999999999985</v>
      </c>
      <c r="T319" s="304">
        <f t="shared" ca="1" si="117"/>
        <v>29.226932999999988</v>
      </c>
      <c r="U319" s="311">
        <f t="shared" ca="1" si="118"/>
        <v>0</v>
      </c>
      <c r="V319" s="306">
        <f t="shared" ca="1" si="119"/>
        <v>1.0617233042157022</v>
      </c>
      <c r="W319" s="304">
        <f t="shared" ca="1" si="120"/>
        <v>1.7376959516460502</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4.6020193287835163</v>
      </c>
      <c r="AH319" s="304">
        <f t="shared" ca="1" si="144"/>
        <v>-0.56387191297474992</v>
      </c>
    </row>
    <row r="320" spans="1:34" x14ac:dyDescent="0.2">
      <c r="A320" s="347">
        <f t="shared" ca="1" si="122"/>
        <v>0.1</v>
      </c>
      <c r="B320" s="304">
        <f t="shared" ca="1" si="123"/>
        <v>18.199999999999953</v>
      </c>
      <c r="D320" s="306">
        <f t="shared" ca="1" si="124"/>
        <v>-0.4865767290802604</v>
      </c>
      <c r="E320" s="307">
        <f t="shared" ca="1" si="125"/>
        <v>-9.4883928216556619</v>
      </c>
      <c r="F320" s="304">
        <f t="shared" ca="1" si="126"/>
        <v>9.5008607637060525</v>
      </c>
      <c r="G320" s="306">
        <f t="shared" ca="1" si="127"/>
        <v>23.577952782539597</v>
      </c>
      <c r="H320" s="307">
        <f t="shared" ca="1" si="128"/>
        <v>-16.565055735386064</v>
      </c>
      <c r="I320" s="304">
        <f t="shared" ca="1" si="129"/>
        <v>28.815289846401225</v>
      </c>
      <c r="J320" s="306">
        <f t="shared" ca="1" si="130"/>
        <v>547.14083340955153</v>
      </c>
      <c r="K320" s="307">
        <f t="shared" ca="1" si="131"/>
        <v>1426.4316222338305</v>
      </c>
      <c r="L320" s="304">
        <f t="shared" ca="1" si="116"/>
        <v>1527.7664299534586</v>
      </c>
      <c r="M320" s="306">
        <f t="shared" ca="1" si="132"/>
        <v>-0.61244568924126419</v>
      </c>
      <c r="N320" s="304">
        <f t="shared" ca="1" si="133"/>
        <v>-35.09055317450521</v>
      </c>
      <c r="P320" s="310">
        <f t="shared" ca="1" si="134"/>
        <v>23</v>
      </c>
      <c r="Q320" s="304">
        <f t="shared" ca="1" si="135"/>
        <v>0</v>
      </c>
      <c r="R320" s="306">
        <f t="shared" ca="1" si="136"/>
        <v>0</v>
      </c>
      <c r="S320" s="307">
        <f t="shared" ca="1" si="137"/>
        <v>2.9792999999999985</v>
      </c>
      <c r="T320" s="304">
        <f t="shared" ca="1" si="117"/>
        <v>29.226932999999988</v>
      </c>
      <c r="U320" s="311">
        <f t="shared" ca="1" si="118"/>
        <v>0</v>
      </c>
      <c r="V320" s="306">
        <f t="shared" ca="1" si="119"/>
        <v>1.0618950305823935</v>
      </c>
      <c r="W320" s="304">
        <f t="shared" ca="1" si="120"/>
        <v>1.7991639252485598</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4.8259703131507656</v>
      </c>
      <c r="AH320" s="304">
        <f t="shared" ca="1" si="144"/>
        <v>-0.58325645341054977</v>
      </c>
    </row>
    <row r="321" spans="1:34" x14ac:dyDescent="0.2">
      <c r="A321" s="347">
        <f t="shared" ca="1" si="122"/>
        <v>0.1</v>
      </c>
      <c r="B321" s="304">
        <f t="shared" ca="1" si="123"/>
        <v>18.299999999999955</v>
      </c>
      <c r="D321" s="306">
        <f t="shared" ca="1" si="124"/>
        <v>-0.49412815368535962</v>
      </c>
      <c r="E321" s="307">
        <f t="shared" ca="1" si="125"/>
        <v>-9.4628426160780634</v>
      </c>
      <c r="F321" s="304">
        <f t="shared" ca="1" si="126"/>
        <v>9.4757349587737849</v>
      </c>
      <c r="G321" s="306">
        <f t="shared" ca="1" si="127"/>
        <v>23.52853996717106</v>
      </c>
      <c r="H321" s="307">
        <f t="shared" ca="1" si="128"/>
        <v>-17.511339996993872</v>
      </c>
      <c r="I321" s="304">
        <f t="shared" ca="1" si="129"/>
        <v>29.329835005964203</v>
      </c>
      <c r="J321" s="306">
        <f t="shared" ca="1" si="130"/>
        <v>549.49615804703706</v>
      </c>
      <c r="K321" s="307">
        <f t="shared" ca="1" si="131"/>
        <v>1424.7278024472114</v>
      </c>
      <c r="L321" s="304">
        <f t="shared" ca="1" si="116"/>
        <v>1527.0217217755987</v>
      </c>
      <c r="M321" s="306">
        <f t="shared" ca="1" si="132"/>
        <v>-0.63981707077868288</v>
      </c>
      <c r="N321" s="304">
        <f t="shared" ca="1" si="133"/>
        <v>-36.658817816041598</v>
      </c>
      <c r="P321" s="310">
        <f t="shared" ca="1" si="134"/>
        <v>23</v>
      </c>
      <c r="Q321" s="304">
        <f t="shared" ca="1" si="135"/>
        <v>0</v>
      </c>
      <c r="R321" s="306">
        <f t="shared" ca="1" si="136"/>
        <v>0</v>
      </c>
      <c r="S321" s="307">
        <f t="shared" ca="1" si="137"/>
        <v>2.9792999999999985</v>
      </c>
      <c r="T321" s="304">
        <f t="shared" ca="1" si="117"/>
        <v>29.226932999999988</v>
      </c>
      <c r="U321" s="311">
        <f t="shared" ca="1" si="118"/>
        <v>0</v>
      </c>
      <c r="V321" s="306">
        <f t="shared" ca="1" si="119"/>
        <v>1.0620768978639272</v>
      </c>
      <c r="W321" s="304">
        <f t="shared" ca="1" si="120"/>
        <v>1.8643110053974192</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5.0355899887824549</v>
      </c>
      <c r="AH321" s="304">
        <f t="shared" ca="1" si="144"/>
        <v>-0.6038881365584402</v>
      </c>
    </row>
    <row r="322" spans="1:34" x14ac:dyDescent="0.2">
      <c r="A322" s="347">
        <f t="shared" ca="1" si="122"/>
        <v>0.1</v>
      </c>
      <c r="B322" s="304">
        <f t="shared" ca="1" si="123"/>
        <v>18.399999999999956</v>
      </c>
      <c r="D322" s="306">
        <f t="shared" ca="1" si="124"/>
        <v>-0.50198354966054626</v>
      </c>
      <c r="E322" s="307">
        <f t="shared" ca="1" si="125"/>
        <v>-9.4363939614073473</v>
      </c>
      <c r="F322" s="304">
        <f t="shared" ca="1" si="126"/>
        <v>9.4497364237853141</v>
      </c>
      <c r="G322" s="306">
        <f t="shared" ca="1" si="127"/>
        <v>23.478341612205007</v>
      </c>
      <c r="H322" s="307">
        <f t="shared" ca="1" si="128"/>
        <v>-18.454979393134607</v>
      </c>
      <c r="I322" s="304">
        <f t="shared" ca="1" si="129"/>
        <v>29.863335199880478</v>
      </c>
      <c r="J322" s="306">
        <f t="shared" ca="1" si="130"/>
        <v>551.84650212600582</v>
      </c>
      <c r="K322" s="307">
        <f t="shared" ca="1" si="131"/>
        <v>1422.929486477705</v>
      </c>
      <c r="L322" s="304">
        <f t="shared" ca="1" si="116"/>
        <v>1526.1922832318387</v>
      </c>
      <c r="M322" s="306">
        <f t="shared" ca="1" si="132"/>
        <v>-0.66617227189527606</v>
      </c>
      <c r="N322" s="304">
        <f t="shared" ca="1" si="133"/>
        <v>-38.168859608240865</v>
      </c>
      <c r="P322" s="310">
        <f t="shared" ca="1" si="134"/>
        <v>23</v>
      </c>
      <c r="Q322" s="304">
        <f t="shared" ca="1" si="135"/>
        <v>0</v>
      </c>
      <c r="R322" s="306">
        <f t="shared" ca="1" si="136"/>
        <v>0</v>
      </c>
      <c r="S322" s="307">
        <f t="shared" ca="1" si="137"/>
        <v>2.9792999999999985</v>
      </c>
      <c r="T322" s="304">
        <f t="shared" ca="1" si="117"/>
        <v>29.226932999999988</v>
      </c>
      <c r="U322" s="311">
        <f t="shared" ca="1" si="118"/>
        <v>0</v>
      </c>
      <c r="V322" s="306">
        <f t="shared" ca="1" si="119"/>
        <v>1.0622688831342664</v>
      </c>
      <c r="W322" s="304">
        <f t="shared" ca="1" si="120"/>
        <v>1.9330996370970774</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5.2312930830171007</v>
      </c>
      <c r="AH322" s="304">
        <f t="shared" ca="1" si="144"/>
        <v>-0.6257547092932636</v>
      </c>
    </row>
    <row r="323" spans="1:34" x14ac:dyDescent="0.2">
      <c r="A323" s="347">
        <f t="shared" ca="1" si="122"/>
        <v>0.1</v>
      </c>
      <c r="B323" s="304">
        <f t="shared" ca="1" si="123"/>
        <v>18.499999999999957</v>
      </c>
      <c r="D323" s="306">
        <f t="shared" ca="1" si="124"/>
        <v>-0.5101161943454775</v>
      </c>
      <c r="E323" s="307">
        <f t="shared" ca="1" si="125"/>
        <v>-9.4090268814448059</v>
      </c>
      <c r="F323" s="304">
        <f t="shared" ca="1" si="126"/>
        <v>9.4228448669966163</v>
      </c>
      <c r="G323" s="306">
        <f t="shared" ca="1" si="127"/>
        <v>23.42732999277046</v>
      </c>
      <c r="H323" s="307">
        <f t="shared" ca="1" si="128"/>
        <v>-19.395882081279087</v>
      </c>
      <c r="I323" s="304">
        <f t="shared" ca="1" si="129"/>
        <v>30.414470771345762</v>
      </c>
      <c r="J323" s="306">
        <f t="shared" ca="1" si="130"/>
        <v>554.19178570625456</v>
      </c>
      <c r="K323" s="307">
        <f t="shared" ca="1" si="131"/>
        <v>1421.0369434039844</v>
      </c>
      <c r="L323" s="304">
        <f t="shared" ca="1" si="116"/>
        <v>1525.2785089495053</v>
      </c>
      <c r="M323" s="306">
        <f t="shared" ca="1" si="132"/>
        <v>-0.69153315704805296</v>
      </c>
      <c r="N323" s="304">
        <f t="shared" ca="1" si="133"/>
        <v>-39.621931292210974</v>
      </c>
      <c r="P323" s="310">
        <f t="shared" ca="1" si="134"/>
        <v>23</v>
      </c>
      <c r="Q323" s="304">
        <f t="shared" ca="1" si="135"/>
        <v>0</v>
      </c>
      <c r="R323" s="306">
        <f t="shared" ca="1" si="136"/>
        <v>0</v>
      </c>
      <c r="S323" s="307">
        <f t="shared" ca="1" si="137"/>
        <v>2.9792999999999985</v>
      </c>
      <c r="T323" s="304">
        <f t="shared" ca="1" si="117"/>
        <v>29.226932999999988</v>
      </c>
      <c r="U323" s="311">
        <f t="shared" ca="1" si="118"/>
        <v>0</v>
      </c>
      <c r="V323" s="306">
        <f t="shared" ca="1" si="119"/>
        <v>1.0624709627485234</v>
      </c>
      <c r="W323" s="304">
        <f t="shared" ca="1" si="120"/>
        <v>2.0054911912676436</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5.4135518973915362</v>
      </c>
      <c r="AH323" s="304">
        <f t="shared" ca="1" si="144"/>
        <v>-0.64884356630654128</v>
      </c>
    </row>
    <row r="324" spans="1:34" x14ac:dyDescent="0.2">
      <c r="A324" s="347">
        <f t="shared" ca="1" si="122"/>
        <v>0.1</v>
      </c>
      <c r="B324" s="304">
        <f t="shared" ca="1" si="123"/>
        <v>18.599999999999959</v>
      </c>
      <c r="D324" s="306">
        <f t="shared" ca="1" si="124"/>
        <v>-0.51850034922547106</v>
      </c>
      <c r="E324" s="307">
        <f t="shared" ca="1" si="125"/>
        <v>-9.3807248057809947</v>
      </c>
      <c r="F324" s="304">
        <f t="shared" ca="1" si="126"/>
        <v>9.3950434003224181</v>
      </c>
      <c r="G324" s="306">
        <f t="shared" ca="1" si="127"/>
        <v>23.375479957847912</v>
      </c>
      <c r="H324" s="307">
        <f t="shared" ca="1" si="128"/>
        <v>-20.333954561857187</v>
      </c>
      <c r="I324" s="304">
        <f t="shared" ca="1" si="129"/>
        <v>30.981974943237915</v>
      </c>
      <c r="J324" s="306">
        <f t="shared" ca="1" si="130"/>
        <v>556.53192620378547</v>
      </c>
      <c r="K324" s="307">
        <f t="shared" ca="1" si="131"/>
        <v>1419.0504515718276</v>
      </c>
      <c r="L324" s="304">
        <f t="shared" ref="L324:L387" ca="1" si="145">SQRT(pos_x^2+pos_z^2)</f>
        <v>1524.2808038515423</v>
      </c>
      <c r="M324" s="306">
        <f t="shared" ca="1" si="132"/>
        <v>-0.71592505002928719</v>
      </c>
      <c r="N324" s="304">
        <f t="shared" ca="1" si="133"/>
        <v>-41.019483814370467</v>
      </c>
      <c r="P324" s="310">
        <f t="shared" ca="1" si="134"/>
        <v>23</v>
      </c>
      <c r="Q324" s="304">
        <f t="shared" ca="1" si="135"/>
        <v>0</v>
      </c>
      <c r="R324" s="306">
        <f t="shared" ca="1" si="136"/>
        <v>0</v>
      </c>
      <c r="S324" s="307">
        <f t="shared" ca="1" si="137"/>
        <v>2.9792999999999985</v>
      </c>
      <c r="T324" s="304">
        <f t="shared" ref="T324:T387" ca="1" si="146">m*g</f>
        <v>29.226932999999988</v>
      </c>
      <c r="U324" s="311">
        <f t="shared" ref="U324:U387" ca="1" si="147">IF(pos_xz&lt;L_rampe,Poids*COS(Beta),0)</f>
        <v>0</v>
      </c>
      <c r="V324" s="306">
        <f t="shared" ref="V324:V387" ca="1" si="148">Rho_moyen*(20000-Alt_rampe-pos_z)/(20000+Alt_rampe+pos_z)</f>
        <v>1.062683112320423</v>
      </c>
      <c r="W324" s="304">
        <f t="shared" ref="W324:W387" ca="1" si="149">1/2*Rho*Sref*Cx*vit_xz^2</f>
        <v>2.0814459464609771</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5.5828804210908451</v>
      </c>
      <c r="AH324" s="304">
        <f t="shared" ca="1" si="144"/>
        <v>-0.673141741774123</v>
      </c>
    </row>
    <row r="325" spans="1:34" x14ac:dyDescent="0.2">
      <c r="A325" s="347">
        <f t="shared" ref="A325:A388" ca="1" si="151">IF(B324+0.01&lt;=T_ini+ROUNDUP(Temps_fin_propu,0), 0.01, IF(K324&gt;0, 0.1, 0.0001))</f>
        <v>0.1</v>
      </c>
      <c r="B325" s="304">
        <f t="shared" ref="B325:B388" ca="1" si="152">B324+pas</f>
        <v>18.69999999999996</v>
      </c>
      <c r="D325" s="306">
        <f t="shared" ref="D325:D388" ca="1" si="153">IF(AND(L324&lt;L_rampe,Poussee&lt;Poids*SIN(M324)),0,(-W324+Poussee)/m*COS(M324)-U324/m*SIN(M324))</f>
        <v>-0.52711131499697617</v>
      </c>
      <c r="E325" s="307">
        <f t="shared" ref="E325:E388" ca="1" si="154">IF(AND(L324&lt;L_rampe,Poussee&lt;Poids*SIN(M324)),0,(-W324+Poussee)/m*SIN(M324)+U324/m*COS(M324)-Poids/m)</f>
        <v>-9.3514743334675003</v>
      </c>
      <c r="F325" s="304">
        <f t="shared" ref="F325:F388" ca="1" si="155">SQRT(acc_x^2+acc_z^2)</f>
        <v>9.3663183027216874</v>
      </c>
      <c r="G325" s="306">
        <f t="shared" ref="G325:G388" ca="1" si="156">G324+acc_x*pas</f>
        <v>23.322768826348213</v>
      </c>
      <c r="H325" s="307">
        <f t="shared" ref="H325:H388" ca="1" si="157">H324+acc_z*pas</f>
        <v>-21.269101995203936</v>
      </c>
      <c r="I325" s="304">
        <f t="shared" ref="I325:I388" ca="1" si="158">SQRT(vit_x^2+vit_z^2)</f>
        <v>31.564635993619</v>
      </c>
      <c r="J325" s="306">
        <f t="shared" ref="J325:J388" ca="1" si="159">J324+0.5*(vit_x+G324)*pas*(K324&gt;=0)</f>
        <v>558.86683864299528</v>
      </c>
      <c r="K325" s="307">
        <f t="shared" ref="K325:K388" ca="1" si="160">K324+0.5*(vit_z+H324)*pas</f>
        <v>1416.9702987439746</v>
      </c>
      <c r="L325" s="304">
        <f t="shared" ca="1" si="145"/>
        <v>1523.1995833958872</v>
      </c>
      <c r="M325" s="306">
        <f t="shared" ref="M325:M388" ca="1" si="161">IF(AND(L324&gt;L_rampe,G325&gt;0),ATAN2(G325,H325),$M$4)</f>
        <v>-0.73937594747755031</v>
      </c>
      <c r="N325" s="304">
        <f t="shared" ref="N325:N388" ca="1" si="162">DEGREES(Beta)</f>
        <v>-42.363121263950056</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2.9792999999999985</v>
      </c>
      <c r="T325" s="304">
        <f t="shared" ca="1" si="146"/>
        <v>29.226932999999988</v>
      </c>
      <c r="U325" s="311">
        <f t="shared" ca="1" si="147"/>
        <v>0</v>
      </c>
      <c r="V325" s="306">
        <f t="shared" ca="1" si="148"/>
        <v>1.062905306703146</v>
      </c>
      <c r="W325" s="304">
        <f t="shared" ca="1" si="149"/>
        <v>2.1609230766701861</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5.7398204772174584</v>
      </c>
      <c r="AH325" s="304">
        <f t="shared" ref="AH325:AH388" ca="1" si="173">IF(AND(L324&lt;L_rampe,Poussee&lt;Poids*SIN(M324)), g*SIN(M324), (-W324+Poussee)/m)</f>
        <v>-0.69863590321920521</v>
      </c>
    </row>
    <row r="326" spans="1:34" x14ac:dyDescent="0.2">
      <c r="A326" s="347">
        <f t="shared" ca="1" si="151"/>
        <v>0.1</v>
      </c>
      <c r="B326" s="304">
        <f t="shared" ca="1" si="152"/>
        <v>18.799999999999962</v>
      </c>
      <c r="D326" s="306">
        <f t="shared" ca="1" si="153"/>
        <v>-0.53592546447252887</v>
      </c>
      <c r="E326" s="307">
        <f t="shared" ca="1" si="154"/>
        <v>-9.321265002429044</v>
      </c>
      <c r="F326" s="304">
        <f t="shared" ca="1" si="155"/>
        <v>9.336658789362426</v>
      </c>
      <c r="G326" s="306">
        <f t="shared" ca="1" si="156"/>
        <v>23.269176279900961</v>
      </c>
      <c r="H326" s="307">
        <f t="shared" ca="1" si="157"/>
        <v>-22.201228495446841</v>
      </c>
      <c r="I326" s="304">
        <f t="shared" ca="1" si="158"/>
        <v>32.161298348358798</v>
      </c>
      <c r="J326" s="306">
        <f t="shared" ca="1" si="159"/>
        <v>561.19643589830775</v>
      </c>
      <c r="K326" s="307">
        <f t="shared" ca="1" si="160"/>
        <v>1414.7967822194421</v>
      </c>
      <c r="L326" s="304">
        <f t="shared" ca="1" si="145"/>
        <v>1522.035273784235</v>
      </c>
      <c r="M326" s="306">
        <f t="shared" ca="1" si="161"/>
        <v>-0.76191582391761847</v>
      </c>
      <c r="N326" s="304">
        <f t="shared" ca="1" si="162"/>
        <v>-43.654561054712325</v>
      </c>
      <c r="P326" s="310">
        <f t="shared" ca="1" si="163"/>
        <v>23</v>
      </c>
      <c r="Q326" s="304">
        <f t="shared" ca="1" si="164"/>
        <v>0</v>
      </c>
      <c r="R326" s="306">
        <f t="shared" ca="1" si="165"/>
        <v>0</v>
      </c>
      <c r="S326" s="307">
        <f t="shared" ca="1" si="166"/>
        <v>2.9792999999999985</v>
      </c>
      <c r="T326" s="304">
        <f t="shared" ca="1" si="146"/>
        <v>29.226932999999988</v>
      </c>
      <c r="U326" s="311">
        <f t="shared" ca="1" si="147"/>
        <v>0</v>
      </c>
      <c r="V326" s="306">
        <f t="shared" ca="1" si="148"/>
        <v>1.0631375199733097</v>
      </c>
      <c r="W326" s="304">
        <f t="shared" ca="1" si="149"/>
        <v>2.2438806447929829</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5.8849299064463745</v>
      </c>
      <c r="AH326" s="304">
        <f t="shared" ca="1" si="173"/>
        <v>-0.72531234742059791</v>
      </c>
    </row>
    <row r="327" spans="1:34" x14ac:dyDescent="0.2">
      <c r="A327" s="347">
        <f t="shared" ca="1" si="151"/>
        <v>0.1</v>
      </c>
      <c r="B327" s="304">
        <f t="shared" ca="1" si="152"/>
        <v>18.899999999999963</v>
      </c>
      <c r="D327" s="306">
        <f t="shared" ca="1" si="153"/>
        <v>-0.54492025689275059</v>
      </c>
      <c r="E327" s="307">
        <f t="shared" ca="1" si="154"/>
        <v>-9.2900890676339394</v>
      </c>
      <c r="F327" s="304">
        <f t="shared" ca="1" si="155"/>
        <v>9.3060567895829926</v>
      </c>
      <c r="G327" s="306">
        <f t="shared" ca="1" si="156"/>
        <v>23.214684254211686</v>
      </c>
      <c r="H327" s="307">
        <f t="shared" ca="1" si="157"/>
        <v>-23.130237402210234</v>
      </c>
      <c r="I327" s="304">
        <f t="shared" ca="1" si="158"/>
        <v>32.770862779386036</v>
      </c>
      <c r="J327" s="306">
        <f t="shared" ca="1" si="159"/>
        <v>563.5206289250134</v>
      </c>
      <c r="K327" s="307">
        <f t="shared" ca="1" si="160"/>
        <v>1412.5302089245592</v>
      </c>
      <c r="L327" s="304">
        <f t="shared" ca="1" si="145"/>
        <v>1520.7883121422592</v>
      </c>
      <c r="M327" s="306">
        <f t="shared" ca="1" si="161"/>
        <v>-0.78357602721674902</v>
      </c>
      <c r="N327" s="304">
        <f t="shared" ca="1" si="162"/>
        <v>-44.895599287147846</v>
      </c>
      <c r="P327" s="310">
        <f t="shared" ca="1" si="163"/>
        <v>23</v>
      </c>
      <c r="Q327" s="304">
        <f t="shared" ca="1" si="164"/>
        <v>0</v>
      </c>
      <c r="R327" s="306">
        <f t="shared" ca="1" si="165"/>
        <v>0</v>
      </c>
      <c r="S327" s="307">
        <f t="shared" ca="1" si="166"/>
        <v>2.9792999999999985</v>
      </c>
      <c r="T327" s="304">
        <f t="shared" ca="1" si="146"/>
        <v>29.226932999999988</v>
      </c>
      <c r="U327" s="311">
        <f t="shared" ca="1" si="147"/>
        <v>0</v>
      </c>
      <c r="V327" s="306">
        <f t="shared" ca="1" si="148"/>
        <v>1.0633797254178408</v>
      </c>
      <c r="W327" s="304">
        <f t="shared" ca="1" si="149"/>
        <v>2.3302756013226702</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6.0187727037874854</v>
      </c>
      <c r="AH327" s="304">
        <f t="shared" ca="1" si="173"/>
        <v>-0.75315699821870374</v>
      </c>
    </row>
    <row r="328" spans="1:34" x14ac:dyDescent="0.2">
      <c r="A328" s="347">
        <f t="shared" ca="1" si="151"/>
        <v>0.1</v>
      </c>
      <c r="B328" s="304">
        <f t="shared" ca="1" si="152"/>
        <v>18.999999999999964</v>
      </c>
      <c r="D328" s="306">
        <f t="shared" ca="1" si="153"/>
        <v>-0.55407423698359859</v>
      </c>
      <c r="E328" s="307">
        <f t="shared" ca="1" si="154"/>
        <v>-9.2579412901102014</v>
      </c>
      <c r="F328" s="304">
        <f t="shared" ca="1" si="155"/>
        <v>9.2745067357362085</v>
      </c>
      <c r="G328" s="306">
        <f t="shared" ca="1" si="156"/>
        <v>23.159276830513328</v>
      </c>
      <c r="H328" s="307">
        <f t="shared" ca="1" si="157"/>
        <v>-24.056031531221254</v>
      </c>
      <c r="I328" s="304">
        <f t="shared" ca="1" si="158"/>
        <v>33.392285880775859</v>
      </c>
      <c r="J328" s="306">
        <f t="shared" ca="1" si="159"/>
        <v>565.83932697924968</v>
      </c>
      <c r="K328" s="307">
        <f t="shared" ca="1" si="160"/>
        <v>1410.1708954778876</v>
      </c>
      <c r="L328" s="304">
        <f t="shared" ca="1" si="145"/>
        <v>1519.459146673328</v>
      </c>
      <c r="M328" s="306">
        <f t="shared" ca="1" si="161"/>
        <v>-0.80438876044162766</v>
      </c>
      <c r="N328" s="304">
        <f t="shared" ca="1" si="162"/>
        <v>-46.088081061065097</v>
      </c>
      <c r="P328" s="310">
        <f t="shared" ca="1" si="163"/>
        <v>23</v>
      </c>
      <c r="Q328" s="304">
        <f t="shared" ca="1" si="164"/>
        <v>0</v>
      </c>
      <c r="R328" s="306">
        <f t="shared" ca="1" si="165"/>
        <v>0</v>
      </c>
      <c r="S328" s="307">
        <f t="shared" ca="1" si="166"/>
        <v>2.9792999999999985</v>
      </c>
      <c r="T328" s="304">
        <f t="shared" ca="1" si="146"/>
        <v>29.226932999999988</v>
      </c>
      <c r="U328" s="311">
        <f t="shared" ca="1" si="147"/>
        <v>0</v>
      </c>
      <c r="V328" s="306">
        <f t="shared" ca="1" si="148"/>
        <v>1.0636318955235173</v>
      </c>
      <c r="W328" s="304">
        <f t="shared" ca="1" si="149"/>
        <v>2.4200637878579516</v>
      </c>
      <c r="Y328" s="314" t="str">
        <f t="shared" ca="1" si="167"/>
        <v/>
      </c>
      <c r="Z328" s="315" t="str">
        <f t="shared" ca="1" si="168"/>
        <v/>
      </c>
      <c r="AA328" s="316" t="str">
        <f t="shared" ca="1" si="169"/>
        <v/>
      </c>
      <c r="AC328" s="310">
        <f t="shared" ca="1" si="170"/>
        <v>18.999999999999964</v>
      </c>
      <c r="AD328" s="323">
        <f t="shared" ca="1" si="171"/>
        <v>565.83932697924968</v>
      </c>
      <c r="AE328" s="324" t="e">
        <f t="shared" ca="1" si="150"/>
        <v>#N/A</v>
      </c>
      <c r="AG328" s="306">
        <f t="shared" ca="1" si="172"/>
        <v>6.1419109648103341</v>
      </c>
      <c r="AH328" s="304">
        <f t="shared" ca="1" si="173"/>
        <v>-0.7821554060761492</v>
      </c>
    </row>
    <row r="329" spans="1:34" x14ac:dyDescent="0.2">
      <c r="A329" s="347">
        <f t="shared" ca="1" si="151"/>
        <v>0.1</v>
      </c>
      <c r="B329" s="304">
        <f t="shared" ca="1" si="152"/>
        <v>19.099999999999966</v>
      </c>
      <c r="D329" s="306">
        <f t="shared" ca="1" si="153"/>
        <v>-0.56336702179065912</v>
      </c>
      <c r="E329" s="307">
        <f t="shared" ca="1" si="154"/>
        <v>-9.2248187381226661</v>
      </c>
      <c r="F329" s="304">
        <f t="shared" ca="1" si="155"/>
        <v>9.2420053642302289</v>
      </c>
      <c r="G329" s="306">
        <f t="shared" ca="1" si="156"/>
        <v>23.102940128334261</v>
      </c>
      <c r="H329" s="307">
        <f t="shared" ca="1" si="157"/>
        <v>-24.978513405033521</v>
      </c>
      <c r="I329" s="304">
        <f t="shared" ca="1" si="158"/>
        <v>34.024578976070181</v>
      </c>
      <c r="J329" s="306">
        <f t="shared" ca="1" si="159"/>
        <v>568.1524378271921</v>
      </c>
      <c r="K329" s="307">
        <f t="shared" ca="1" si="160"/>
        <v>1407.7191682310749</v>
      </c>
      <c r="L329" s="304">
        <f t="shared" ca="1" si="145"/>
        <v>1518.0482367876755</v>
      </c>
      <c r="M329" s="306">
        <f t="shared" ca="1" si="161"/>
        <v>-0.82438664416530616</v>
      </c>
      <c r="N329" s="304">
        <f t="shared" ca="1" si="162"/>
        <v>-47.233875397625233</v>
      </c>
      <c r="P329" s="310">
        <f t="shared" ca="1" si="163"/>
        <v>23</v>
      </c>
      <c r="Q329" s="304">
        <f t="shared" ca="1" si="164"/>
        <v>0</v>
      </c>
      <c r="R329" s="306">
        <f t="shared" ca="1" si="165"/>
        <v>0</v>
      </c>
      <c r="S329" s="307">
        <f t="shared" ca="1" si="166"/>
        <v>2.9792999999999985</v>
      </c>
      <c r="T329" s="304">
        <f t="shared" ca="1" si="146"/>
        <v>29.226932999999988</v>
      </c>
      <c r="U329" s="311">
        <f t="shared" ca="1" si="147"/>
        <v>0</v>
      </c>
      <c r="V329" s="306">
        <f t="shared" ca="1" si="148"/>
        <v>1.0638940019689584</v>
      </c>
      <c r="W329" s="304">
        <f t="shared" ca="1" si="149"/>
        <v>2.5131999450426954</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6.2548984626264508</v>
      </c>
      <c r="AH329" s="304">
        <f t="shared" ca="1" si="173"/>
        <v>-0.8122927492558496</v>
      </c>
    </row>
    <row r="330" spans="1:34" x14ac:dyDescent="0.2">
      <c r="A330" s="347">
        <f t="shared" ca="1" si="151"/>
        <v>0.1</v>
      </c>
      <c r="B330" s="304">
        <f t="shared" ca="1" si="152"/>
        <v>19.199999999999967</v>
      </c>
      <c r="D330" s="306">
        <f t="shared" ca="1" si="153"/>
        <v>-0.57277927797633865</v>
      </c>
      <c r="E330" s="307">
        <f t="shared" ca="1" si="154"/>
        <v>-9.1907206012056211</v>
      </c>
      <c r="F330" s="304">
        <f t="shared" ca="1" si="155"/>
        <v>9.2085515294591538</v>
      </c>
      <c r="G330" s="306">
        <f t="shared" ca="1" si="156"/>
        <v>23.045662200536626</v>
      </c>
      <c r="H330" s="307">
        <f t="shared" ca="1" si="157"/>
        <v>-25.897585465154084</v>
      </c>
      <c r="I330" s="304">
        <f t="shared" ca="1" si="158"/>
        <v>34.666806590544255</v>
      </c>
      <c r="J330" s="306">
        <f t="shared" ca="1" si="159"/>
        <v>570.45986794363569</v>
      </c>
      <c r="K330" s="307">
        <f t="shared" ca="1" si="160"/>
        <v>1405.1753632875655</v>
      </c>
      <c r="L330" s="304">
        <f t="shared" ca="1" si="145"/>
        <v>1516.5560532089185</v>
      </c>
      <c r="M330" s="306">
        <f t="shared" ca="1" si="161"/>
        <v>-0.84360235212343282</v>
      </c>
      <c r="N330" s="304">
        <f t="shared" ca="1" si="162"/>
        <v>-48.33485436398184</v>
      </c>
      <c r="P330" s="310">
        <f t="shared" ca="1" si="163"/>
        <v>23</v>
      </c>
      <c r="Q330" s="304">
        <f t="shared" ca="1" si="164"/>
        <v>0</v>
      </c>
      <c r="R330" s="306">
        <f t="shared" ca="1" si="165"/>
        <v>0</v>
      </c>
      <c r="S330" s="307">
        <f t="shared" ca="1" si="166"/>
        <v>2.9792999999999985</v>
      </c>
      <c r="T330" s="304">
        <f t="shared" ca="1" si="146"/>
        <v>29.226932999999988</v>
      </c>
      <c r="U330" s="311">
        <f t="shared" ca="1" si="147"/>
        <v>0</v>
      </c>
      <c r="V330" s="306">
        <f t="shared" ca="1" si="148"/>
        <v>1.0641660156188608</v>
      </c>
      <c r="W330" s="304">
        <f t="shared" ca="1" si="149"/>
        <v>2.609637724568445</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6.3582756608229278</v>
      </c>
      <c r="AH330" s="304">
        <f t="shared" ca="1" si="173"/>
        <v>-0.84355383648598548</v>
      </c>
    </row>
    <row r="331" spans="1:34" x14ac:dyDescent="0.2">
      <c r="A331" s="347">
        <f t="shared" ca="1" si="151"/>
        <v>0.1</v>
      </c>
      <c r="B331" s="304">
        <f t="shared" ca="1" si="152"/>
        <v>19.299999999999969</v>
      </c>
      <c r="D331" s="306">
        <f t="shared" ca="1" si="153"/>
        <v>-0.5822926919087289</v>
      </c>
      <c r="E331" s="307">
        <f t="shared" ca="1" si="154"/>
        <v>-9.1556480172615835</v>
      </c>
      <c r="F331" s="304">
        <f t="shared" ca="1" si="155"/>
        <v>9.1741460308323131</v>
      </c>
      <c r="G331" s="306">
        <f t="shared" ca="1" si="156"/>
        <v>22.987432931345754</v>
      </c>
      <c r="H331" s="307">
        <f t="shared" ca="1" si="157"/>
        <v>-26.813150266880243</v>
      </c>
      <c r="I331" s="304">
        <f t="shared" ca="1" si="158"/>
        <v>35.318084602755839</v>
      </c>
      <c r="J331" s="306">
        <f t="shared" ca="1" si="159"/>
        <v>572.76152270022976</v>
      </c>
      <c r="K331" s="307">
        <f t="shared" ca="1" si="160"/>
        <v>1402.5398265009637</v>
      </c>
      <c r="L331" s="304">
        <f t="shared" ca="1" si="145"/>
        <v>1514.9830780596988</v>
      </c>
      <c r="M331" s="306">
        <f t="shared" ca="1" si="161"/>
        <v>-0.86206831257854688</v>
      </c>
      <c r="N331" s="304">
        <f t="shared" ca="1" si="162"/>
        <v>-49.392875962715351</v>
      </c>
      <c r="P331" s="310">
        <f t="shared" ca="1" si="163"/>
        <v>23</v>
      </c>
      <c r="Q331" s="304">
        <f t="shared" ca="1" si="164"/>
        <v>0</v>
      </c>
      <c r="R331" s="306">
        <f t="shared" ca="1" si="165"/>
        <v>0</v>
      </c>
      <c r="S331" s="307">
        <f t="shared" ca="1" si="166"/>
        <v>2.9792999999999985</v>
      </c>
      <c r="T331" s="304">
        <f t="shared" ca="1" si="146"/>
        <v>29.226932999999988</v>
      </c>
      <c r="U331" s="311">
        <f t="shared" ca="1" si="147"/>
        <v>0</v>
      </c>
      <c r="V331" s="306">
        <f t="shared" ca="1" si="148"/>
        <v>1.0644479065203012</v>
      </c>
      <c r="W331" s="304">
        <f t="shared" ca="1" si="149"/>
        <v>2.7093297048945519</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6.4525659654311651</v>
      </c>
      <c r="AH331" s="304">
        <f t="shared" ca="1" si="173"/>
        <v>-0.87592311098863707</v>
      </c>
    </row>
    <row r="332" spans="1:34" x14ac:dyDescent="0.2">
      <c r="A332" s="347">
        <f t="shared" ca="1" si="151"/>
        <v>0.1</v>
      </c>
      <c r="B332" s="304">
        <f t="shared" ca="1" si="152"/>
        <v>19.39999999999997</v>
      </c>
      <c r="D332" s="306">
        <f t="shared" ca="1" si="153"/>
        <v>-0.59188993452267402</v>
      </c>
      <c r="E332" s="307">
        <f t="shared" ca="1" si="154"/>
        <v>-9.1196039125721882</v>
      </c>
      <c r="F332" s="304">
        <f t="shared" ca="1" si="155"/>
        <v>9.13879145274643</v>
      </c>
      <c r="G332" s="306">
        <f t="shared" ca="1" si="156"/>
        <v>22.928243937893487</v>
      </c>
      <c r="H332" s="307">
        <f t="shared" ca="1" si="157"/>
        <v>-27.72511065813746</v>
      </c>
      <c r="I332" s="304">
        <f t="shared" ca="1" si="158"/>
        <v>35.977578171432228</v>
      </c>
      <c r="J332" s="306">
        <f t="shared" ca="1" si="159"/>
        <v>575.05730654369177</v>
      </c>
      <c r="K332" s="307">
        <f t="shared" ca="1" si="160"/>
        <v>1399.8129134547128</v>
      </c>
      <c r="L332" s="304">
        <f t="shared" ca="1" si="145"/>
        <v>1513.3298049281448</v>
      </c>
      <c r="M332" s="306">
        <f t="shared" ca="1" si="161"/>
        <v>-0.87981646766341004</v>
      </c>
      <c r="N332" s="304">
        <f t="shared" ca="1" si="162"/>
        <v>-50.409770343221666</v>
      </c>
      <c r="P332" s="310">
        <f t="shared" ca="1" si="163"/>
        <v>23</v>
      </c>
      <c r="Q332" s="304">
        <f t="shared" ca="1" si="164"/>
        <v>0</v>
      </c>
      <c r="R332" s="306">
        <f t="shared" ca="1" si="165"/>
        <v>0</v>
      </c>
      <c r="S332" s="307">
        <f t="shared" ca="1" si="166"/>
        <v>2.9792999999999985</v>
      </c>
      <c r="T332" s="304">
        <f t="shared" ca="1" si="146"/>
        <v>29.226932999999988</v>
      </c>
      <c r="U332" s="311">
        <f t="shared" ca="1" si="147"/>
        <v>0</v>
      </c>
      <c r="V332" s="306">
        <f t="shared" ca="1" si="148"/>
        <v>1.0647396439009151</v>
      </c>
      <c r="W332" s="304">
        <f t="shared" ca="1" si="149"/>
        <v>2.8122274103629241</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6.5382730266077358</v>
      </c>
      <c r="AH332" s="304">
        <f t="shared" ca="1" si="173"/>
        <v>-0.90938465575623584</v>
      </c>
    </row>
    <row r="333" spans="1:34" x14ac:dyDescent="0.2">
      <c r="A333" s="347">
        <f t="shared" ca="1" si="151"/>
        <v>0.1</v>
      </c>
      <c r="B333" s="304">
        <f t="shared" ca="1" si="152"/>
        <v>19.499999999999972</v>
      </c>
      <c r="D333" s="306">
        <f t="shared" ca="1" si="153"/>
        <v>-0.60155462260745185</v>
      </c>
      <c r="E333" s="307">
        <f t="shared" ca="1" si="154"/>
        <v>-9.0825928543030852</v>
      </c>
      <c r="F333" s="304">
        <f t="shared" ca="1" si="155"/>
        <v>9.1024920170806993</v>
      </c>
      <c r="G333" s="306">
        <f t="shared" ca="1" si="156"/>
        <v>22.868088475632742</v>
      </c>
      <c r="H333" s="307">
        <f t="shared" ca="1" si="157"/>
        <v>-28.633369943567768</v>
      </c>
      <c r="I333" s="304">
        <f t="shared" ca="1" si="158"/>
        <v>36.644499517043172</v>
      </c>
      <c r="J333" s="306">
        <f t="shared" ca="1" si="159"/>
        <v>577.3471231643681</v>
      </c>
      <c r="K333" s="307">
        <f t="shared" ca="1" si="160"/>
        <v>1396.9949894246274</v>
      </c>
      <c r="L333" s="304">
        <f t="shared" ca="1" si="145"/>
        <v>1511.5967389167281</v>
      </c>
      <c r="M333" s="306">
        <f t="shared" ca="1" si="161"/>
        <v>-0.89687808320642937</v>
      </c>
      <c r="N333" s="304">
        <f t="shared" ca="1" si="162"/>
        <v>-51.387328905511481</v>
      </c>
      <c r="P333" s="310">
        <f t="shared" ca="1" si="163"/>
        <v>23</v>
      </c>
      <c r="Q333" s="304">
        <f t="shared" ca="1" si="164"/>
        <v>0</v>
      </c>
      <c r="R333" s="306">
        <f t="shared" ca="1" si="165"/>
        <v>0</v>
      </c>
      <c r="S333" s="307">
        <f t="shared" ca="1" si="166"/>
        <v>2.9792999999999985</v>
      </c>
      <c r="T333" s="304">
        <f t="shared" ca="1" si="146"/>
        <v>29.226932999999988</v>
      </c>
      <c r="U333" s="311">
        <f t="shared" ca="1" si="147"/>
        <v>0</v>
      </c>
      <c r="V333" s="306">
        <f t="shared" ca="1" si="148"/>
        <v>1.0650411961688098</v>
      </c>
      <c r="W333" s="304">
        <f t="shared" ca="1" si="149"/>
        <v>2.9182813334060862</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6.6158789145026837</v>
      </c>
      <c r="AH333" s="304">
        <f t="shared" ca="1" si="173"/>
        <v>-0.943922199967417</v>
      </c>
    </row>
    <row r="334" spans="1:34" x14ac:dyDescent="0.2">
      <c r="A334" s="347">
        <f t="shared" ca="1" si="151"/>
        <v>0.1</v>
      </c>
      <c r="B334" s="304">
        <f t="shared" ca="1" si="152"/>
        <v>19.599999999999973</v>
      </c>
      <c r="D334" s="306">
        <f t="shared" ca="1" si="153"/>
        <v>-0.61127127787930291</v>
      </c>
      <c r="E334" s="307">
        <f t="shared" ca="1" si="154"/>
        <v>-9.0446209149030672</v>
      </c>
      <c r="F334" s="304">
        <f t="shared" ca="1" si="155"/>
        <v>9.0652534476131557</v>
      </c>
      <c r="G334" s="306">
        <f t="shared" ca="1" si="156"/>
        <v>22.806961347844812</v>
      </c>
      <c r="H334" s="307">
        <f t="shared" ca="1" si="157"/>
        <v>-29.537832035058074</v>
      </c>
      <c r="I334" s="304">
        <f t="shared" ca="1" si="158"/>
        <v>37.318105622517741</v>
      </c>
      <c r="J334" s="306">
        <f t="shared" ca="1" si="159"/>
        <v>579.63087565554201</v>
      </c>
      <c r="K334" s="307">
        <f t="shared" ca="1" si="160"/>
        <v>1394.0864293256961</v>
      </c>
      <c r="L334" s="304">
        <f t="shared" ca="1" si="145"/>
        <v>1509.7843966749952</v>
      </c>
      <c r="M334" s="306">
        <f t="shared" ca="1" si="161"/>
        <v>-0.91328360198624203</v>
      </c>
      <c r="N334" s="304">
        <f t="shared" ca="1" si="162"/>
        <v>-52.327295892317359</v>
      </c>
      <c r="P334" s="310">
        <f t="shared" ca="1" si="163"/>
        <v>23</v>
      </c>
      <c r="Q334" s="304">
        <f t="shared" ca="1" si="164"/>
        <v>0</v>
      </c>
      <c r="R334" s="306">
        <f t="shared" ca="1" si="165"/>
        <v>0</v>
      </c>
      <c r="S334" s="307">
        <f t="shared" ca="1" si="166"/>
        <v>2.9792999999999985</v>
      </c>
      <c r="T334" s="304">
        <f t="shared" ca="1" si="146"/>
        <v>29.226932999999988</v>
      </c>
      <c r="U334" s="311">
        <f t="shared" ca="1" si="147"/>
        <v>0</v>
      </c>
      <c r="V334" s="306">
        <f t="shared" ca="1" si="148"/>
        <v>1.0653525309140481</v>
      </c>
      <c r="W334" s="304">
        <f t="shared" ca="1" si="149"/>
        <v>3.0274409595677971</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6.6858430110812401</v>
      </c>
      <c r="AH334" s="304">
        <f t="shared" ca="1" si="173"/>
        <v>-0.9795191264411397</v>
      </c>
    </row>
    <row r="335" spans="1:34" x14ac:dyDescent="0.2">
      <c r="A335" s="347">
        <f t="shared" ca="1" si="151"/>
        <v>0.1</v>
      </c>
      <c r="B335" s="304">
        <f t="shared" ca="1" si="152"/>
        <v>19.699999999999974</v>
      </c>
      <c r="D335" s="306">
        <f t="shared" ca="1" si="153"/>
        <v>-0.62102528493448617</v>
      </c>
      <c r="E335" s="307">
        <f t="shared" ca="1" si="154"/>
        <v>-9.0056955476818779</v>
      </c>
      <c r="F335" s="304">
        <f t="shared" ca="1" si="155"/>
        <v>9.0270828456409529</v>
      </c>
      <c r="G335" s="306">
        <f t="shared" ca="1" si="156"/>
        <v>22.744858819351364</v>
      </c>
      <c r="H335" s="307">
        <f t="shared" ca="1" si="157"/>
        <v>-30.438401589826263</v>
      </c>
      <c r="I335" s="304">
        <f t="shared" ca="1" si="158"/>
        <v>37.99769590456458</v>
      </c>
      <c r="J335" s="306">
        <f t="shared" ca="1" si="159"/>
        <v>581.90846666390178</v>
      </c>
      <c r="K335" s="307">
        <f t="shared" ca="1" si="160"/>
        <v>1391.0876176444519</v>
      </c>
      <c r="L335" s="304">
        <f t="shared" ca="1" si="145"/>
        <v>1507.8933064175496</v>
      </c>
      <c r="M335" s="306">
        <f t="shared" ca="1" si="161"/>
        <v>-0.92906253393417526</v>
      </c>
      <c r="N335" s="304">
        <f t="shared" ca="1" si="162"/>
        <v>-53.231362098158073</v>
      </c>
      <c r="P335" s="310">
        <f t="shared" ca="1" si="163"/>
        <v>23</v>
      </c>
      <c r="Q335" s="304">
        <f t="shared" ca="1" si="164"/>
        <v>0</v>
      </c>
      <c r="R335" s="306">
        <f t="shared" ca="1" si="165"/>
        <v>0</v>
      </c>
      <c r="S335" s="307">
        <f t="shared" ca="1" si="166"/>
        <v>2.9792999999999985</v>
      </c>
      <c r="T335" s="304">
        <f t="shared" ca="1" si="146"/>
        <v>29.226932999999988</v>
      </c>
      <c r="U335" s="311">
        <f t="shared" ca="1" si="147"/>
        <v>0</v>
      </c>
      <c r="V335" s="306">
        <f t="shared" ca="1" si="148"/>
        <v>1.0656736149115824</v>
      </c>
      <c r="W335" s="304">
        <f t="shared" ca="1" si="149"/>
        <v>3.1396547950752223</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6.7486014784415849</v>
      </c>
      <c r="AH335" s="304">
        <f t="shared" ca="1" si="173"/>
        <v>-1.01615848003484</v>
      </c>
    </row>
    <row r="336" spans="1:34" x14ac:dyDescent="0.2">
      <c r="A336" s="347">
        <f t="shared" ca="1" si="151"/>
        <v>0.1</v>
      </c>
      <c r="B336" s="304">
        <f t="shared" ca="1" si="152"/>
        <v>19.799999999999976</v>
      </c>
      <c r="D336" s="306">
        <f t="shared" ca="1" si="153"/>
        <v>-0.63080284895056582</v>
      </c>
      <c r="E336" s="307">
        <f t="shared" ca="1" si="154"/>
        <v>-8.9658254727864968</v>
      </c>
      <c r="F336" s="304">
        <f t="shared" ca="1" si="155"/>
        <v>8.9879885760225218</v>
      </c>
      <c r="G336" s="306">
        <f t="shared" ca="1" si="156"/>
        <v>22.681778534456306</v>
      </c>
      <c r="H336" s="307">
        <f t="shared" ca="1" si="157"/>
        <v>-31.334984137104914</v>
      </c>
      <c r="I336" s="304">
        <f t="shared" ca="1" si="158"/>
        <v>38.68260989590464</v>
      </c>
      <c r="J336" s="306">
        <f t="shared" ca="1" si="159"/>
        <v>584.17979853159216</v>
      </c>
      <c r="K336" s="307">
        <f t="shared" ca="1" si="160"/>
        <v>1387.9989483581053</v>
      </c>
      <c r="L336" s="304">
        <f t="shared" ca="1" si="145"/>
        <v>1505.9240079285601</v>
      </c>
      <c r="M336" s="306">
        <f t="shared" ca="1" si="161"/>
        <v>-0.94424337743900744</v>
      </c>
      <c r="N336" s="304">
        <f t="shared" ca="1" si="162"/>
        <v>-54.101160360433539</v>
      </c>
      <c r="P336" s="310">
        <f t="shared" ca="1" si="163"/>
        <v>23</v>
      </c>
      <c r="Q336" s="304">
        <f t="shared" ca="1" si="164"/>
        <v>0</v>
      </c>
      <c r="R336" s="306">
        <f t="shared" ca="1" si="165"/>
        <v>0</v>
      </c>
      <c r="S336" s="307">
        <f t="shared" ca="1" si="166"/>
        <v>2.9792999999999985</v>
      </c>
      <c r="T336" s="304">
        <f t="shared" ca="1" si="146"/>
        <v>29.226932999999988</v>
      </c>
      <c r="U336" s="311">
        <f t="shared" ca="1" si="147"/>
        <v>0</v>
      </c>
      <c r="V336" s="306">
        <f t="shared" ca="1" si="148"/>
        <v>1.0660044141255014</v>
      </c>
      <c r="W336" s="304">
        <f t="shared" ca="1" si="149"/>
        <v>3.2548703967198671</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6.8045671830244876</v>
      </c>
      <c r="AH336" s="304">
        <f t="shared" ca="1" si="173"/>
        <v>-1.0538229768990111</v>
      </c>
    </row>
    <row r="337" spans="1:34" x14ac:dyDescent="0.2">
      <c r="A337" s="347">
        <f t="shared" ca="1" si="151"/>
        <v>0.1</v>
      </c>
      <c r="B337" s="304">
        <f t="shared" ca="1" si="152"/>
        <v>19.899999999999977</v>
      </c>
      <c r="D337" s="306">
        <f t="shared" ca="1" si="153"/>
        <v>-0.64059095380900066</v>
      </c>
      <c r="E337" s="307">
        <f t="shared" ca="1" si="154"/>
        <v>-8.9250205727701282</v>
      </c>
      <c r="F337" s="304">
        <f t="shared" ca="1" si="155"/>
        <v>8.9479801628340656</v>
      </c>
      <c r="G337" s="306">
        <f t="shared" ca="1" si="156"/>
        <v>22.617719439075405</v>
      </c>
      <c r="H337" s="307">
        <f t="shared" ca="1" si="157"/>
        <v>-32.227486194381925</v>
      </c>
      <c r="I337" s="304">
        <f t="shared" ca="1" si="158"/>
        <v>39.372224969308085</v>
      </c>
      <c r="J337" s="306">
        <f t="shared" ca="1" si="159"/>
        <v>586.4447734302687</v>
      </c>
      <c r="K337" s="307">
        <f t="shared" ca="1" si="160"/>
        <v>1384.820824841531</v>
      </c>
      <c r="L337" s="304">
        <f t="shared" ca="1" si="145"/>
        <v>1503.8770525539837</v>
      </c>
      <c r="M337" s="306">
        <f t="shared" ca="1" si="161"/>
        <v>-0.9588535665622504</v>
      </c>
      <c r="N337" s="304">
        <f t="shared" ca="1" si="162"/>
        <v>-54.938262535083304</v>
      </c>
      <c r="P337" s="310">
        <f t="shared" ca="1" si="163"/>
        <v>23</v>
      </c>
      <c r="Q337" s="304">
        <f t="shared" ca="1" si="164"/>
        <v>0</v>
      </c>
      <c r="R337" s="306">
        <f t="shared" ca="1" si="165"/>
        <v>0</v>
      </c>
      <c r="S337" s="307">
        <f t="shared" ca="1" si="166"/>
        <v>2.9792999999999985</v>
      </c>
      <c r="T337" s="304">
        <f t="shared" ca="1" si="146"/>
        <v>29.226932999999988</v>
      </c>
      <c r="U337" s="311">
        <f t="shared" ca="1" si="147"/>
        <v>0</v>
      </c>
      <c r="V337" s="306">
        <f t="shared" ca="1" si="148"/>
        <v>1.0663448937144933</v>
      </c>
      <c r="W337" s="304">
        <f t="shared" ca="1" si="149"/>
        <v>3.3730344038216891</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6.8541299731093197</v>
      </c>
      <c r="AH337" s="304">
        <f t="shared" ca="1" si="173"/>
        <v>-1.0924950145067194</v>
      </c>
    </row>
    <row r="338" spans="1:34" x14ac:dyDescent="0.2">
      <c r="A338" s="347">
        <f t="shared" ca="1" si="151"/>
        <v>0.1</v>
      </c>
      <c r="B338" s="304">
        <f t="shared" ca="1" si="152"/>
        <v>19.999999999999979</v>
      </c>
      <c r="D338" s="306">
        <f t="shared" ca="1" si="153"/>
        <v>-0.65037732114858582</v>
      </c>
      <c r="E338" s="307">
        <f t="shared" ca="1" si="154"/>
        <v>-8.8832917969508607</v>
      </c>
      <c r="F338" s="304">
        <f t="shared" ca="1" si="155"/>
        <v>8.9070681938356611</v>
      </c>
      <c r="G338" s="306">
        <f t="shared" ca="1" si="156"/>
        <v>22.552681706960545</v>
      </c>
      <c r="H338" s="307">
        <f t="shared" ca="1" si="157"/>
        <v>-33.115815374077009</v>
      </c>
      <c r="I338" s="304">
        <f t="shared" ca="1" si="158"/>
        <v>40.06595412648285</v>
      </c>
      <c r="J338" s="306">
        <f t="shared" ca="1" si="159"/>
        <v>588.70329348757048</v>
      </c>
      <c r="K338" s="307">
        <f t="shared" ca="1" si="160"/>
        <v>1381.553659763108</v>
      </c>
      <c r="L338" s="304">
        <f t="shared" ca="1" si="145"/>
        <v>1501.7530031825972</v>
      </c>
      <c r="M338" s="306">
        <f t="shared" ca="1" si="161"/>
        <v>-0.97291943961216187</v>
      </c>
      <c r="N338" s="304">
        <f t="shared" ca="1" si="162"/>
        <v>-55.744177696010041</v>
      </c>
      <c r="P338" s="310">
        <f t="shared" ca="1" si="163"/>
        <v>23</v>
      </c>
      <c r="Q338" s="304">
        <f t="shared" ca="1" si="164"/>
        <v>0</v>
      </c>
      <c r="R338" s="306">
        <f t="shared" ca="1" si="165"/>
        <v>0</v>
      </c>
      <c r="S338" s="307">
        <f t="shared" ca="1" si="166"/>
        <v>2.9792999999999985</v>
      </c>
      <c r="T338" s="304">
        <f t="shared" ca="1" si="146"/>
        <v>29.226932999999988</v>
      </c>
      <c r="U338" s="311">
        <f t="shared" ca="1" si="147"/>
        <v>0</v>
      </c>
      <c r="V338" s="306">
        <f t="shared" ca="1" si="148"/>
        <v>1.066695018038408</v>
      </c>
      <c r="W338" s="304">
        <f t="shared" ca="1" si="149"/>
        <v>3.4940925720664069</v>
      </c>
      <c r="Y338" s="314" t="str">
        <f t="shared" ca="1" si="167"/>
        <v/>
      </c>
      <c r="Z338" s="315" t="str">
        <f t="shared" ca="1" si="168"/>
        <v/>
      </c>
      <c r="AA338" s="316" t="str">
        <f t="shared" ca="1" si="169"/>
        <v/>
      </c>
      <c r="AC338" s="310">
        <f t="shared" ca="1" si="170"/>
        <v>19.999999999999979</v>
      </c>
      <c r="AD338" s="323">
        <f t="shared" ca="1" si="171"/>
        <v>588.70329348757048</v>
      </c>
      <c r="AE338" s="324" t="e">
        <f t="shared" ca="1" si="150"/>
        <v>#N/A</v>
      </c>
      <c r="AG338" s="306">
        <f t="shared" ca="1" si="172"/>
        <v>6.8976572235713443</v>
      </c>
      <c r="AH338" s="304">
        <f t="shared" ca="1" si="173"/>
        <v>-1.132156682382335</v>
      </c>
    </row>
    <row r="339" spans="1:34" x14ac:dyDescent="0.2">
      <c r="A339" s="347">
        <f t="shared" ca="1" si="151"/>
        <v>0.1</v>
      </c>
      <c r="B339" s="304">
        <f t="shared" ca="1" si="152"/>
        <v>20.09999999999998</v>
      </c>
      <c r="D339" s="306">
        <f t="shared" ca="1" si="153"/>
        <v>-0.66015037072377136</v>
      </c>
      <c r="E339" s="307">
        <f t="shared" ca="1" si="154"/>
        <v>-8.8406510737802986</v>
      </c>
      <c r="F339" s="304">
        <f t="shared" ca="1" si="155"/>
        <v>8.8652642329656199</v>
      </c>
      <c r="G339" s="306">
        <f t="shared" ca="1" si="156"/>
        <v>22.486666669888169</v>
      </c>
      <c r="H339" s="307">
        <f t="shared" ca="1" si="157"/>
        <v>-33.999880481455037</v>
      </c>
      <c r="I339" s="304">
        <f t="shared" ca="1" si="158"/>
        <v>40.763243868415167</v>
      </c>
      <c r="J339" s="306">
        <f t="shared" ca="1" si="159"/>
        <v>590.95526090641295</v>
      </c>
      <c r="K339" s="307">
        <f t="shared" ca="1" si="160"/>
        <v>1378.1978749703314</v>
      </c>
      <c r="L339" s="304">
        <f t="shared" ca="1" si="145"/>
        <v>1499.552434216858</v>
      </c>
      <c r="M339" s="306">
        <f t="shared" ca="1" si="161"/>
        <v>-0.98646622513008819</v>
      </c>
      <c r="N339" s="304">
        <f t="shared" ca="1" si="162"/>
        <v>-56.52035133215616</v>
      </c>
      <c r="P339" s="310">
        <f t="shared" ca="1" si="163"/>
        <v>23</v>
      </c>
      <c r="Q339" s="304">
        <f t="shared" ca="1" si="164"/>
        <v>0</v>
      </c>
      <c r="R339" s="306">
        <f t="shared" ca="1" si="165"/>
        <v>0</v>
      </c>
      <c r="S339" s="307">
        <f t="shared" ca="1" si="166"/>
        <v>2.9792999999999985</v>
      </c>
      <c r="T339" s="304">
        <f t="shared" ca="1" si="146"/>
        <v>29.226932999999988</v>
      </c>
      <c r="U339" s="311">
        <f t="shared" ca="1" si="147"/>
        <v>0</v>
      </c>
      <c r="V339" s="306">
        <f t="shared" ca="1" si="148"/>
        <v>1.0670547506658348</v>
      </c>
      <c r="W339" s="304">
        <f t="shared" ca="1" si="149"/>
        <v>3.6179898090206155</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6.9354945767435794</v>
      </c>
      <c r="AH339" s="304">
        <f t="shared" ca="1" si="173"/>
        <v>-1.1727897734590034</v>
      </c>
    </row>
    <row r="340" spans="1:34" x14ac:dyDescent="0.2">
      <c r="A340" s="347">
        <f t="shared" ca="1" si="151"/>
        <v>0.1</v>
      </c>
      <c r="B340" s="304">
        <f t="shared" ca="1" si="152"/>
        <v>20.199999999999982</v>
      </c>
      <c r="D340" s="306">
        <f t="shared" ca="1" si="153"/>
        <v>-0.66989918233112689</v>
      </c>
      <c r="E340" s="307">
        <f t="shared" ca="1" si="154"/>
        <v>-8.7971112304794072</v>
      </c>
      <c r="F340" s="304">
        <f t="shared" ca="1" si="155"/>
        <v>8.822580740118779</v>
      </c>
      <c r="G340" s="306">
        <f t="shared" ca="1" si="156"/>
        <v>22.419676751655057</v>
      </c>
      <c r="H340" s="307">
        <f t="shared" ca="1" si="157"/>
        <v>-34.879591604502977</v>
      </c>
      <c r="I340" s="304">
        <f t="shared" ca="1" si="158"/>
        <v>41.463572158529914</v>
      </c>
      <c r="J340" s="306">
        <f t="shared" ca="1" si="159"/>
        <v>593.20057807749015</v>
      </c>
      <c r="K340" s="307">
        <f t="shared" ca="1" si="160"/>
        <v>1374.7539013660335</v>
      </c>
      <c r="L340" s="304">
        <f t="shared" ca="1" si="145"/>
        <v>1497.2759315345311</v>
      </c>
      <c r="M340" s="306">
        <f t="shared" ca="1" si="161"/>
        <v>-0.9995180419010895</v>
      </c>
      <c r="N340" s="304">
        <f t="shared" ca="1" si="162"/>
        <v>-57.268165348112603</v>
      </c>
      <c r="P340" s="310">
        <f t="shared" ca="1" si="163"/>
        <v>23</v>
      </c>
      <c r="Q340" s="304">
        <f t="shared" ca="1" si="164"/>
        <v>0</v>
      </c>
      <c r="R340" s="306">
        <f t="shared" ca="1" si="165"/>
        <v>0</v>
      </c>
      <c r="S340" s="307">
        <f t="shared" ca="1" si="166"/>
        <v>2.9792999999999985</v>
      </c>
      <c r="T340" s="304">
        <f t="shared" ca="1" si="146"/>
        <v>29.226932999999988</v>
      </c>
      <c r="U340" s="311">
        <f t="shared" ca="1" si="147"/>
        <v>0</v>
      </c>
      <c r="V340" s="306">
        <f t="shared" ca="1" si="148"/>
        <v>1.0674240543826083</v>
      </c>
      <c r="W340" s="304">
        <f t="shared" ca="1" si="149"/>
        <v>3.7446702111425298</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6.9679668212798234</v>
      </c>
      <c r="AH340" s="304">
        <f t="shared" ca="1" si="173"/>
        <v>-1.2143757959992674</v>
      </c>
    </row>
    <row r="341" spans="1:34" x14ac:dyDescent="0.2">
      <c r="A341" s="347">
        <f t="shared" ca="1" si="151"/>
        <v>0.1</v>
      </c>
      <c r="B341" s="304">
        <f t="shared" ca="1" si="152"/>
        <v>20.299999999999983</v>
      </c>
      <c r="D341" s="306">
        <f t="shared" ca="1" si="153"/>
        <v>-0.67961345947788843</v>
      </c>
      <c r="E341" s="307">
        <f t="shared" ca="1" si="154"/>
        <v>-8.7526859192444757</v>
      </c>
      <c r="F341" s="304">
        <f t="shared" ca="1" si="155"/>
        <v>8.7790309975101479</v>
      </c>
      <c r="G341" s="306">
        <f t="shared" ca="1" si="156"/>
        <v>22.351715405707267</v>
      </c>
      <c r="H341" s="307">
        <f t="shared" ca="1" si="157"/>
        <v>-35.754860196427423</v>
      </c>
      <c r="I341" s="304">
        <f t="shared" ca="1" si="158"/>
        <v>42.166446485847032</v>
      </c>
      <c r="J341" s="306">
        <f t="shared" ca="1" si="159"/>
        <v>595.43914768535831</v>
      </c>
      <c r="K341" s="307">
        <f t="shared" ca="1" si="160"/>
        <v>1371.222178775987</v>
      </c>
      <c r="L341" s="304">
        <f t="shared" ca="1" si="145"/>
        <v>1494.9240924419644</v>
      </c>
      <c r="M341" s="306">
        <f t="shared" ca="1" si="161"/>
        <v>-1.0120979101058134</v>
      </c>
      <c r="N341" s="304">
        <f t="shared" ca="1" si="162"/>
        <v>-57.988938703074098</v>
      </c>
      <c r="P341" s="310">
        <f t="shared" ca="1" si="163"/>
        <v>23</v>
      </c>
      <c r="Q341" s="304">
        <f t="shared" ca="1" si="164"/>
        <v>0</v>
      </c>
      <c r="R341" s="306">
        <f t="shared" ca="1" si="165"/>
        <v>0</v>
      </c>
      <c r="S341" s="307">
        <f t="shared" ca="1" si="166"/>
        <v>2.9792999999999985</v>
      </c>
      <c r="T341" s="304">
        <f t="shared" ca="1" si="146"/>
        <v>29.226932999999988</v>
      </c>
      <c r="U341" s="311">
        <f t="shared" ca="1" si="147"/>
        <v>0</v>
      </c>
      <c r="V341" s="306">
        <f t="shared" ca="1" si="148"/>
        <v>1.0678028912011628</v>
      </c>
      <c r="W341" s="304">
        <f t="shared" ca="1" si="149"/>
        <v>3.8740771021182847</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6.9953788621777697</v>
      </c>
      <c r="AH341" s="304">
        <f t="shared" ca="1" si="173"/>
        <v>-1.2568959860176994</v>
      </c>
    </row>
    <row r="342" spans="1:34" x14ac:dyDescent="0.2">
      <c r="A342" s="347">
        <f t="shared" ca="1" si="151"/>
        <v>0.1</v>
      </c>
      <c r="B342" s="304">
        <f t="shared" ca="1" si="152"/>
        <v>20.399999999999984</v>
      </c>
      <c r="D342" s="306">
        <f t="shared" ca="1" si="153"/>
        <v>-0.68928349489543206</v>
      </c>
      <c r="E342" s="307">
        <f t="shared" ca="1" si="154"/>
        <v>-8.707389549376682</v>
      </c>
      <c r="F342" s="304">
        <f t="shared" ca="1" si="155"/>
        <v>8.7346290419759391</v>
      </c>
      <c r="G342" s="306">
        <f t="shared" ca="1" si="156"/>
        <v>22.282787056217725</v>
      </c>
      <c r="H342" s="307">
        <f t="shared" ca="1" si="157"/>
        <v>-36.625599151365094</v>
      </c>
      <c r="I342" s="304">
        <f t="shared" ca="1" si="158"/>
        <v>42.871402031998201</v>
      </c>
      <c r="J342" s="306">
        <f t="shared" ca="1" si="159"/>
        <v>597.67087280845453</v>
      </c>
      <c r="K342" s="307">
        <f t="shared" ca="1" si="160"/>
        <v>1367.6031558085974</v>
      </c>
      <c r="L342" s="304">
        <f t="shared" ca="1" si="145"/>
        <v>1492.4975256198097</v>
      </c>
      <c r="M342" s="306">
        <f t="shared" ca="1" si="161"/>
        <v>-1.0242277711802881</v>
      </c>
      <c r="N342" s="304">
        <f t="shared" ca="1" si="162"/>
        <v>-58.683928548721518</v>
      </c>
      <c r="P342" s="310">
        <f t="shared" ca="1" si="163"/>
        <v>23</v>
      </c>
      <c r="Q342" s="304">
        <f t="shared" ca="1" si="164"/>
        <v>0</v>
      </c>
      <c r="R342" s="306">
        <f t="shared" ca="1" si="165"/>
        <v>0</v>
      </c>
      <c r="S342" s="307">
        <f t="shared" ca="1" si="166"/>
        <v>2.9792999999999985</v>
      </c>
      <c r="T342" s="304">
        <f t="shared" ca="1" si="146"/>
        <v>29.226932999999988</v>
      </c>
      <c r="U342" s="311">
        <f t="shared" ca="1" si="147"/>
        <v>0</v>
      </c>
      <c r="V342" s="306">
        <f t="shared" ca="1" si="148"/>
        <v>1.0681912223706653</v>
      </c>
      <c r="W342" s="304">
        <f t="shared" ca="1" si="149"/>
        <v>4.0061530723648486</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7.0180167446969524</v>
      </c>
      <c r="AH342" s="304">
        <f t="shared" ca="1" si="173"/>
        <v>-1.3003313201484532</v>
      </c>
    </row>
    <row r="343" spans="1:34" x14ac:dyDescent="0.2">
      <c r="A343" s="347">
        <f t="shared" ca="1" si="151"/>
        <v>0.1</v>
      </c>
      <c r="B343" s="304">
        <f t="shared" ca="1" si="152"/>
        <v>20.499999999999986</v>
      </c>
      <c r="D343" s="306">
        <f t="shared" ca="1" si="153"/>
        <v>-0.69890013794482841</v>
      </c>
      <c r="E343" s="307">
        <f t="shared" ca="1" si="154"/>
        <v>-8.6612372247412228</v>
      </c>
      <c r="F343" s="304">
        <f t="shared" ca="1" si="155"/>
        <v>8.6893896026166502</v>
      </c>
      <c r="G343" s="306">
        <f t="shared" ca="1" si="156"/>
        <v>22.212897042423243</v>
      </c>
      <c r="H343" s="307">
        <f t="shared" ca="1" si="157"/>
        <v>-37.491722873839215</v>
      </c>
      <c r="I343" s="304">
        <f t="shared" ca="1" si="158"/>
        <v>43.577999943389479</v>
      </c>
      <c r="J343" s="306">
        <f t="shared" ca="1" si="159"/>
        <v>599.89565701338654</v>
      </c>
      <c r="K343" s="307">
        <f t="shared" ca="1" si="160"/>
        <v>1363.8972897073372</v>
      </c>
      <c r="L343" s="304">
        <f t="shared" ca="1" si="145"/>
        <v>1489.9968510619553</v>
      </c>
      <c r="M343" s="306">
        <f t="shared" ca="1" si="161"/>
        <v>-1.0359285143456869</v>
      </c>
      <c r="N343" s="304">
        <f t="shared" ca="1" si="162"/>
        <v>-59.354331749265413</v>
      </c>
      <c r="P343" s="310">
        <f t="shared" ca="1" si="163"/>
        <v>23</v>
      </c>
      <c r="Q343" s="304">
        <f t="shared" ca="1" si="164"/>
        <v>0</v>
      </c>
      <c r="R343" s="306">
        <f t="shared" ca="1" si="165"/>
        <v>0</v>
      </c>
      <c r="S343" s="307">
        <f t="shared" ca="1" si="166"/>
        <v>2.9792999999999985</v>
      </c>
      <c r="T343" s="304">
        <f t="shared" ca="1" si="146"/>
        <v>29.226932999999988</v>
      </c>
      <c r="U343" s="311">
        <f t="shared" ca="1" si="147"/>
        <v>0</v>
      </c>
      <c r="V343" s="306">
        <f t="shared" ca="1" si="148"/>
        <v>1.0685890083878629</v>
      </c>
      <c r="W343" s="304">
        <f t="shared" ca="1" si="149"/>
        <v>4.1408400195506028</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7.0361487029447733</v>
      </c>
      <c r="AH343" s="304">
        <f t="shared" ca="1" si="173"/>
        <v>-1.3446625289043905</v>
      </c>
    </row>
    <row r="344" spans="1:34" x14ac:dyDescent="0.2">
      <c r="A344" s="347">
        <f t="shared" ca="1" si="151"/>
        <v>0.1</v>
      </c>
      <c r="B344" s="304">
        <f t="shared" ca="1" si="152"/>
        <v>20.599999999999987</v>
      </c>
      <c r="D344" s="306">
        <f t="shared" ca="1" si="153"/>
        <v>-0.70845476391867157</v>
      </c>
      <c r="E344" s="307">
        <f t="shared" ca="1" si="154"/>
        <v>-8.6142446860145174</v>
      </c>
      <c r="F344" s="304">
        <f t="shared" ca="1" si="155"/>
        <v>8.6433280432393875</v>
      </c>
      <c r="G344" s="306">
        <f t="shared" ca="1" si="156"/>
        <v>22.142051566031377</v>
      </c>
      <c r="H344" s="307">
        <f t="shared" ca="1" si="157"/>
        <v>-38.353147342440664</v>
      </c>
      <c r="I344" s="304">
        <f t="shared" ca="1" si="158"/>
        <v>44.285825707823896</v>
      </c>
      <c r="J344" s="306">
        <f t="shared" ca="1" si="159"/>
        <v>602.11340444380926</v>
      </c>
      <c r="K344" s="307">
        <f t="shared" ca="1" si="160"/>
        <v>1360.1050461965233</v>
      </c>
      <c r="L344" s="304">
        <f t="shared" ca="1" si="145"/>
        <v>1487.4227000083604</v>
      </c>
      <c r="M344" s="306">
        <f t="shared" ca="1" si="161"/>
        <v>-1.0472200081140501</v>
      </c>
      <c r="N344" s="304">
        <f t="shared" ca="1" si="162"/>
        <v>-60.001286686590895</v>
      </c>
      <c r="P344" s="310">
        <f t="shared" ca="1" si="163"/>
        <v>23</v>
      </c>
      <c r="Q344" s="304">
        <f t="shared" ca="1" si="164"/>
        <v>0</v>
      </c>
      <c r="R344" s="306">
        <f t="shared" ca="1" si="165"/>
        <v>0</v>
      </c>
      <c r="S344" s="307">
        <f t="shared" ca="1" si="166"/>
        <v>2.9792999999999985</v>
      </c>
      <c r="T344" s="304">
        <f t="shared" ca="1" si="146"/>
        <v>29.226932999999988</v>
      </c>
      <c r="U344" s="311">
        <f t="shared" ca="1" si="147"/>
        <v>0</v>
      </c>
      <c r="V344" s="306">
        <f t="shared" ca="1" si="148"/>
        <v>1.0689962090085863</v>
      </c>
      <c r="W344" s="304">
        <f t="shared" ca="1" si="149"/>
        <v>4.2780791899940001</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7.0500262105756182</v>
      </c>
      <c r="AH344" s="304">
        <f t="shared" ca="1" si="173"/>
        <v>-1.3898701102777851</v>
      </c>
    </row>
    <row r="345" spans="1:34" x14ac:dyDescent="0.2">
      <c r="A345" s="347">
        <f t="shared" ca="1" si="151"/>
        <v>0.1</v>
      </c>
      <c r="B345" s="304">
        <f t="shared" ca="1" si="152"/>
        <v>20.699999999999989</v>
      </c>
      <c r="D345" s="306">
        <f t="shared" ca="1" si="153"/>
        <v>-0.71793924521093899</v>
      </c>
      <c r="E345" s="307">
        <f t="shared" ca="1" si="154"/>
        <v>-8.5664282572289654</v>
      </c>
      <c r="F345" s="304">
        <f t="shared" ca="1" si="155"/>
        <v>8.5964603091077514</v>
      </c>
      <c r="G345" s="306">
        <f t="shared" ca="1" si="156"/>
        <v>22.070257641510281</v>
      </c>
      <c r="H345" s="307">
        <f t="shared" ca="1" si="157"/>
        <v>-39.209790168163558</v>
      </c>
      <c r="I345" s="304">
        <f t="shared" ca="1" si="158"/>
        <v>44.994487633420817</v>
      </c>
      <c r="J345" s="306">
        <f t="shared" ca="1" si="159"/>
        <v>604.32401990418634</v>
      </c>
      <c r="K345" s="307">
        <f t="shared" ca="1" si="160"/>
        <v>1356.226899320993</v>
      </c>
      <c r="L345" s="304">
        <f t="shared" ca="1" si="145"/>
        <v>1484.7757148724484</v>
      </c>
      <c r="M345" s="306">
        <f t="shared" ca="1" si="161"/>
        <v>-1.0581211353723881</v>
      </c>
      <c r="N345" s="304">
        <f t="shared" ca="1" si="162"/>
        <v>-60.625875270428679</v>
      </c>
      <c r="P345" s="310">
        <f t="shared" ca="1" si="163"/>
        <v>23</v>
      </c>
      <c r="Q345" s="304">
        <f t="shared" ca="1" si="164"/>
        <v>0</v>
      </c>
      <c r="R345" s="306">
        <f t="shared" ca="1" si="165"/>
        <v>0</v>
      </c>
      <c r="S345" s="307">
        <f t="shared" ca="1" si="166"/>
        <v>2.9792999999999985</v>
      </c>
      <c r="T345" s="304">
        <f t="shared" ca="1" si="146"/>
        <v>29.226932999999988</v>
      </c>
      <c r="U345" s="311">
        <f t="shared" ca="1" si="147"/>
        <v>0</v>
      </c>
      <c r="V345" s="306">
        <f t="shared" ca="1" si="148"/>
        <v>1.0694127832598521</v>
      </c>
      <c r="W345" s="304">
        <f t="shared" ca="1" si="149"/>
        <v>4.4178112208089892</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7.0598850165274349</v>
      </c>
      <c r="AH345" s="304">
        <f t="shared" ca="1" si="173"/>
        <v>-1.4359343436357541</v>
      </c>
    </row>
    <row r="346" spans="1:34" x14ac:dyDescent="0.2">
      <c r="A346" s="347">
        <f t="shared" ca="1" si="151"/>
        <v>0.1</v>
      </c>
      <c r="B346" s="304">
        <f t="shared" ca="1" si="152"/>
        <v>20.79999999999999</v>
      </c>
      <c r="D346" s="306">
        <f t="shared" ca="1" si="153"/>
        <v>-0.72734592430271061</v>
      </c>
      <c r="E346" s="307">
        <f t="shared" ca="1" si="154"/>
        <v>-8.5178047961733405</v>
      </c>
      <c r="F346" s="304">
        <f t="shared" ca="1" si="155"/>
        <v>8.5488028775562093</v>
      </c>
      <c r="G346" s="306">
        <f t="shared" ca="1" si="156"/>
        <v>21.997523049080009</v>
      </c>
      <c r="H346" s="307">
        <f t="shared" ca="1" si="157"/>
        <v>-40.06157064778089</v>
      </c>
      <c r="I346" s="304">
        <f t="shared" ca="1" si="158"/>
        <v>45.703615426593394</v>
      </c>
      <c r="J346" s="306">
        <f t="shared" ca="1" si="159"/>
        <v>606.52740893871589</v>
      </c>
      <c r="K346" s="307">
        <f t="shared" ca="1" si="160"/>
        <v>1352.2633312801956</v>
      </c>
      <c r="L346" s="304">
        <f t="shared" ca="1" si="145"/>
        <v>1482.0565491636696</v>
      </c>
      <c r="M346" s="306">
        <f t="shared" ca="1" si="161"/>
        <v>-1.0686498309010923</v>
      </c>
      <c r="N346" s="304">
        <f t="shared" ca="1" si="162"/>
        <v>-61.229125088001695</v>
      </c>
      <c r="P346" s="310">
        <f t="shared" ca="1" si="163"/>
        <v>23</v>
      </c>
      <c r="Q346" s="304">
        <f t="shared" ca="1" si="164"/>
        <v>0</v>
      </c>
      <c r="R346" s="306">
        <f t="shared" ca="1" si="165"/>
        <v>0</v>
      </c>
      <c r="S346" s="307">
        <f t="shared" ca="1" si="166"/>
        <v>2.9792999999999985</v>
      </c>
      <c r="T346" s="304">
        <f t="shared" ca="1" si="146"/>
        <v>29.226932999999988</v>
      </c>
      <c r="U346" s="311">
        <f t="shared" ca="1" si="147"/>
        <v>0</v>
      </c>
      <c r="V346" s="306">
        <f t="shared" ca="1" si="148"/>
        <v>1.0698386894525134</v>
      </c>
      <c r="W346" s="304">
        <f t="shared" ca="1" si="149"/>
        <v>4.559976182673747</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7.0659461531754602</v>
      </c>
      <c r="AH346" s="304">
        <f t="shared" ca="1" si="173"/>
        <v>-1.4828353038663415</v>
      </c>
    </row>
    <row r="347" spans="1:34" x14ac:dyDescent="0.2">
      <c r="A347" s="347">
        <f t="shared" ca="1" si="151"/>
        <v>0.1</v>
      </c>
      <c r="B347" s="304">
        <f t="shared" ca="1" si="152"/>
        <v>20.899999999999991</v>
      </c>
      <c r="D347" s="306">
        <f t="shared" ca="1" si="153"/>
        <v>-0.7366675884945364</v>
      </c>
      <c r="E347" s="307">
        <f t="shared" ca="1" si="154"/>
        <v>-8.4683916482524833</v>
      </c>
      <c r="F347" s="304">
        <f t="shared" ca="1" si="155"/>
        <v>8.5003727120715578</v>
      </c>
      <c r="G347" s="306">
        <f t="shared" ca="1" si="156"/>
        <v>21.923856290230557</v>
      </c>
      <c r="H347" s="307">
        <f t="shared" ca="1" si="157"/>
        <v>-40.908409812606138</v>
      </c>
      <c r="I347" s="304">
        <f t="shared" ca="1" si="158"/>
        <v>46.412858865090527</v>
      </c>
      <c r="J347" s="306">
        <f t="shared" ca="1" si="159"/>
        <v>608.72347790568142</v>
      </c>
      <c r="K347" s="307">
        <f t="shared" ca="1" si="160"/>
        <v>1348.2148322571763</v>
      </c>
      <c r="L347" s="304">
        <f t="shared" ca="1" si="145"/>
        <v>1479.2658674058002</v>
      </c>
      <c r="M347" s="306">
        <f t="shared" ca="1" si="161"/>
        <v>-1.0788231203978251</v>
      </c>
      <c r="N347" s="304">
        <f t="shared" ca="1" si="162"/>
        <v>-61.812011639929253</v>
      </c>
      <c r="P347" s="310">
        <f t="shared" ca="1" si="163"/>
        <v>23</v>
      </c>
      <c r="Q347" s="304">
        <f t="shared" ca="1" si="164"/>
        <v>0</v>
      </c>
      <c r="R347" s="306">
        <f t="shared" ca="1" si="165"/>
        <v>0</v>
      </c>
      <c r="S347" s="307">
        <f t="shared" ca="1" si="166"/>
        <v>2.9792999999999985</v>
      </c>
      <c r="T347" s="304">
        <f t="shared" ca="1" si="146"/>
        <v>29.226932999999988</v>
      </c>
      <c r="U347" s="311">
        <f t="shared" ca="1" si="147"/>
        <v>0</v>
      </c>
      <c r="V347" s="306">
        <f t="shared" ca="1" si="148"/>
        <v>1.0702738851944167</v>
      </c>
      <c r="W347" s="304">
        <f t="shared" ca="1" si="149"/>
        <v>4.7045136231062719</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7.0684169078701071</v>
      </c>
      <c r="AH347" s="304">
        <f t="shared" ca="1" si="173"/>
        <v>-1.5305528757338132</v>
      </c>
    </row>
    <row r="348" spans="1:34" x14ac:dyDescent="0.2">
      <c r="A348" s="347">
        <f t="shared" ca="1" si="151"/>
        <v>0.1</v>
      </c>
      <c r="B348" s="304">
        <f t="shared" ca="1" si="152"/>
        <v>20.999999999999993</v>
      </c>
      <c r="D348" s="306">
        <f t="shared" ca="1" si="153"/>
        <v>-0.74589744630466415</v>
      </c>
      <c r="E348" s="307">
        <f t="shared" ca="1" si="154"/>
        <v>-8.4182066034521199</v>
      </c>
      <c r="F348" s="304">
        <f t="shared" ca="1" si="155"/>
        <v>8.4511872194863074</v>
      </c>
      <c r="G348" s="306">
        <f t="shared" ca="1" si="156"/>
        <v>21.849266545600091</v>
      </c>
      <c r="H348" s="307">
        <f t="shared" ca="1" si="157"/>
        <v>-41.750230472951351</v>
      </c>
      <c r="I348" s="304">
        <f t="shared" ca="1" si="158"/>
        <v>47.121886561609941</v>
      </c>
      <c r="J348" s="306">
        <f t="shared" ca="1" si="159"/>
        <v>610.91213404747293</v>
      </c>
      <c r="K348" s="307">
        <f t="shared" ca="1" si="160"/>
        <v>1344.0819002428984</v>
      </c>
      <c r="L348" s="304">
        <f t="shared" ca="1" si="145"/>
        <v>1476.4043450515169</v>
      </c>
      <c r="M348" s="306">
        <f t="shared" ca="1" si="161"/>
        <v>-1.0886571602596409</v>
      </c>
      <c r="N348" s="304">
        <f t="shared" ca="1" si="162"/>
        <v>-62.37546061957471</v>
      </c>
      <c r="P348" s="310">
        <f t="shared" ca="1" si="163"/>
        <v>23</v>
      </c>
      <c r="Q348" s="304">
        <f t="shared" ca="1" si="164"/>
        <v>0</v>
      </c>
      <c r="R348" s="306">
        <f t="shared" ca="1" si="165"/>
        <v>0</v>
      </c>
      <c r="S348" s="307">
        <f t="shared" ca="1" si="166"/>
        <v>2.9792999999999985</v>
      </c>
      <c r="T348" s="304">
        <f t="shared" ca="1" si="146"/>
        <v>29.226932999999988</v>
      </c>
      <c r="U348" s="311">
        <f t="shared" ca="1" si="147"/>
        <v>0</v>
      </c>
      <c r="V348" s="306">
        <f t="shared" ca="1" si="148"/>
        <v>1.0707183274040182</v>
      </c>
      <c r="W348" s="304">
        <f t="shared" ca="1" si="149"/>
        <v>4.851362610136948</v>
      </c>
      <c r="Y348" s="314" t="str">
        <f t="shared" ca="1" si="167"/>
        <v/>
      </c>
      <c r="Z348" s="315" t="str">
        <f t="shared" ca="1" si="168"/>
        <v/>
      </c>
      <c r="AA348" s="316" t="str">
        <f t="shared" ca="1" si="169"/>
        <v/>
      </c>
      <c r="AC348" s="310">
        <f t="shared" ca="1" si="170"/>
        <v>20.999999999999993</v>
      </c>
      <c r="AD348" s="323">
        <f t="shared" ca="1" si="171"/>
        <v>610.91213404747293</v>
      </c>
      <c r="AE348" s="324" t="e">
        <f t="shared" ca="1" si="150"/>
        <v>#N/A</v>
      </c>
      <c r="AG348" s="306">
        <f t="shared" ca="1" si="172"/>
        <v>7.0674917516855569</v>
      </c>
      <c r="AH348" s="304">
        <f t="shared" ca="1" si="173"/>
        <v>-1.5790667684040796</v>
      </c>
    </row>
    <row r="349" spans="1:34" x14ac:dyDescent="0.2">
      <c r="A349" s="347">
        <f t="shared" ca="1" si="151"/>
        <v>0.1</v>
      </c>
      <c r="B349" s="304">
        <f t="shared" ca="1" si="152"/>
        <v>21.099999999999994</v>
      </c>
      <c r="D349" s="306">
        <f t="shared" ca="1" si="153"/>
        <v>-0.75502910544507951</v>
      </c>
      <c r="E349" s="307">
        <f t="shared" ca="1" si="154"/>
        <v>-8.367267856093493</v>
      </c>
      <c r="F349" s="304">
        <f t="shared" ca="1" si="155"/>
        <v>8.4012642099677244</v>
      </c>
      <c r="G349" s="306">
        <f t="shared" ca="1" si="156"/>
        <v>21.773763635055584</v>
      </c>
      <c r="H349" s="307">
        <f t="shared" ca="1" si="157"/>
        <v>-42.586957258560702</v>
      </c>
      <c r="I349" s="304">
        <f t="shared" ca="1" si="158"/>
        <v>47.830384813189042</v>
      </c>
      <c r="J349" s="306">
        <f t="shared" ca="1" si="159"/>
        <v>613.09328555650575</v>
      </c>
      <c r="K349" s="307">
        <f t="shared" ca="1" si="160"/>
        <v>1339.8650408563228</v>
      </c>
      <c r="L349" s="304">
        <f t="shared" ca="1" si="145"/>
        <v>1473.4726683937463</v>
      </c>
      <c r="M349" s="306">
        <f t="shared" ca="1" si="161"/>
        <v>-1.0981672775283959</v>
      </c>
      <c r="N349" s="304">
        <f t="shared" ca="1" si="162"/>
        <v>-62.92035020174886</v>
      </c>
      <c r="P349" s="310">
        <f t="shared" ca="1" si="163"/>
        <v>23</v>
      </c>
      <c r="Q349" s="304">
        <f t="shared" ca="1" si="164"/>
        <v>0</v>
      </c>
      <c r="R349" s="306">
        <f t="shared" ca="1" si="165"/>
        <v>0</v>
      </c>
      <c r="S349" s="307">
        <f t="shared" ca="1" si="166"/>
        <v>2.9792999999999985</v>
      </c>
      <c r="T349" s="304">
        <f t="shared" ca="1" si="146"/>
        <v>29.226932999999988</v>
      </c>
      <c r="U349" s="311">
        <f t="shared" ca="1" si="147"/>
        <v>0</v>
      </c>
      <c r="V349" s="306">
        <f t="shared" ca="1" si="148"/>
        <v>1.07117197232442</v>
      </c>
      <c r="W349" s="304">
        <f t="shared" ca="1" si="149"/>
        <v>5.0004617762742338</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7.0633532214609582</v>
      </c>
      <c r="AH349" s="304">
        <f t="shared" ca="1" si="173"/>
        <v>-1.6283565301033633</v>
      </c>
    </row>
    <row r="350" spans="1:34" x14ac:dyDescent="0.2">
      <c r="A350" s="347">
        <f t="shared" ca="1" si="151"/>
        <v>0.1</v>
      </c>
      <c r="B350" s="304">
        <f t="shared" ca="1" si="152"/>
        <v>21.199999999999996</v>
      </c>
      <c r="D350" s="306">
        <f t="shared" ca="1" si="153"/>
        <v>-0.76405655228340186</v>
      </c>
      <c r="E350" s="307">
        <f t="shared" ca="1" si="154"/>
        <v>-8.3155939670976675</v>
      </c>
      <c r="F350" s="304">
        <f t="shared" ca="1" si="155"/>
        <v>8.3506218595214996</v>
      </c>
      <c r="G350" s="306">
        <f t="shared" ca="1" si="156"/>
        <v>21.697357979827245</v>
      </c>
      <c r="H350" s="307">
        <f t="shared" ca="1" si="157"/>
        <v>-43.418516655270466</v>
      </c>
      <c r="I350" s="304">
        <f t="shared" ca="1" si="158"/>
        <v>48.538056531434918</v>
      </c>
      <c r="J350" s="306">
        <f t="shared" ca="1" si="159"/>
        <v>615.26684163724985</v>
      </c>
      <c r="K350" s="307">
        <f t="shared" ca="1" si="160"/>
        <v>1335.5647671606312</v>
      </c>
      <c r="L350" s="304">
        <f t="shared" ca="1" si="145"/>
        <v>1470.4715344742679</v>
      </c>
      <c r="M350" s="306">
        <f t="shared" ca="1" si="161"/>
        <v>-1.1073680095314973</v>
      </c>
      <c r="N350" s="304">
        <f t="shared" ca="1" si="162"/>
        <v>-63.447513313957515</v>
      </c>
      <c r="P350" s="310">
        <f t="shared" ca="1" si="163"/>
        <v>23</v>
      </c>
      <c r="Q350" s="304">
        <f t="shared" ca="1" si="164"/>
        <v>0</v>
      </c>
      <c r="R350" s="306">
        <f t="shared" ca="1" si="165"/>
        <v>0</v>
      </c>
      <c r="S350" s="307">
        <f t="shared" ca="1" si="166"/>
        <v>2.9792999999999985</v>
      </c>
      <c r="T350" s="304">
        <f t="shared" ca="1" si="146"/>
        <v>29.226932999999988</v>
      </c>
      <c r="U350" s="311">
        <f t="shared" ca="1" si="147"/>
        <v>0</v>
      </c>
      <c r="V350" s="306">
        <f t="shared" ca="1" si="148"/>
        <v>1.0716347755377931</v>
      </c>
      <c r="W350" s="304">
        <f t="shared" ca="1" si="149"/>
        <v>5.151749362665246</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7.0561727529742804</v>
      </c>
      <c r="AH350" s="304">
        <f t="shared" ca="1" si="173"/>
        <v>-1.6784015628752513</v>
      </c>
    </row>
    <row r="351" spans="1:34" x14ac:dyDescent="0.2">
      <c r="A351" s="347">
        <f t="shared" ca="1" si="151"/>
        <v>0.1</v>
      </c>
      <c r="B351" s="304">
        <f t="shared" ca="1" si="152"/>
        <v>21.299999999999997</v>
      </c>
      <c r="D351" s="306">
        <f t="shared" ca="1" si="153"/>
        <v>-0.77297413269735959</v>
      </c>
      <c r="E351" s="307">
        <f t="shared" ca="1" si="154"/>
        <v>-8.2632038285114398</v>
      </c>
      <c r="F351" s="304">
        <f t="shared" ca="1" si="155"/>
        <v>8.29927867476116</v>
      </c>
      <c r="G351" s="306">
        <f t="shared" ca="1" si="156"/>
        <v>21.620060566557509</v>
      </c>
      <c r="H351" s="307">
        <f t="shared" ca="1" si="157"/>
        <v>-44.244837038121609</v>
      </c>
      <c r="I351" s="304">
        <f t="shared" ca="1" si="158"/>
        <v>49.244620248627697</v>
      </c>
      <c r="J351" s="306">
        <f t="shared" ca="1" si="159"/>
        <v>617.4327125645691</v>
      </c>
      <c r="K351" s="307">
        <f t="shared" ca="1" si="160"/>
        <v>1331.1815994759615</v>
      </c>
      <c r="L351" s="304">
        <f t="shared" ca="1" si="145"/>
        <v>1467.4016509900148</v>
      </c>
      <c r="M351" s="306">
        <f t="shared" ca="1" si="161"/>
        <v>-1.116273142855378</v>
      </c>
      <c r="N351" s="304">
        <f t="shared" ca="1" si="162"/>
        <v>-63.957739869417189</v>
      </c>
      <c r="P351" s="310">
        <f t="shared" ca="1" si="163"/>
        <v>23</v>
      </c>
      <c r="Q351" s="304">
        <f t="shared" ca="1" si="164"/>
        <v>0</v>
      </c>
      <c r="R351" s="306">
        <f t="shared" ca="1" si="165"/>
        <v>0</v>
      </c>
      <c r="S351" s="307">
        <f t="shared" ca="1" si="166"/>
        <v>2.9792999999999985</v>
      </c>
      <c r="T351" s="304">
        <f t="shared" ca="1" si="146"/>
        <v>29.226932999999988</v>
      </c>
      <c r="U351" s="311">
        <f t="shared" ca="1" si="147"/>
        <v>0</v>
      </c>
      <c r="V351" s="306">
        <f t="shared" ca="1" si="148"/>
        <v>1.072106691980147</v>
      </c>
      <c r="W351" s="304">
        <f t="shared" ca="1" si="149"/>
        <v>5.3051632633581649</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7.0461114644411769</v>
      </c>
      <c r="AH351" s="304">
        <f t="shared" ca="1" si="173"/>
        <v>-1.7291811374031647</v>
      </c>
    </row>
    <row r="352" spans="1:34" x14ac:dyDescent="0.2">
      <c r="A352" s="347">
        <f t="shared" ca="1" si="151"/>
        <v>0.1</v>
      </c>
      <c r="B352" s="304">
        <f t="shared" ca="1" si="152"/>
        <v>21.4</v>
      </c>
      <c r="D352" s="306">
        <f t="shared" ca="1" si="153"/>
        <v>-0.78177653422916626</v>
      </c>
      <c r="E352" s="307">
        <f t="shared" ca="1" si="154"/>
        <v>-8.2101166300754489</v>
      </c>
      <c r="F352" s="304">
        <f t="shared" ca="1" si="155"/>
        <v>8.2472534597229892</v>
      </c>
      <c r="G352" s="306">
        <f t="shared" ca="1" si="156"/>
        <v>21.541882913134593</v>
      </c>
      <c r="H352" s="307">
        <f t="shared" ca="1" si="157"/>
        <v>-45.065848701129156</v>
      </c>
      <c r="I352" s="304">
        <f t="shared" ca="1" si="158"/>
        <v>49.949809194793374</v>
      </c>
      <c r="J352" s="306">
        <f t="shared" ca="1" si="159"/>
        <v>619.59080973855373</v>
      </c>
      <c r="K352" s="307">
        <f t="shared" ca="1" si="160"/>
        <v>1326.716065188999</v>
      </c>
      <c r="L352" s="304">
        <f t="shared" ca="1" si="145"/>
        <v>1464.2637361974982</v>
      </c>
      <c r="M352" s="306">
        <f t="shared" ca="1" si="161"/>
        <v>-1.1248957513759679</v>
      </c>
      <c r="N352" s="304">
        <f t="shared" ca="1" si="162"/>
        <v>-64.45177894604052</v>
      </c>
      <c r="P352" s="310">
        <f t="shared" ca="1" si="163"/>
        <v>23</v>
      </c>
      <c r="Q352" s="304">
        <f t="shared" ca="1" si="164"/>
        <v>0</v>
      </c>
      <c r="R352" s="306">
        <f t="shared" ca="1" si="165"/>
        <v>0</v>
      </c>
      <c r="S352" s="307">
        <f t="shared" ca="1" si="166"/>
        <v>2.9792999999999985</v>
      </c>
      <c r="T352" s="304">
        <f t="shared" ca="1" si="146"/>
        <v>29.226932999999988</v>
      </c>
      <c r="U352" s="311">
        <f t="shared" ca="1" si="147"/>
        <v>0</v>
      </c>
      <c r="V352" s="306">
        <f t="shared" ca="1" si="148"/>
        <v>1.0725876759564181</v>
      </c>
      <c r="W352" s="304">
        <f t="shared" ca="1" si="149"/>
        <v>5.4606410695783776</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7.0333208905548261</v>
      </c>
      <c r="AH352" s="304">
        <f t="shared" ca="1" si="173"/>
        <v>-1.7806744078670049</v>
      </c>
    </row>
    <row r="353" spans="1:34" x14ac:dyDescent="0.2">
      <c r="A353" s="347">
        <f t="shared" ca="1" si="151"/>
        <v>0.1</v>
      </c>
      <c r="B353" s="304">
        <f t="shared" ca="1" si="152"/>
        <v>21.5</v>
      </c>
      <c r="D353" s="306">
        <f t="shared" ca="1" si="153"/>
        <v>-0.79045876944919613</v>
      </c>
      <c r="E353" s="307">
        <f t="shared" ca="1" si="154"/>
        <v>-8.1563518276409255</v>
      </c>
      <c r="F353" s="304">
        <f t="shared" ca="1" si="155"/>
        <v>8.194565284532219</v>
      </c>
      <c r="G353" s="306">
        <f t="shared" ca="1" si="156"/>
        <v>21.462837036189672</v>
      </c>
      <c r="H353" s="307">
        <f t="shared" ca="1" si="157"/>
        <v>-45.881483883893246</v>
      </c>
      <c r="I353" s="304">
        <f t="shared" ca="1" si="158"/>
        <v>50.653370440968594</v>
      </c>
      <c r="J353" s="306">
        <f t="shared" ca="1" si="159"/>
        <v>621.74104573601994</v>
      </c>
      <c r="K353" s="307">
        <f t="shared" ca="1" si="160"/>
        <v>1322.1686985597478</v>
      </c>
      <c r="L353" s="304">
        <f t="shared" ca="1" si="145"/>
        <v>1461.0585188157581</v>
      </c>
      <c r="M353" s="306">
        <f t="shared" ca="1" si="161"/>
        <v>-1.1332482331416882</v>
      </c>
      <c r="N353" s="304">
        <f t="shared" ca="1" si="162"/>
        <v>-64.930340899676281</v>
      </c>
      <c r="P353" s="310">
        <f t="shared" ca="1" si="163"/>
        <v>23</v>
      </c>
      <c r="Q353" s="304">
        <f t="shared" ca="1" si="164"/>
        <v>0</v>
      </c>
      <c r="R353" s="306">
        <f t="shared" ca="1" si="165"/>
        <v>0</v>
      </c>
      <c r="S353" s="307">
        <f t="shared" ca="1" si="166"/>
        <v>2.9792999999999985</v>
      </c>
      <c r="T353" s="304">
        <f t="shared" ca="1" si="146"/>
        <v>29.226932999999988</v>
      </c>
      <c r="U353" s="311">
        <f t="shared" ca="1" si="147"/>
        <v>0</v>
      </c>
      <c r="V353" s="306">
        <f t="shared" ca="1" si="148"/>
        <v>1.0730776811558485</v>
      </c>
      <c r="W353" s="304">
        <f t="shared" ca="1" si="149"/>
        <v>5.6181201139347925</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7.0179436680420615</v>
      </c>
      <c r="AH353" s="304">
        <f t="shared" ca="1" si="173"/>
        <v>-1.8328604268044106</v>
      </c>
    </row>
    <row r="354" spans="1:34" x14ac:dyDescent="0.2">
      <c r="A354" s="347">
        <f t="shared" ca="1" si="151"/>
        <v>0.1</v>
      </c>
      <c r="B354" s="304">
        <f t="shared" ca="1" si="152"/>
        <v>21.6</v>
      </c>
      <c r="D354" s="306">
        <f t="shared" ca="1" si="153"/>
        <v>-0.79901616044142243</v>
      </c>
      <c r="E354" s="307">
        <f t="shared" ca="1" si="154"/>
        <v>-8.1019291132645304</v>
      </c>
      <c r="F354" s="304">
        <f t="shared" ca="1" si="155"/>
        <v>8.1412334557491928</v>
      </c>
      <c r="G354" s="306">
        <f t="shared" ca="1" si="156"/>
        <v>21.382935420145529</v>
      </c>
      <c r="H354" s="307">
        <f t="shared" ca="1" si="157"/>
        <v>-46.691676795219699</v>
      </c>
      <c r="I354" s="304">
        <f t="shared" ca="1" si="158"/>
        <v>51.355064104052801</v>
      </c>
      <c r="J354" s="306">
        <f t="shared" ca="1" si="159"/>
        <v>623.88333435883669</v>
      </c>
      <c r="K354" s="307">
        <f t="shared" ca="1" si="160"/>
        <v>1317.5400405257922</v>
      </c>
      <c r="L354" s="304">
        <f t="shared" ca="1" si="145"/>
        <v>1457.7867379282218</v>
      </c>
      <c r="M354" s="306">
        <f t="shared" ca="1" si="161"/>
        <v>-1.1413423459626049</v>
      </c>
      <c r="N354" s="304">
        <f t="shared" ca="1" si="162"/>
        <v>-65.394099403217538</v>
      </c>
      <c r="P354" s="310">
        <f t="shared" ca="1" si="163"/>
        <v>23</v>
      </c>
      <c r="Q354" s="304">
        <f t="shared" ca="1" si="164"/>
        <v>0</v>
      </c>
      <c r="R354" s="306">
        <f t="shared" ca="1" si="165"/>
        <v>0</v>
      </c>
      <c r="S354" s="307">
        <f t="shared" ca="1" si="166"/>
        <v>2.9792999999999985</v>
      </c>
      <c r="T354" s="304">
        <f t="shared" ca="1" si="146"/>
        <v>29.226932999999988</v>
      </c>
      <c r="U354" s="311">
        <f t="shared" ca="1" si="147"/>
        <v>0</v>
      </c>
      <c r="V354" s="306">
        <f t="shared" ca="1" si="148"/>
        <v>1.0735766606676174</v>
      </c>
      <c r="W354" s="304">
        <f t="shared" ca="1" si="149"/>
        <v>5.7775375144771148</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7.0001141742597843</v>
      </c>
      <c r="AH354" s="304">
        <f t="shared" ca="1" si="173"/>
        <v>-1.8857181599485771</v>
      </c>
    </row>
    <row r="355" spans="1:34" x14ac:dyDescent="0.2">
      <c r="A355" s="347">
        <f t="shared" ca="1" si="151"/>
        <v>0.1</v>
      </c>
      <c r="B355" s="304">
        <f t="shared" ca="1" si="152"/>
        <v>21.700000000000003</v>
      </c>
      <c r="D355" s="306">
        <f t="shared" ca="1" si="153"/>
        <v>-0.80744432432688884</v>
      </c>
      <c r="E355" s="307">
        <f t="shared" ca="1" si="154"/>
        <v>-8.046868386831191</v>
      </c>
      <c r="F355" s="304">
        <f t="shared" ca="1" si="155"/>
        <v>8.0872774882447871</v>
      </c>
      <c r="G355" s="306">
        <f t="shared" ca="1" si="156"/>
        <v>21.302190987712841</v>
      </c>
      <c r="H355" s="307">
        <f t="shared" ca="1" si="157"/>
        <v>-47.496363633902817</v>
      </c>
      <c r="I355" s="304">
        <f t="shared" ca="1" si="158"/>
        <v>52.054662608847252</v>
      </c>
      <c r="J355" s="306">
        <f t="shared" ca="1" si="159"/>
        <v>626.01759067922956</v>
      </c>
      <c r="K355" s="307">
        <f t="shared" ca="1" si="160"/>
        <v>1312.8306385043361</v>
      </c>
      <c r="L355" s="304">
        <f t="shared" ca="1" si="145"/>
        <v>1454.4491428838376</v>
      </c>
      <c r="M355" s="306">
        <f t="shared" ca="1" si="161"/>
        <v>-1.1491892416064364</v>
      </c>
      <c r="N355" s="304">
        <f t="shared" ca="1" si="162"/>
        <v>-65.843693405888672</v>
      </c>
      <c r="P355" s="310">
        <f t="shared" ca="1" si="163"/>
        <v>23</v>
      </c>
      <c r="Q355" s="304">
        <f t="shared" ca="1" si="164"/>
        <v>0</v>
      </c>
      <c r="R355" s="306">
        <f t="shared" ca="1" si="165"/>
        <v>0</v>
      </c>
      <c r="S355" s="307">
        <f t="shared" ca="1" si="166"/>
        <v>2.9792999999999985</v>
      </c>
      <c r="T355" s="304">
        <f t="shared" ca="1" si="146"/>
        <v>29.226932999999988</v>
      </c>
      <c r="U355" s="311">
        <f t="shared" ca="1" si="147"/>
        <v>0</v>
      </c>
      <c r="V355" s="306">
        <f t="shared" ca="1" si="148"/>
        <v>1.0740845669967121</v>
      </c>
      <c r="W355" s="304">
        <f t="shared" ca="1" si="149"/>
        <v>5.9388302185290067</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6.979959120737611</v>
      </c>
      <c r="AH355" s="304">
        <f t="shared" ca="1" si="173"/>
        <v>-1.9392265010160501</v>
      </c>
    </row>
    <row r="356" spans="1:34" x14ac:dyDescent="0.2">
      <c r="A356" s="347">
        <f t="shared" ca="1" si="151"/>
        <v>0.1</v>
      </c>
      <c r="B356" s="304">
        <f t="shared" ca="1" si="152"/>
        <v>21.800000000000004</v>
      </c>
      <c r="D356" s="306">
        <f t="shared" ca="1" si="153"/>
        <v>-0.81573915974575384</v>
      </c>
      <c r="E356" s="307">
        <f t="shared" ca="1" si="154"/>
        <v>-7.9911897290730955</v>
      </c>
      <c r="F356" s="304">
        <f t="shared" ca="1" si="155"/>
        <v>8.0327170784726416</v>
      </c>
      <c r="G356" s="306">
        <f t="shared" ca="1" si="156"/>
        <v>21.220617071738264</v>
      </c>
      <c r="H356" s="307">
        <f t="shared" ca="1" si="157"/>
        <v>-48.295482606810126</v>
      </c>
      <c r="I356" s="304">
        <f t="shared" ca="1" si="158"/>
        <v>52.751950003104611</v>
      </c>
      <c r="J356" s="306">
        <f t="shared" ca="1" si="159"/>
        <v>628.14373108220207</v>
      </c>
      <c r="K356" s="307">
        <f t="shared" ca="1" si="160"/>
        <v>1308.0410461923004</v>
      </c>
      <c r="L356" s="304">
        <f t="shared" ca="1" si="145"/>
        <v>1451.046493197829</v>
      </c>
      <c r="M356" s="306">
        <f t="shared" ca="1" si="161"/>
        <v>-1.1567994985399814</v>
      </c>
      <c r="N356" s="304">
        <f t="shared" ca="1" si="162"/>
        <v>-66.279729009190973</v>
      </c>
      <c r="P356" s="310">
        <f t="shared" ca="1" si="163"/>
        <v>23</v>
      </c>
      <c r="Q356" s="304">
        <f t="shared" ca="1" si="164"/>
        <v>0</v>
      </c>
      <c r="R356" s="306">
        <f t="shared" ca="1" si="165"/>
        <v>0</v>
      </c>
      <c r="S356" s="307">
        <f t="shared" ca="1" si="166"/>
        <v>2.9792999999999985</v>
      </c>
      <c r="T356" s="304">
        <f t="shared" ca="1" si="146"/>
        <v>29.226932999999988</v>
      </c>
      <c r="U356" s="311">
        <f t="shared" ca="1" si="147"/>
        <v>0</v>
      </c>
      <c r="V356" s="306">
        <f t="shared" ca="1" si="148"/>
        <v>1.0746013520800022</v>
      </c>
      <c r="W356" s="304">
        <f t="shared" ca="1" si="149"/>
        <v>6.1019350462259929</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6.957598103823825</v>
      </c>
      <c r="AH356" s="304">
        <f t="shared" ca="1" si="173"/>
        <v>-1.9933642864192964</v>
      </c>
    </row>
    <row r="357" spans="1:34" x14ac:dyDescent="0.2">
      <c r="A357" s="347">
        <f t="shared" ca="1" si="151"/>
        <v>0.1</v>
      </c>
      <c r="B357" s="304">
        <f t="shared" ca="1" si="152"/>
        <v>21.900000000000006</v>
      </c>
      <c r="D357" s="306">
        <f t="shared" ca="1" si="153"/>
        <v>-0.823896834222971</v>
      </c>
      <c r="E357" s="307">
        <f t="shared" ca="1" si="154"/>
        <v>-7.934913375869046</v>
      </c>
      <c r="F357" s="304">
        <f t="shared" ca="1" si="155"/>
        <v>7.9775720790217957</v>
      </c>
      <c r="G357" s="306">
        <f t="shared" ca="1" si="156"/>
        <v>21.138227388315968</v>
      </c>
      <c r="H357" s="307">
        <f t="shared" ca="1" si="157"/>
        <v>-49.088973944397033</v>
      </c>
      <c r="I357" s="304">
        <f t="shared" ca="1" si="158"/>
        <v>53.446721321647431</v>
      </c>
      <c r="J357" s="306">
        <f t="shared" ca="1" si="159"/>
        <v>630.26167330520479</v>
      </c>
      <c r="K357" s="307">
        <f t="shared" ca="1" si="160"/>
        <v>1303.17182336474</v>
      </c>
      <c r="L357" s="304">
        <f t="shared" ca="1" si="145"/>
        <v>1447.5795584524044</v>
      </c>
      <c r="M357" s="306">
        <f t="shared" ca="1" si="161"/>
        <v>-1.16418315318472</v>
      </c>
      <c r="N357" s="304">
        <f t="shared" ca="1" si="162"/>
        <v>-66.702781257716666</v>
      </c>
      <c r="P357" s="310">
        <f t="shared" ca="1" si="163"/>
        <v>23</v>
      </c>
      <c r="Q357" s="304">
        <f t="shared" ca="1" si="164"/>
        <v>0</v>
      </c>
      <c r="R357" s="306">
        <f t="shared" ca="1" si="165"/>
        <v>0</v>
      </c>
      <c r="S357" s="307">
        <f t="shared" ca="1" si="166"/>
        <v>2.9792999999999985</v>
      </c>
      <c r="T357" s="304">
        <f t="shared" ca="1" si="146"/>
        <v>29.226932999999988</v>
      </c>
      <c r="U357" s="311">
        <f t="shared" ca="1" si="147"/>
        <v>0</v>
      </c>
      <c r="V357" s="306">
        <f t="shared" ca="1" si="148"/>
        <v>1.0751269673024997</v>
      </c>
      <c r="W357" s="304">
        <f t="shared" ca="1" si="149"/>
        <v>6.2667887336906309</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6.9331441147415536</v>
      </c>
      <c r="AH357" s="304">
        <f t="shared" ca="1" si="173"/>
        <v>-2.0481103098801721</v>
      </c>
    </row>
    <row r="358" spans="1:34" x14ac:dyDescent="0.2">
      <c r="A358" s="347">
        <f t="shared" ca="1" si="151"/>
        <v>0.1</v>
      </c>
      <c r="B358" s="304">
        <f t="shared" ca="1" si="152"/>
        <v>22.000000000000007</v>
      </c>
      <c r="D358" s="306">
        <f t="shared" ca="1" si="153"/>
        <v>-0.83191377234732067</v>
      </c>
      <c r="E358" s="307">
        <f t="shared" ca="1" si="154"/>
        <v>-7.8780596937226868</v>
      </c>
      <c r="F358" s="304">
        <f t="shared" ca="1" si="155"/>
        <v>7.9218624743477557</v>
      </c>
      <c r="G358" s="306">
        <f t="shared" ca="1" si="156"/>
        <v>21.055036011081235</v>
      </c>
      <c r="H358" s="307">
        <f t="shared" ca="1" si="157"/>
        <v>-49.876779913769305</v>
      </c>
      <c r="I358" s="304">
        <f t="shared" ca="1" si="158"/>
        <v>54.138781995853108</v>
      </c>
      <c r="J358" s="306">
        <f t="shared" ca="1" si="159"/>
        <v>632.37133647517464</v>
      </c>
      <c r="K358" s="307">
        <f t="shared" ca="1" si="160"/>
        <v>1298.2235356718318</v>
      </c>
      <c r="L358" s="304">
        <f t="shared" ca="1" si="145"/>
        <v>1444.04911819774</v>
      </c>
      <c r="M358" s="306">
        <f t="shared" ca="1" si="161"/>
        <v>-1.1713497296792093</v>
      </c>
      <c r="N358" s="304">
        <f t="shared" ca="1" si="162"/>
        <v>-67.113395844408558</v>
      </c>
      <c r="P358" s="310">
        <f t="shared" ca="1" si="163"/>
        <v>23</v>
      </c>
      <c r="Q358" s="304">
        <f t="shared" ca="1" si="164"/>
        <v>0</v>
      </c>
      <c r="R358" s="306">
        <f t="shared" ca="1" si="165"/>
        <v>0</v>
      </c>
      <c r="S358" s="307">
        <f t="shared" ca="1" si="166"/>
        <v>2.9792999999999985</v>
      </c>
      <c r="T358" s="304">
        <f t="shared" ca="1" si="146"/>
        <v>29.226932999999988</v>
      </c>
      <c r="U358" s="311">
        <f t="shared" ca="1" si="147"/>
        <v>0</v>
      </c>
      <c r="V358" s="306">
        <f t="shared" ca="1" si="148"/>
        <v>1.0756613635137784</v>
      </c>
      <c r="W358" s="304">
        <f t="shared" ca="1" si="149"/>
        <v>6.4333279757811637</v>
      </c>
      <c r="Y358" s="314" t="str">
        <f t="shared" ca="1" si="167"/>
        <v/>
      </c>
      <c r="Z358" s="315" t="str">
        <f t="shared" ca="1" si="168"/>
        <v/>
      </c>
      <c r="AA358" s="316" t="str">
        <f t="shared" ca="1" si="169"/>
        <v/>
      </c>
      <c r="AC358" s="310">
        <f t="shared" ca="1" si="170"/>
        <v>22.000000000000007</v>
      </c>
      <c r="AD358" s="323">
        <f t="shared" ca="1" si="171"/>
        <v>632.37133647517464</v>
      </c>
      <c r="AE358" s="324" t="e">
        <f t="shared" ca="1" si="150"/>
        <v>#N/A</v>
      </c>
      <c r="AG358" s="306">
        <f t="shared" ca="1" si="172"/>
        <v>6.9067040114338241</v>
      </c>
      <c r="AH358" s="304">
        <f t="shared" ca="1" si="173"/>
        <v>-2.1034433369216372</v>
      </c>
    </row>
    <row r="359" spans="1:34" x14ac:dyDescent="0.2">
      <c r="A359" s="347">
        <f t="shared" ca="1" si="151"/>
        <v>0.1</v>
      </c>
      <c r="B359" s="304">
        <f t="shared" ca="1" si="152"/>
        <v>22.100000000000009</v>
      </c>
      <c r="D359" s="306">
        <f t="shared" ca="1" si="153"/>
        <v>-0.83978664469818476</v>
      </c>
      <c r="E359" s="307">
        <f t="shared" ca="1" si="154"/>
        <v>-7.820649156330596</v>
      </c>
      <c r="F359" s="304">
        <f t="shared" ca="1" si="155"/>
        <v>7.8656083575924303</v>
      </c>
      <c r="G359" s="306">
        <f t="shared" ca="1" si="156"/>
        <v>20.971057346611417</v>
      </c>
      <c r="H359" s="307">
        <f t="shared" ca="1" si="157"/>
        <v>-50.658844829402362</v>
      </c>
      <c r="I359" s="304">
        <f t="shared" ca="1" si="158"/>
        <v>54.827947305040809</v>
      </c>
      <c r="J359" s="306">
        <f t="shared" ca="1" si="159"/>
        <v>634.47264114305926</v>
      </c>
      <c r="K359" s="307">
        <f t="shared" ca="1" si="160"/>
        <v>1293.1967544346733</v>
      </c>
      <c r="L359" s="304">
        <f t="shared" ca="1" si="145"/>
        <v>1440.455961853545</v>
      </c>
      <c r="M359" s="306">
        <f t="shared" ca="1" si="161"/>
        <v>-1.1783082681595189</v>
      </c>
      <c r="N359" s="304">
        <f t="shared" ca="1" si="162"/>
        <v>-67.512090730909676</v>
      </c>
      <c r="P359" s="310">
        <f t="shared" ca="1" si="163"/>
        <v>23</v>
      </c>
      <c r="Q359" s="304">
        <f t="shared" ca="1" si="164"/>
        <v>0</v>
      </c>
      <c r="R359" s="306">
        <f t="shared" ca="1" si="165"/>
        <v>0</v>
      </c>
      <c r="S359" s="307">
        <f t="shared" ca="1" si="166"/>
        <v>2.9792999999999985</v>
      </c>
      <c r="T359" s="304">
        <f t="shared" ca="1" si="146"/>
        <v>29.226932999999988</v>
      </c>
      <c r="U359" s="311">
        <f t="shared" ca="1" si="147"/>
        <v>0</v>
      </c>
      <c r="V359" s="306">
        <f t="shared" ca="1" si="148"/>
        <v>1.0762044910445356</v>
      </c>
      <c r="W359" s="304">
        <f t="shared" ca="1" si="149"/>
        <v>6.6014894683533463</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6.8783789545890661</v>
      </c>
      <c r="AH359" s="304">
        <f t="shared" ca="1" si="173"/>
        <v>-2.1593421192163147</v>
      </c>
    </row>
    <row r="360" spans="1:34" x14ac:dyDescent="0.2">
      <c r="A360" s="347">
        <f t="shared" ca="1" si="151"/>
        <v>0.1</v>
      </c>
      <c r="B360" s="304">
        <f t="shared" ca="1" si="152"/>
        <v>22.20000000000001</v>
      </c>
      <c r="D360" s="306">
        <f t="shared" ca="1" si="153"/>
        <v>-0.8475123574590353</v>
      </c>
      <c r="E360" s="307">
        <f t="shared" ca="1" si="154"/>
        <v>-7.7627023221623261</v>
      </c>
      <c r="F360" s="304">
        <f t="shared" ca="1" si="155"/>
        <v>7.8088299084145847</v>
      </c>
      <c r="G360" s="306">
        <f t="shared" ca="1" si="156"/>
        <v>20.886306110865512</v>
      </c>
      <c r="H360" s="307">
        <f t="shared" ca="1" si="157"/>
        <v>-51.435115061618596</v>
      </c>
      <c r="I360" s="304">
        <f t="shared" ca="1" si="158"/>
        <v>55.514041866528885</v>
      </c>
      <c r="J360" s="306">
        <f t="shared" ca="1" si="159"/>
        <v>636.56550931593313</v>
      </c>
      <c r="K360" s="307">
        <f t="shared" ca="1" si="160"/>
        <v>1288.0920564401222</v>
      </c>
      <c r="L360" s="304">
        <f t="shared" ca="1" si="145"/>
        <v>1436.8008886115001</v>
      </c>
      <c r="M360" s="306">
        <f t="shared" ca="1" si="161"/>
        <v>-1.1850673515832895</v>
      </c>
      <c r="N360" s="304">
        <f t="shared" ca="1" si="162"/>
        <v>-67.899357684468569</v>
      </c>
      <c r="P360" s="310">
        <f t="shared" ca="1" si="163"/>
        <v>23</v>
      </c>
      <c r="Q360" s="304">
        <f t="shared" ca="1" si="164"/>
        <v>0</v>
      </c>
      <c r="R360" s="306">
        <f t="shared" ca="1" si="165"/>
        <v>0</v>
      </c>
      <c r="S360" s="307">
        <f t="shared" ca="1" si="166"/>
        <v>2.9792999999999985</v>
      </c>
      <c r="T360" s="304">
        <f t="shared" ca="1" si="146"/>
        <v>29.226932999999988</v>
      </c>
      <c r="U360" s="311">
        <f t="shared" ca="1" si="147"/>
        <v>0</v>
      </c>
      <c r="V360" s="306">
        <f t="shared" ca="1" si="148"/>
        <v>1.076756299723272</v>
      </c>
      <c r="W360" s="304">
        <f t="shared" ca="1" si="149"/>
        <v>6.7712099499783331</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6.8482648102075974</v>
      </c>
      <c r="AH360" s="304">
        <f t="shared" ca="1" si="173"/>
        <v>-2.2157854087716409</v>
      </c>
    </row>
    <row r="361" spans="1:34" x14ac:dyDescent="0.2">
      <c r="A361" s="347">
        <f t="shared" ca="1" si="151"/>
        <v>0.1</v>
      </c>
      <c r="B361" s="304">
        <f t="shared" ca="1" si="152"/>
        <v>22.300000000000011</v>
      </c>
      <c r="D361" s="306">
        <f t="shared" ca="1" si="153"/>
        <v>-0.85508804266105942</v>
      </c>
      <c r="E361" s="307">
        <f t="shared" ca="1" si="154"/>
        <v>-7.7042398129841807</v>
      </c>
      <c r="F361" s="304">
        <f t="shared" ca="1" si="155"/>
        <v>7.7515473717621335</v>
      </c>
      <c r="G361" s="306">
        <f t="shared" ca="1" si="156"/>
        <v>20.800797306599407</v>
      </c>
      <c r="H361" s="307">
        <f t="shared" ca="1" si="157"/>
        <v>-52.205539042917017</v>
      </c>
      <c r="I361" s="304">
        <f t="shared" ca="1" si="158"/>
        <v>56.196899161357351</v>
      </c>
      <c r="J361" s="306">
        <f t="shared" ca="1" si="159"/>
        <v>638.64986448680634</v>
      </c>
      <c r="K361" s="307">
        <f t="shared" ca="1" si="160"/>
        <v>1282.9100237348955</v>
      </c>
      <c r="L361" s="304">
        <f t="shared" ca="1" si="145"/>
        <v>1433.0847073388531</v>
      </c>
      <c r="M361" s="306">
        <f t="shared" ca="1" si="161"/>
        <v>-1.1916351311338143</v>
      </c>
      <c r="N361" s="304">
        <f t="shared" ca="1" si="162"/>
        <v>-68.275663733485956</v>
      </c>
      <c r="P361" s="310">
        <f t="shared" ca="1" si="163"/>
        <v>23</v>
      </c>
      <c r="Q361" s="304">
        <f t="shared" ca="1" si="164"/>
        <v>0</v>
      </c>
      <c r="R361" s="306">
        <f t="shared" ca="1" si="165"/>
        <v>0</v>
      </c>
      <c r="S361" s="307">
        <f t="shared" ca="1" si="166"/>
        <v>2.9792999999999985</v>
      </c>
      <c r="T361" s="304">
        <f t="shared" ca="1" si="146"/>
        <v>29.226932999999988</v>
      </c>
      <c r="U361" s="311">
        <f t="shared" ca="1" si="147"/>
        <v>0</v>
      </c>
      <c r="V361" s="306">
        <f t="shared" ca="1" si="148"/>
        <v>1.0773167388930722</v>
      </c>
      <c r="W361" s="304">
        <f t="shared" ca="1" si="149"/>
        <v>6.9424262430629851</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6.8164525210069202</v>
      </c>
      <c r="AH361" s="304">
        <f t="shared" ca="1" si="173"/>
        <v>-2.272751971932446</v>
      </c>
    </row>
    <row r="362" spans="1:34" x14ac:dyDescent="0.2">
      <c r="A362" s="347">
        <f t="shared" ca="1" si="151"/>
        <v>0.1</v>
      </c>
      <c r="B362" s="304">
        <f t="shared" ca="1" si="152"/>
        <v>22.400000000000013</v>
      </c>
      <c r="D362" s="306">
        <f t="shared" ca="1" si="153"/>
        <v>-0.86251104900464404</v>
      </c>
      <c r="E362" s="307">
        <f t="shared" ca="1" si="154"/>
        <v>-7.6452822932670284</v>
      </c>
      <c r="F362" s="304">
        <f t="shared" ca="1" si="155"/>
        <v>7.6937810375261808</v>
      </c>
      <c r="G362" s="306">
        <f t="shared" ca="1" si="156"/>
        <v>20.714546201698941</v>
      </c>
      <c r="H362" s="307">
        <f t="shared" ca="1" si="157"/>
        <v>-52.970067272243718</v>
      </c>
      <c r="I362" s="304">
        <f t="shared" ca="1" si="158"/>
        <v>56.876361092885901</v>
      </c>
      <c r="J362" s="306">
        <f t="shared" ca="1" si="159"/>
        <v>640.7256316622213</v>
      </c>
      <c r="K362" s="307">
        <f t="shared" ca="1" si="160"/>
        <v>1277.6512434191375</v>
      </c>
      <c r="L362" s="304">
        <f t="shared" ca="1" si="145"/>
        <v>1429.3082364834468</v>
      </c>
      <c r="M362" s="306">
        <f t="shared" ca="1" si="161"/>
        <v>-1.1980193502485148</v>
      </c>
      <c r="N362" s="304">
        <f t="shared" ca="1" si="162"/>
        <v>-68.641452544245055</v>
      </c>
      <c r="P362" s="310">
        <f t="shared" ca="1" si="163"/>
        <v>23</v>
      </c>
      <c r="Q362" s="304">
        <f t="shared" ca="1" si="164"/>
        <v>0</v>
      </c>
      <c r="R362" s="306">
        <f t="shared" ca="1" si="165"/>
        <v>0</v>
      </c>
      <c r="S362" s="307">
        <f t="shared" ca="1" si="166"/>
        <v>2.9792999999999985</v>
      </c>
      <c r="T362" s="304">
        <f t="shared" ca="1" si="146"/>
        <v>29.226932999999988</v>
      </c>
      <c r="U362" s="311">
        <f t="shared" ca="1" si="147"/>
        <v>0</v>
      </c>
      <c r="V362" s="306">
        <f t="shared" ca="1" si="148"/>
        <v>1.0778857574284648</v>
      </c>
      <c r="W362" s="304">
        <f t="shared" ca="1" si="149"/>
        <v>7.1150752943218452</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6.7830284488781931</v>
      </c>
      <c r="AH362" s="304">
        <f t="shared" ca="1" si="173"/>
        <v>-2.3302206031829584</v>
      </c>
    </row>
    <row r="363" spans="1:34" x14ac:dyDescent="0.2">
      <c r="A363" s="347">
        <f t="shared" ca="1" si="151"/>
        <v>0.1</v>
      </c>
      <c r="B363" s="304">
        <f t="shared" ca="1" si="152"/>
        <v>22.500000000000014</v>
      </c>
      <c r="D363" s="306">
        <f t="shared" ca="1" si="153"/>
        <v>-0.86977893321049327</v>
      </c>
      <c r="E363" s="307">
        <f t="shared" ca="1" si="154"/>
        <v>-7.5858504504259194</v>
      </c>
      <c r="F363" s="304">
        <f t="shared" ca="1" si="155"/>
        <v>7.6355512210241834</v>
      </c>
      <c r="G363" s="306">
        <f t="shared" ca="1" si="156"/>
        <v>20.627568308377892</v>
      </c>
      <c r="H363" s="307">
        <f t="shared" ca="1" si="157"/>
        <v>-53.728652317286311</v>
      </c>
      <c r="I363" s="304">
        <f t="shared" ca="1" si="158"/>
        <v>57.55227757568445</v>
      </c>
      <c r="J363" s="306">
        <f t="shared" ca="1" si="159"/>
        <v>642.7927373877252</v>
      </c>
      <c r="K363" s="307">
        <f t="shared" ca="1" si="160"/>
        <v>1272.3163074396609</v>
      </c>
      <c r="L363" s="304">
        <f t="shared" ca="1" si="145"/>
        <v>1425.4723039804383</v>
      </c>
      <c r="M363" s="306">
        <f t="shared" ca="1" si="161"/>
        <v>-1.2042273673218291</v>
      </c>
      <c r="N363" s="304">
        <f t="shared" ca="1" si="162"/>
        <v>-68.997145721691112</v>
      </c>
      <c r="P363" s="310">
        <f t="shared" ca="1" si="163"/>
        <v>23</v>
      </c>
      <c r="Q363" s="304">
        <f t="shared" ca="1" si="164"/>
        <v>0</v>
      </c>
      <c r="R363" s="306">
        <f t="shared" ca="1" si="165"/>
        <v>0</v>
      </c>
      <c r="S363" s="307">
        <f t="shared" ca="1" si="166"/>
        <v>2.9792999999999985</v>
      </c>
      <c r="T363" s="304">
        <f t="shared" ca="1" si="146"/>
        <v>29.226932999999988</v>
      </c>
      <c r="U363" s="311">
        <f t="shared" ca="1" si="147"/>
        <v>0</v>
      </c>
      <c r="V363" s="306">
        <f t="shared" ca="1" si="148"/>
        <v>1.0784633037523523</v>
      </c>
      <c r="W363" s="304">
        <f t="shared" ca="1" si="149"/>
        <v>7.2890942145534146</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6.7480746905060816</v>
      </c>
      <c r="AH363" s="304">
        <f t="shared" ca="1" si="173"/>
        <v>-2.3881701387311947</v>
      </c>
    </row>
    <row r="364" spans="1:34" x14ac:dyDescent="0.2">
      <c r="A364" s="347">
        <f t="shared" ca="1" si="151"/>
        <v>0.1</v>
      </c>
      <c r="B364" s="304">
        <f t="shared" ca="1" si="152"/>
        <v>22.600000000000016</v>
      </c>
      <c r="D364" s="306">
        <f t="shared" ca="1" si="153"/>
        <v>-0.87688945185604328</v>
      </c>
      <c r="E364" s="307">
        <f t="shared" ca="1" si="154"/>
        <v>-7.5259649758457607</v>
      </c>
      <c r="F364" s="304">
        <f t="shared" ca="1" si="155"/>
        <v>7.5768782442661351</v>
      </c>
      <c r="G364" s="306">
        <f t="shared" ca="1" si="156"/>
        <v>20.539879363192288</v>
      </c>
      <c r="H364" s="307">
        <f t="shared" ca="1" si="157"/>
        <v>-54.481248814870888</v>
      </c>
      <c r="I364" s="304">
        <f t="shared" ca="1" si="158"/>
        <v>58.224506152326988</v>
      </c>
      <c r="J364" s="306">
        <f t="shared" ca="1" si="159"/>
        <v>644.85110977130375</v>
      </c>
      <c r="K364" s="307">
        <f t="shared" ca="1" si="160"/>
        <v>1266.905812383053</v>
      </c>
      <c r="L364" s="304">
        <f t="shared" ca="1" si="145"/>
        <v>1421.5777471609654</v>
      </c>
      <c r="M364" s="306">
        <f t="shared" ca="1" si="161"/>
        <v>-1.2102661771363188</v>
      </c>
      <c r="N364" s="304">
        <f t="shared" ca="1" si="162"/>
        <v>-69.343144037343549</v>
      </c>
      <c r="P364" s="310">
        <f t="shared" ca="1" si="163"/>
        <v>23</v>
      </c>
      <c r="Q364" s="304">
        <f t="shared" ca="1" si="164"/>
        <v>0</v>
      </c>
      <c r="R364" s="306">
        <f t="shared" ca="1" si="165"/>
        <v>0</v>
      </c>
      <c r="S364" s="307">
        <f t="shared" ca="1" si="166"/>
        <v>2.9792999999999985</v>
      </c>
      <c r="T364" s="304">
        <f t="shared" ca="1" si="146"/>
        <v>29.226932999999988</v>
      </c>
      <c r="U364" s="311">
        <f t="shared" ca="1" si="147"/>
        <v>0</v>
      </c>
      <c r="V364" s="306">
        <f t="shared" ca="1" si="148"/>
        <v>1.0790493258529801</v>
      </c>
      <c r="W364" s="304">
        <f t="shared" ca="1" si="149"/>
        <v>7.4644203176759643</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6.7116693681542889</v>
      </c>
      <c r="AH364" s="304">
        <f t="shared" ca="1" si="173"/>
        <v>-2.4465794698598389</v>
      </c>
    </row>
    <row r="365" spans="1:34" x14ac:dyDescent="0.2">
      <c r="A365" s="347">
        <f t="shared" ca="1" si="151"/>
        <v>0.1</v>
      </c>
      <c r="B365" s="304">
        <f t="shared" ca="1" si="152"/>
        <v>22.700000000000017</v>
      </c>
      <c r="D365" s="306">
        <f t="shared" ca="1" si="153"/>
        <v>-0.88384055365642933</v>
      </c>
      <c r="E365" s="307">
        <f t="shared" ca="1" si="154"/>
        <v>-7.4656465466530708</v>
      </c>
      <c r="F365" s="304">
        <f t="shared" ca="1" si="155"/>
        <v>7.517782417963466</v>
      </c>
      <c r="G365" s="306">
        <f t="shared" ca="1" si="156"/>
        <v>20.451495307826644</v>
      </c>
      <c r="H365" s="307">
        <f t="shared" ca="1" si="157"/>
        <v>-55.227813469536194</v>
      </c>
      <c r="I365" s="304">
        <f t="shared" ca="1" si="158"/>
        <v>58.892911635883131</v>
      </c>
      <c r="J365" s="306">
        <f t="shared" ca="1" si="159"/>
        <v>646.90067850485468</v>
      </c>
      <c r="K365" s="307">
        <f t="shared" ca="1" si="160"/>
        <v>1261.4203592688327</v>
      </c>
      <c r="L365" s="304">
        <f t="shared" ca="1" si="145"/>
        <v>1417.625412663004</v>
      </c>
      <c r="M365" s="306">
        <f t="shared" ca="1" si="161"/>
        <v>-1.2161424310781042</v>
      </c>
      <c r="N365" s="304">
        <f t="shared" ca="1" si="162"/>
        <v>-69.679828587554965</v>
      </c>
      <c r="P365" s="310">
        <f t="shared" ca="1" si="163"/>
        <v>23</v>
      </c>
      <c r="Q365" s="304">
        <f t="shared" ca="1" si="164"/>
        <v>0</v>
      </c>
      <c r="R365" s="306">
        <f t="shared" ca="1" si="165"/>
        <v>0</v>
      </c>
      <c r="S365" s="307">
        <f t="shared" ca="1" si="166"/>
        <v>2.9792999999999985</v>
      </c>
      <c r="T365" s="304">
        <f t="shared" ca="1" si="146"/>
        <v>29.226932999999988</v>
      </c>
      <c r="U365" s="311">
        <f t="shared" ca="1" si="147"/>
        <v>0</v>
      </c>
      <c r="V365" s="306">
        <f t="shared" ca="1" si="148"/>
        <v>1.0796437713009444</v>
      </c>
      <c r="W365" s="304">
        <f t="shared" ca="1" si="149"/>
        <v>7.6409911589813957</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6.6738868975045387</v>
      </c>
      <c r="AH365" s="304">
        <f t="shared" ca="1" si="173"/>
        <v>-2.5054275560285868</v>
      </c>
    </row>
    <row r="366" spans="1:34" x14ac:dyDescent="0.2">
      <c r="A366" s="347">
        <f t="shared" ca="1" si="151"/>
        <v>0.1</v>
      </c>
      <c r="B366" s="304">
        <f t="shared" ca="1" si="152"/>
        <v>22.800000000000018</v>
      </c>
      <c r="D366" s="306">
        <f t="shared" ca="1" si="153"/>
        <v>-0.89063037215269214</v>
      </c>
      <c r="E366" s="307">
        <f t="shared" ca="1" si="154"/>
        <v>-7.4049158081986928</v>
      </c>
      <c r="F366" s="304">
        <f t="shared" ca="1" si="155"/>
        <v>7.4582840242452386</v>
      </c>
      <c r="G366" s="306">
        <f t="shared" ca="1" si="156"/>
        <v>20.362432270611375</v>
      </c>
      <c r="H366" s="307">
        <f t="shared" ca="1" si="157"/>
        <v>-55.968305050356065</v>
      </c>
      <c r="I366" s="304">
        <f t="shared" ca="1" si="158"/>
        <v>59.55736577607297</v>
      </c>
      <c r="J366" s="306">
        <f t="shared" ca="1" si="159"/>
        <v>648.94137488377658</v>
      </c>
      <c r="K366" s="307">
        <f t="shared" ca="1" si="160"/>
        <v>1255.8605533428381</v>
      </c>
      <c r="L366" s="304">
        <f t="shared" ca="1" si="145"/>
        <v>1413.6161563446512</v>
      </c>
      <c r="M366" s="306">
        <f t="shared" ca="1" si="161"/>
        <v>-1.2218624561938536</v>
      </c>
      <c r="N366" s="304">
        <f t="shared" ca="1" si="162"/>
        <v>-70.007561885396242</v>
      </c>
      <c r="P366" s="310">
        <f t="shared" ca="1" si="163"/>
        <v>23</v>
      </c>
      <c r="Q366" s="304">
        <f t="shared" ca="1" si="164"/>
        <v>0</v>
      </c>
      <c r="R366" s="306">
        <f t="shared" ca="1" si="165"/>
        <v>0</v>
      </c>
      <c r="S366" s="307">
        <f t="shared" ca="1" si="166"/>
        <v>2.9792999999999985</v>
      </c>
      <c r="T366" s="304">
        <f t="shared" ca="1" si="146"/>
        <v>29.226932999999988</v>
      </c>
      <c r="U366" s="311">
        <f t="shared" ca="1" si="147"/>
        <v>0</v>
      </c>
      <c r="V366" s="306">
        <f t="shared" ca="1" si="148"/>
        <v>1.0802465872662086</v>
      </c>
      <c r="W366" s="304">
        <f t="shared" ca="1" si="149"/>
        <v>7.8187445725682663</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6.6347982343201259</v>
      </c>
      <c r="AH366" s="304">
        <f t="shared" ca="1" si="173"/>
        <v>-2.5646934377140265</v>
      </c>
    </row>
    <row r="367" spans="1:34" x14ac:dyDescent="0.2">
      <c r="A367" s="347">
        <f t="shared" ca="1" si="151"/>
        <v>0.1</v>
      </c>
      <c r="B367" s="304">
        <f t="shared" ca="1" si="152"/>
        <v>22.90000000000002</v>
      </c>
      <c r="D367" s="306">
        <f t="shared" ca="1" si="153"/>
        <v>-0.89725721877305931</v>
      </c>
      <c r="E367" s="307">
        <f t="shared" ca="1" si="154"/>
        <v>-7.3437933572207346</v>
      </c>
      <c r="F367" s="304">
        <f t="shared" ca="1" si="155"/>
        <v>7.3984033000506093</v>
      </c>
      <c r="G367" s="306">
        <f t="shared" ca="1" si="156"/>
        <v>20.272706548734071</v>
      </c>
      <c r="H367" s="307">
        <f t="shared" ca="1" si="157"/>
        <v>-56.70268438607814</v>
      </c>
      <c r="I367" s="304">
        <f t="shared" ca="1" si="158"/>
        <v>60.217746947210465</v>
      </c>
      <c r="J367" s="306">
        <f t="shared" ca="1" si="159"/>
        <v>650.97313182474386</v>
      </c>
      <c r="K367" s="307">
        <f t="shared" ca="1" si="160"/>
        <v>1250.2270038710164</v>
      </c>
      <c r="L367" s="304">
        <f t="shared" ca="1" si="145"/>
        <v>1409.5508432000649</v>
      </c>
      <c r="M367" s="306">
        <f t="shared" ca="1" si="161"/>
        <v>-1.2274322731467473</v>
      </c>
      <c r="N367" s="304">
        <f t="shared" ca="1" si="162"/>
        <v>-70.326688889457472</v>
      </c>
      <c r="P367" s="310">
        <f t="shared" ca="1" si="163"/>
        <v>23</v>
      </c>
      <c r="Q367" s="304">
        <f t="shared" ca="1" si="164"/>
        <v>0</v>
      </c>
      <c r="R367" s="306">
        <f t="shared" ca="1" si="165"/>
        <v>0</v>
      </c>
      <c r="S367" s="307">
        <f t="shared" ca="1" si="166"/>
        <v>2.9792999999999985</v>
      </c>
      <c r="T367" s="304">
        <f t="shared" ca="1" si="146"/>
        <v>29.226932999999988</v>
      </c>
      <c r="U367" s="311">
        <f t="shared" ca="1" si="147"/>
        <v>0</v>
      </c>
      <c r="V367" s="306">
        <f t="shared" ca="1" si="148"/>
        <v>1.0808577205351262</v>
      </c>
      <c r="W367" s="304">
        <f t="shared" ca="1" si="149"/>
        <v>7.9976187079179768</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6.5944711015897743</v>
      </c>
      <c r="AH367" s="304">
        <f t="shared" ca="1" si="173"/>
        <v>-2.6243562489740109</v>
      </c>
    </row>
    <row r="368" spans="1:34" x14ac:dyDescent="0.2">
      <c r="A368" s="347">
        <f t="shared" ca="1" si="151"/>
        <v>0.1</v>
      </c>
      <c r="B368" s="304">
        <f t="shared" ca="1" si="152"/>
        <v>23.000000000000021</v>
      </c>
      <c r="D368" s="306">
        <f t="shared" ca="1" si="153"/>
        <v>-0.90371957623608556</v>
      </c>
      <c r="E368" s="307">
        <f t="shared" ca="1" si="154"/>
        <v>-7.2822997256607103</v>
      </c>
      <c r="F368" s="304">
        <f t="shared" ca="1" si="155"/>
        <v>7.3381604211703078</v>
      </c>
      <c r="G368" s="306">
        <f t="shared" ca="1" si="156"/>
        <v>20.182334591110461</v>
      </c>
      <c r="H368" s="307">
        <f t="shared" ca="1" si="157"/>
        <v>-57.430914358644209</v>
      </c>
      <c r="I368" s="304">
        <f t="shared" ca="1" si="158"/>
        <v>60.873939856209894</v>
      </c>
      <c r="J368" s="306">
        <f t="shared" ca="1" si="159"/>
        <v>652.99588388173606</v>
      </c>
      <c r="K368" s="307">
        <f t="shared" ca="1" si="160"/>
        <v>1244.5203239337802</v>
      </c>
      <c r="L368" s="304">
        <f t="shared" ca="1" si="145"/>
        <v>1405.4303472782744</v>
      </c>
      <c r="M368" s="306">
        <f t="shared" ca="1" si="161"/>
        <v>-1.2328576131283091</v>
      </c>
      <c r="N368" s="304">
        <f t="shared" ca="1" si="162"/>
        <v>-70.637537972824546</v>
      </c>
      <c r="P368" s="310">
        <f t="shared" ca="1" si="163"/>
        <v>23</v>
      </c>
      <c r="Q368" s="304">
        <f t="shared" ca="1" si="164"/>
        <v>0</v>
      </c>
      <c r="R368" s="306">
        <f t="shared" ca="1" si="165"/>
        <v>0</v>
      </c>
      <c r="S368" s="307">
        <f t="shared" ca="1" si="166"/>
        <v>2.9792999999999985</v>
      </c>
      <c r="T368" s="304">
        <f t="shared" ca="1" si="146"/>
        <v>29.226932999999988</v>
      </c>
      <c r="U368" s="311">
        <f t="shared" ca="1" si="147"/>
        <v>0</v>
      </c>
      <c r="V368" s="306">
        <f t="shared" ca="1" si="148"/>
        <v>1.0814771175274449</v>
      </c>
      <c r="W368" s="304">
        <f t="shared" ca="1" si="149"/>
        <v>8.1775520655808318</v>
      </c>
      <c r="Y368" s="314" t="str">
        <f t="shared" ca="1" si="167"/>
        <v/>
      </c>
      <c r="Z368" s="315" t="str">
        <f t="shared" ca="1" si="168"/>
        <v/>
      </c>
      <c r="AA368" s="316" t="str">
        <f t="shared" ca="1" si="169"/>
        <v/>
      </c>
      <c r="AC368" s="310">
        <f t="shared" ca="1" si="170"/>
        <v>23.000000000000021</v>
      </c>
      <c r="AD368" s="323">
        <f t="shared" ca="1" si="171"/>
        <v>652.99588388173606</v>
      </c>
      <c r="AE368" s="324" t="e">
        <f t="shared" ca="1" si="150"/>
        <v>#N/A</v>
      </c>
      <c r="AG368" s="306">
        <f t="shared" ca="1" si="172"/>
        <v>6.5529701986942568</v>
      </c>
      <c r="AH368" s="304">
        <f t="shared" ca="1" si="173"/>
        <v>-2.6843952297244256</v>
      </c>
    </row>
    <row r="369" spans="1:34" x14ac:dyDescent="0.2">
      <c r="A369" s="347">
        <f t="shared" ca="1" si="151"/>
        <v>0.1</v>
      </c>
      <c r="B369" s="304">
        <f t="shared" ca="1" si="152"/>
        <v>23.100000000000023</v>
      </c>
      <c r="D369" s="306">
        <f t="shared" ca="1" si="153"/>
        <v>-0.91001609226716795</v>
      </c>
      <c r="E369" s="307">
        <f t="shared" ca="1" si="154"/>
        <v>-7.2204553651090677</v>
      </c>
      <c r="F369" s="304">
        <f t="shared" ca="1" si="155"/>
        <v>7.2775754869130367</v>
      </c>
      <c r="G369" s="306">
        <f t="shared" ca="1" si="156"/>
        <v>20.091332981883745</v>
      </c>
      <c r="H369" s="307">
        <f t="shared" ca="1" si="157"/>
        <v>-58.152959895155114</v>
      </c>
      <c r="I369" s="304">
        <f t="shared" ca="1" si="158"/>
        <v>61.525835269067649</v>
      </c>
      <c r="J369" s="306">
        <f t="shared" ca="1" si="159"/>
        <v>655.00956726038578</v>
      </c>
      <c r="K369" s="307">
        <f t="shared" ca="1" si="160"/>
        <v>1238.7411302210903</v>
      </c>
      <c r="L369" s="304">
        <f t="shared" ca="1" si="145"/>
        <v>1401.2555516050818</v>
      </c>
      <c r="M369" s="306">
        <f t="shared" ca="1" si="161"/>
        <v>-1.2381439337819198</v>
      </c>
      <c r="N369" s="304">
        <f t="shared" ca="1" si="162"/>
        <v>-70.940421835429277</v>
      </c>
      <c r="P369" s="310">
        <f t="shared" ca="1" si="163"/>
        <v>23</v>
      </c>
      <c r="Q369" s="304">
        <f t="shared" ca="1" si="164"/>
        <v>0</v>
      </c>
      <c r="R369" s="306">
        <f t="shared" ca="1" si="165"/>
        <v>0</v>
      </c>
      <c r="S369" s="307">
        <f t="shared" ca="1" si="166"/>
        <v>2.9792999999999985</v>
      </c>
      <c r="T369" s="304">
        <f t="shared" ca="1" si="146"/>
        <v>29.226932999999988</v>
      </c>
      <c r="U369" s="311">
        <f t="shared" ca="1" si="147"/>
        <v>0</v>
      </c>
      <c r="V369" s="306">
        <f t="shared" ca="1" si="148"/>
        <v>1.0821047243132873</v>
      </c>
      <c r="W369" s="304">
        <f t="shared" ca="1" si="149"/>
        <v>8.3584835319413457</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6.5103573940291382</v>
      </c>
      <c r="AH369" s="304">
        <f t="shared" ca="1" si="173"/>
        <v>-2.7447897377171939</v>
      </c>
    </row>
    <row r="370" spans="1:34" x14ac:dyDescent="0.2">
      <c r="A370" s="347">
        <f t="shared" ca="1" si="151"/>
        <v>0.1</v>
      </c>
      <c r="B370" s="304">
        <f t="shared" ca="1" si="152"/>
        <v>23.200000000000024</v>
      </c>
      <c r="D370" s="306">
        <f t="shared" ca="1" si="153"/>
        <v>-0.91614557360248072</v>
      </c>
      <c r="E370" s="307">
        <f t="shared" ca="1" si="154"/>
        <v>-7.1582806318591121</v>
      </c>
      <c r="F370" s="304">
        <f t="shared" ca="1" si="155"/>
        <v>7.2166685053756421</v>
      </c>
      <c r="G370" s="306">
        <f t="shared" ca="1" si="156"/>
        <v>19.999718424523497</v>
      </c>
      <c r="H370" s="307">
        <f t="shared" ca="1" si="157"/>
        <v>-58.868787958341024</v>
      </c>
      <c r="I370" s="304">
        <f t="shared" ca="1" si="158"/>
        <v>62.173329754359642</v>
      </c>
      <c r="J370" s="306">
        <f t="shared" ca="1" si="159"/>
        <v>657.01411983070614</v>
      </c>
      <c r="K370" s="307">
        <f t="shared" ca="1" si="160"/>
        <v>1232.8900428284155</v>
      </c>
      <c r="L370" s="304">
        <f t="shared" ca="1" si="145"/>
        <v>1397.0273481082502</v>
      </c>
      <c r="M370" s="306">
        <f t="shared" ca="1" si="161"/>
        <v>-1.2432964341923414</v>
      </c>
      <c r="N370" s="304">
        <f t="shared" ca="1" si="162"/>
        <v>-71.235638362885851</v>
      </c>
      <c r="P370" s="310">
        <f t="shared" ca="1" si="163"/>
        <v>23</v>
      </c>
      <c r="Q370" s="304">
        <f t="shared" ca="1" si="164"/>
        <v>0</v>
      </c>
      <c r="R370" s="306">
        <f t="shared" ca="1" si="165"/>
        <v>0</v>
      </c>
      <c r="S370" s="307">
        <f t="shared" ca="1" si="166"/>
        <v>2.9792999999999985</v>
      </c>
      <c r="T370" s="304">
        <f t="shared" ca="1" si="146"/>
        <v>29.226932999999988</v>
      </c>
      <c r="U370" s="311">
        <f t="shared" ca="1" si="147"/>
        <v>0</v>
      </c>
      <c r="V370" s="306">
        <f t="shared" ca="1" si="148"/>
        <v>1.0827404866300885</v>
      </c>
      <c r="W370" s="304">
        <f t="shared" ca="1" si="149"/>
        <v>8.5403524130347339</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6.4666919024124532</v>
      </c>
      <c r="AH370" s="304">
        <f t="shared" ca="1" si="173"/>
        <v>-2.8055192602092269</v>
      </c>
    </row>
    <row r="371" spans="1:34" x14ac:dyDescent="0.2">
      <c r="A371" s="347">
        <f t="shared" ca="1" si="151"/>
        <v>0.1</v>
      </c>
      <c r="B371" s="304">
        <f t="shared" ca="1" si="152"/>
        <v>23.300000000000026</v>
      </c>
      <c r="D371" s="306">
        <f t="shared" ca="1" si="153"/>
        <v>-0.92210698025668536</v>
      </c>
      <c r="E371" s="307">
        <f t="shared" ca="1" si="154"/>
        <v>-7.0957957725507192</v>
      </c>
      <c r="F371" s="304">
        <f t="shared" ca="1" si="155"/>
        <v>7.1554593792982129</v>
      </c>
      <c r="G371" s="306">
        <f t="shared" ca="1" si="156"/>
        <v>19.90750772649783</v>
      </c>
      <c r="H371" s="307">
        <f t="shared" ca="1" si="157"/>
        <v>-59.578367535596094</v>
      </c>
      <c r="I371" s="304">
        <f t="shared" ca="1" si="158"/>
        <v>62.816325442412989</v>
      </c>
      <c r="J371" s="306">
        <f t="shared" ca="1" si="159"/>
        <v>659.00948113825723</v>
      </c>
      <c r="K371" s="307">
        <f t="shared" ca="1" si="160"/>
        <v>1226.9676850537187</v>
      </c>
      <c r="L371" s="304">
        <f t="shared" ca="1" si="145"/>
        <v>1392.7466375461822</v>
      </c>
      <c r="M371" s="306">
        <f t="shared" ca="1" si="161"/>
        <v>-1.2483200689937874</v>
      </c>
      <c r="N371" s="304">
        <f t="shared" ca="1" si="162"/>
        <v>-71.523471434823762</v>
      </c>
      <c r="P371" s="310">
        <f t="shared" ca="1" si="163"/>
        <v>23</v>
      </c>
      <c r="Q371" s="304">
        <f t="shared" ca="1" si="164"/>
        <v>0</v>
      </c>
      <c r="R371" s="306">
        <f t="shared" ca="1" si="165"/>
        <v>0</v>
      </c>
      <c r="S371" s="307">
        <f t="shared" ca="1" si="166"/>
        <v>2.9792999999999985</v>
      </c>
      <c r="T371" s="304">
        <f t="shared" ca="1" si="146"/>
        <v>29.226932999999988</v>
      </c>
      <c r="U371" s="311">
        <f t="shared" ca="1" si="147"/>
        <v>0</v>
      </c>
      <c r="V371" s="306">
        <f t="shared" ca="1" si="148"/>
        <v>1.0833843498994802</v>
      </c>
      <c r="W371" s="304">
        <f t="shared" ca="1" si="149"/>
        <v>8.7230984673891285</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6.4220304485069315</v>
      </c>
      <c r="AH371" s="304">
        <f t="shared" ca="1" si="173"/>
        <v>-2.8665634253129051</v>
      </c>
    </row>
    <row r="372" spans="1:34" x14ac:dyDescent="0.2">
      <c r="A372" s="347">
        <f t="shared" ca="1" si="151"/>
        <v>0.1</v>
      </c>
      <c r="B372" s="304">
        <f t="shared" ca="1" si="152"/>
        <v>23.400000000000027</v>
      </c>
      <c r="D372" s="306">
        <f t="shared" ca="1" si="153"/>
        <v>-0.92789942003293546</v>
      </c>
      <c r="E372" s="307">
        <f t="shared" ca="1" si="154"/>
        <v>-7.0330209103872523</v>
      </c>
      <c r="F372" s="304">
        <f t="shared" ca="1" si="155"/>
        <v>7.0939678924873766</v>
      </c>
      <c r="G372" s="306">
        <f t="shared" ca="1" si="156"/>
        <v>19.814717784494537</v>
      </c>
      <c r="H372" s="307">
        <f t="shared" ca="1" si="157"/>
        <v>-60.281669626634816</v>
      </c>
      <c r="I372" s="304">
        <f t="shared" ca="1" si="158"/>
        <v>63.454729798919722</v>
      </c>
      <c r="J372" s="306">
        <f t="shared" ca="1" si="159"/>
        <v>660.99559241380689</v>
      </c>
      <c r="K372" s="307">
        <f t="shared" ca="1" si="160"/>
        <v>1220.9746831956072</v>
      </c>
      <c r="L372" s="304">
        <f t="shared" ca="1" si="145"/>
        <v>1388.4143294402766</v>
      </c>
      <c r="M372" s="306">
        <f t="shared" ca="1" si="161"/>
        <v>-1.2532195616470767</v>
      </c>
      <c r="N372" s="304">
        <f t="shared" ca="1" si="162"/>
        <v>-71.804191685612594</v>
      </c>
      <c r="P372" s="310">
        <f t="shared" ca="1" si="163"/>
        <v>23</v>
      </c>
      <c r="Q372" s="304">
        <f t="shared" ca="1" si="164"/>
        <v>0</v>
      </c>
      <c r="R372" s="306">
        <f t="shared" ca="1" si="165"/>
        <v>0</v>
      </c>
      <c r="S372" s="307">
        <f t="shared" ca="1" si="166"/>
        <v>2.9792999999999985</v>
      </c>
      <c r="T372" s="304">
        <f t="shared" ca="1" si="146"/>
        <v>29.226932999999988</v>
      </c>
      <c r="U372" s="311">
        <f t="shared" ca="1" si="147"/>
        <v>0</v>
      </c>
      <c r="V372" s="306">
        <f t="shared" ca="1" si="148"/>
        <v>1.0840362592441126</v>
      </c>
      <c r="W372" s="304">
        <f t="shared" ca="1" si="149"/>
        <v>8.9066619378705667</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6.3764274173927156</v>
      </c>
      <c r="AH372" s="304">
        <f t="shared" ca="1" si="173"/>
        <v>-2.9279020130195459</v>
      </c>
    </row>
    <row r="373" spans="1:34" x14ac:dyDescent="0.2">
      <c r="A373" s="347">
        <f t="shared" ca="1" si="151"/>
        <v>0.1</v>
      </c>
      <c r="B373" s="304">
        <f t="shared" ca="1" si="152"/>
        <v>23.500000000000028</v>
      </c>
      <c r="D373" s="306">
        <f t="shared" ca="1" si="153"/>
        <v>-0.93352214325566329</v>
      </c>
      <c r="E373" s="307">
        <f t="shared" ca="1" si="154"/>
        <v>-6.9699760319108943</v>
      </c>
      <c r="F373" s="304">
        <f t="shared" ca="1" si="155"/>
        <v>7.0322136967928515</v>
      </c>
      <c r="G373" s="306">
        <f t="shared" ca="1" si="156"/>
        <v>19.72136557016897</v>
      </c>
      <c r="H373" s="307">
        <f t="shared" ca="1" si="157"/>
        <v>-60.978667229825902</v>
      </c>
      <c r="I373" s="304">
        <f t="shared" ca="1" si="158"/>
        <v>64.088455411860949</v>
      </c>
      <c r="J373" s="306">
        <f t="shared" ca="1" si="159"/>
        <v>662.97239658154001</v>
      </c>
      <c r="K373" s="307">
        <f t="shared" ca="1" si="160"/>
        <v>1214.9116663527841</v>
      </c>
      <c r="L373" s="304">
        <f t="shared" ca="1" si="145"/>
        <v>1384.0313420111445</v>
      </c>
      <c r="M373" s="306">
        <f t="shared" ca="1" si="161"/>
        <v>-1.2579994169342699</v>
      </c>
      <c r="N373" s="304">
        <f t="shared" ca="1" si="162"/>
        <v>-72.078057220252049</v>
      </c>
      <c r="P373" s="310">
        <f t="shared" ca="1" si="163"/>
        <v>23</v>
      </c>
      <c r="Q373" s="304">
        <f t="shared" ca="1" si="164"/>
        <v>0</v>
      </c>
      <c r="R373" s="306">
        <f t="shared" ca="1" si="165"/>
        <v>0</v>
      </c>
      <c r="S373" s="307">
        <f t="shared" ca="1" si="166"/>
        <v>2.9792999999999985</v>
      </c>
      <c r="T373" s="304">
        <f t="shared" ca="1" si="146"/>
        <v>29.226932999999988</v>
      </c>
      <c r="U373" s="311">
        <f t="shared" ca="1" si="147"/>
        <v>0</v>
      </c>
      <c r="V373" s="306">
        <f t="shared" ca="1" si="148"/>
        <v>1.0846961595043945</v>
      </c>
      <c r="W373" s="304">
        <f t="shared" ca="1" si="149"/>
        <v>9.0909835825100824</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6.3299349933386111</v>
      </c>
      <c r="AH373" s="304">
        <f t="shared" ca="1" si="173"/>
        <v>-2.9895149658881519</v>
      </c>
    </row>
    <row r="374" spans="1:34" x14ac:dyDescent="0.2">
      <c r="A374" s="347">
        <f t="shared" ca="1" si="151"/>
        <v>0.1</v>
      </c>
      <c r="B374" s="304">
        <f t="shared" ca="1" si="152"/>
        <v>23.60000000000003</v>
      </c>
      <c r="D374" s="306">
        <f t="shared" ca="1" si="153"/>
        <v>-0.93897453770842154</v>
      </c>
      <c r="E374" s="307">
        <f t="shared" ca="1" si="154"/>
        <v>-6.9066809743230753</v>
      </c>
      <c r="F374" s="304">
        <f t="shared" ca="1" si="155"/>
        <v>6.9702162996237851</v>
      </c>
      <c r="G374" s="306">
        <f t="shared" ca="1" si="156"/>
        <v>19.627468116398127</v>
      </c>
      <c r="H374" s="307">
        <f t="shared" ca="1" si="157"/>
        <v>-61.66933532725821</v>
      </c>
      <c r="I374" s="304">
        <f t="shared" ca="1" si="158"/>
        <v>64.717419790702735</v>
      </c>
      <c r="J374" s="306">
        <f t="shared" ca="1" si="159"/>
        <v>664.93983826586839</v>
      </c>
      <c r="K374" s="307">
        <f t="shared" ca="1" si="160"/>
        <v>1208.7792662249299</v>
      </c>
      <c r="L374" s="304">
        <f t="shared" ca="1" si="145"/>
        <v>1379.5986021188623</v>
      </c>
      <c r="M374" s="306">
        <f t="shared" ca="1" si="161"/>
        <v>-1.2626639327169671</v>
      </c>
      <c r="N374" s="304">
        <f t="shared" ca="1" si="162"/>
        <v>-72.345314288072757</v>
      </c>
      <c r="P374" s="310">
        <f t="shared" ca="1" si="163"/>
        <v>23</v>
      </c>
      <c r="Q374" s="304">
        <f t="shared" ca="1" si="164"/>
        <v>0</v>
      </c>
      <c r="R374" s="306">
        <f t="shared" ca="1" si="165"/>
        <v>0</v>
      </c>
      <c r="S374" s="307">
        <f t="shared" ca="1" si="166"/>
        <v>2.9792999999999985</v>
      </c>
      <c r="T374" s="304">
        <f t="shared" ca="1" si="146"/>
        <v>29.226932999999988</v>
      </c>
      <c r="U374" s="311">
        <f t="shared" ca="1" si="147"/>
        <v>0</v>
      </c>
      <c r="V374" s="306">
        <f t="shared" ca="1" si="148"/>
        <v>1.0853639952551493</v>
      </c>
      <c r="W374" s="304">
        <f t="shared" ca="1" si="149"/>
        <v>9.2760047042948592</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6.2826032877376967</v>
      </c>
      <c r="AH374" s="304">
        <f t="shared" ca="1" si="173"/>
        <v>-3.0513823993925038</v>
      </c>
    </row>
    <row r="375" spans="1:34" x14ac:dyDescent="0.2">
      <c r="A375" s="347">
        <f t="shared" ca="1" si="151"/>
        <v>0.1</v>
      </c>
      <c r="B375" s="304">
        <f t="shared" ca="1" si="152"/>
        <v>23.700000000000031</v>
      </c>
      <c r="D375" s="306">
        <f t="shared" ca="1" si="153"/>
        <v>-0.94425612376075618</v>
      </c>
      <c r="E375" s="307">
        <f t="shared" ca="1" si="154"/>
        <v>-6.8431554133378842</v>
      </c>
      <c r="F375" s="304">
        <f t="shared" ca="1" si="155"/>
        <v>6.9079950519926747</v>
      </c>
      <c r="G375" s="306">
        <f t="shared" ca="1" si="156"/>
        <v>19.533042504022053</v>
      </c>
      <c r="H375" s="307">
        <f t="shared" ca="1" si="157"/>
        <v>-62.353650868591998</v>
      </c>
      <c r="I375" s="304">
        <f t="shared" ca="1" si="158"/>
        <v>65.341545176910188</v>
      </c>
      <c r="J375" s="306">
        <f t="shared" ca="1" si="159"/>
        <v>666.8978637968894</v>
      </c>
      <c r="K375" s="307">
        <f t="shared" ca="1" si="160"/>
        <v>1202.5781169151373</v>
      </c>
      <c r="L375" s="304">
        <f t="shared" ca="1" si="145"/>
        <v>1375.1170452074298</v>
      </c>
      <c r="M375" s="306">
        <f t="shared" ca="1" si="161"/>
        <v>-1.2672172110021918</v>
      </c>
      <c r="N375" s="304">
        <f t="shared" ca="1" si="162"/>
        <v>-72.6061979167647</v>
      </c>
      <c r="P375" s="310">
        <f t="shared" ca="1" si="163"/>
        <v>23</v>
      </c>
      <c r="Q375" s="304">
        <f t="shared" ca="1" si="164"/>
        <v>0</v>
      </c>
      <c r="R375" s="306">
        <f t="shared" ca="1" si="165"/>
        <v>0</v>
      </c>
      <c r="S375" s="307">
        <f t="shared" ca="1" si="166"/>
        <v>2.9792999999999985</v>
      </c>
      <c r="T375" s="304">
        <f t="shared" ca="1" si="146"/>
        <v>29.226932999999988</v>
      </c>
      <c r="U375" s="311">
        <f t="shared" ca="1" si="147"/>
        <v>0</v>
      </c>
      <c r="V375" s="306">
        <f t="shared" ca="1" si="148"/>
        <v>1.0860397108221687</v>
      </c>
      <c r="W375" s="304">
        <f t="shared" ca="1" si="149"/>
        <v>9.4616671799074687</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6.2344804570965282</v>
      </c>
      <c r="AH375" s="304">
        <f t="shared" ca="1" si="173"/>
        <v>-3.1134846119205397</v>
      </c>
    </row>
    <row r="376" spans="1:34" x14ac:dyDescent="0.2">
      <c r="A376" s="347">
        <f t="shared" ca="1" si="151"/>
        <v>0.1</v>
      </c>
      <c r="B376" s="304">
        <f t="shared" ca="1" si="152"/>
        <v>23.800000000000033</v>
      </c>
      <c r="D376" s="306">
        <f t="shared" ca="1" si="153"/>
        <v>-0.94936654966956124</v>
      </c>
      <c r="E376" s="307">
        <f t="shared" ca="1" si="154"/>
        <v>-6.7794188515574838</v>
      </c>
      <c r="F376" s="304">
        <f t="shared" ca="1" si="155"/>
        <v>6.845569137075783</v>
      </c>
      <c r="G376" s="306">
        <f t="shared" ca="1" si="156"/>
        <v>19.438105849055095</v>
      </c>
      <c r="H376" s="307">
        <f t="shared" ca="1" si="157"/>
        <v>-63.031592753747745</v>
      </c>
      <c r="I376" s="304">
        <f t="shared" ca="1" si="158"/>
        <v>65.960758364904919</v>
      </c>
      <c r="J376" s="306">
        <f t="shared" ca="1" si="159"/>
        <v>668.84642121454328</v>
      </c>
      <c r="K376" s="307">
        <f t="shared" ca="1" si="160"/>
        <v>1196.3088547340203</v>
      </c>
      <c r="L376" s="304">
        <f t="shared" ca="1" si="145"/>
        <v>1370.5876152535909</v>
      </c>
      <c r="M376" s="306">
        <f t="shared" ca="1" si="161"/>
        <v>-1.2716631683575281</v>
      </c>
      <c r="N376" s="304">
        <f t="shared" ca="1" si="162"/>
        <v>-72.860932509120616</v>
      </c>
      <c r="P376" s="310">
        <f t="shared" ca="1" si="163"/>
        <v>23</v>
      </c>
      <c r="Q376" s="304">
        <f t="shared" ca="1" si="164"/>
        <v>0</v>
      </c>
      <c r="R376" s="306">
        <f t="shared" ca="1" si="165"/>
        <v>0</v>
      </c>
      <c r="S376" s="307">
        <f t="shared" ca="1" si="166"/>
        <v>2.9792999999999985</v>
      </c>
      <c r="T376" s="304">
        <f t="shared" ca="1" si="146"/>
        <v>29.226932999999988</v>
      </c>
      <c r="U376" s="311">
        <f t="shared" ca="1" si="147"/>
        <v>0</v>
      </c>
      <c r="V376" s="306">
        <f t="shared" ca="1" si="148"/>
        <v>1.0867232502986603</v>
      </c>
      <c r="W376" s="304">
        <f t="shared" ca="1" si="149"/>
        <v>9.6479134873996841</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6.1856128118959539</v>
      </c>
      <c r="AH376" s="304">
        <f t="shared" ca="1" si="173"/>
        <v>-3.1758020944206602</v>
      </c>
    </row>
    <row r="377" spans="1:34" x14ac:dyDescent="0.2">
      <c r="A377" s="347">
        <f t="shared" ca="1" si="151"/>
        <v>0.1</v>
      </c>
      <c r="B377" s="304">
        <f t="shared" ca="1" si="152"/>
        <v>23.900000000000034</v>
      </c>
      <c r="D377" s="306">
        <f t="shared" ca="1" si="153"/>
        <v>-0.95430558704179369</v>
      </c>
      <c r="E377" s="307">
        <f t="shared" ca="1" si="154"/>
        <v>-6.7154906073593317</v>
      </c>
      <c r="F377" s="304">
        <f t="shared" ca="1" si="155"/>
        <v>6.7829575592797706</v>
      </c>
      <c r="G377" s="306">
        <f t="shared" ca="1" si="156"/>
        <v>19.342675290350915</v>
      </c>
      <c r="H377" s="307">
        <f t="shared" ca="1" si="157"/>
        <v>-63.703141814483679</v>
      </c>
      <c r="I377" s="304">
        <f t="shared" ca="1" si="158"/>
        <v>66.574990532663023</v>
      </c>
      <c r="J377" s="306">
        <f t="shared" ca="1" si="159"/>
        <v>670.78546027151356</v>
      </c>
      <c r="K377" s="307">
        <f t="shared" ca="1" si="160"/>
        <v>1189.9721180056088</v>
      </c>
      <c r="L377" s="304">
        <f t="shared" ca="1" si="145"/>
        <v>1366.0112647201784</v>
      </c>
      <c r="M377" s="306">
        <f t="shared" ca="1" si="161"/>
        <v>-1.2760055457149568</v>
      </c>
      <c r="N377" s="304">
        <f t="shared" ca="1" si="162"/>
        <v>-73.109732404754453</v>
      </c>
      <c r="P377" s="310">
        <f t="shared" ca="1" si="163"/>
        <v>23</v>
      </c>
      <c r="Q377" s="304">
        <f t="shared" ca="1" si="164"/>
        <v>0</v>
      </c>
      <c r="R377" s="306">
        <f t="shared" ca="1" si="165"/>
        <v>0</v>
      </c>
      <c r="S377" s="307">
        <f t="shared" ca="1" si="166"/>
        <v>2.9792999999999985</v>
      </c>
      <c r="T377" s="304">
        <f t="shared" ca="1" si="146"/>
        <v>29.226932999999988</v>
      </c>
      <c r="U377" s="311">
        <f t="shared" ca="1" si="147"/>
        <v>0</v>
      </c>
      <c r="V377" s="306">
        <f t="shared" ca="1" si="148"/>
        <v>1.0874145575615728</v>
      </c>
      <c r="W377" s="304">
        <f t="shared" ca="1" si="149"/>
        <v>9.8346867327893737</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6.1360449170756262</v>
      </c>
      <c r="AH377" s="304">
        <f t="shared" ca="1" si="173"/>
        <v>-3.2383155396904271</v>
      </c>
    </row>
    <row r="378" spans="1:34" x14ac:dyDescent="0.2">
      <c r="A378" s="347">
        <f t="shared" ca="1" si="151"/>
        <v>0.1</v>
      </c>
      <c r="B378" s="304">
        <f t="shared" ca="1" si="152"/>
        <v>24.000000000000036</v>
      </c>
      <c r="D378" s="306">
        <f t="shared" ca="1" si="153"/>
        <v>-0.95907312644665521</v>
      </c>
      <c r="E378" s="307">
        <f t="shared" ca="1" si="154"/>
        <v>-6.6513898042858006</v>
      </c>
      <c r="F378" s="304">
        <f t="shared" ca="1" si="155"/>
        <v>6.7201791338050842</v>
      </c>
      <c r="G378" s="306">
        <f t="shared" ca="1" si="156"/>
        <v>19.246767977706249</v>
      </c>
      <c r="H378" s="307">
        <f t="shared" ca="1" si="157"/>
        <v>-64.368280794912266</v>
      </c>
      <c r="I378" s="304">
        <f t="shared" ca="1" si="158"/>
        <v>67.184177081217044</v>
      </c>
      <c r="J378" s="306">
        <f t="shared" ca="1" si="159"/>
        <v>672.71493243491636</v>
      </c>
      <c r="K378" s="307">
        <f t="shared" ca="1" si="160"/>
        <v>1183.568546875139</v>
      </c>
      <c r="L378" s="304">
        <f t="shared" ca="1" si="145"/>
        <v>1361.3889545141176</v>
      </c>
      <c r="M378" s="306">
        <f t="shared" ca="1" si="161"/>
        <v>-1.2802479176006425</v>
      </c>
      <c r="N378" s="304">
        <f t="shared" ca="1" si="162"/>
        <v>-73.352802408929193</v>
      </c>
      <c r="P378" s="310">
        <f t="shared" ca="1" si="163"/>
        <v>23</v>
      </c>
      <c r="Q378" s="304">
        <f t="shared" ca="1" si="164"/>
        <v>0</v>
      </c>
      <c r="R378" s="306">
        <f t="shared" ca="1" si="165"/>
        <v>0</v>
      </c>
      <c r="S378" s="307">
        <f t="shared" ca="1" si="166"/>
        <v>2.9792999999999985</v>
      </c>
      <c r="T378" s="304">
        <f t="shared" ca="1" si="146"/>
        <v>29.226932999999988</v>
      </c>
      <c r="U378" s="311">
        <f t="shared" ca="1" si="147"/>
        <v>0</v>
      </c>
      <c r="V378" s="306">
        <f t="shared" ca="1" si="148"/>
        <v>1.0881135762877949</v>
      </c>
      <c r="W378" s="304">
        <f t="shared" ca="1" si="149"/>
        <v>10.021930675571294</v>
      </c>
      <c r="Y378" s="314" t="str">
        <f t="shared" ca="1" si="167"/>
        <v/>
      </c>
      <c r="Z378" s="315" t="str">
        <f t="shared" ca="1" si="168"/>
        <v/>
      </c>
      <c r="AA378" s="316" t="str">
        <f t="shared" ca="1" si="169"/>
        <v/>
      </c>
      <c r="AC378" s="310">
        <f t="shared" ca="1" si="170"/>
        <v>24.000000000000036</v>
      </c>
      <c r="AD378" s="323">
        <f t="shared" ca="1" si="171"/>
        <v>672.71493243491636</v>
      </c>
      <c r="AE378" s="324" t="e">
        <f t="shared" ca="1" si="150"/>
        <v>#N/A</v>
      </c>
      <c r="AG378" s="306">
        <f t="shared" ca="1" si="172"/>
        <v>6.0858196848332815</v>
      </c>
      <c r="AH378" s="304">
        <f t="shared" ca="1" si="173"/>
        <v>-3.3010058513037892</v>
      </c>
    </row>
    <row r="379" spans="1:34" x14ac:dyDescent="0.2">
      <c r="A379" s="347">
        <f t="shared" ca="1" si="151"/>
        <v>0.1</v>
      </c>
      <c r="B379" s="304">
        <f t="shared" ca="1" si="152"/>
        <v>24.100000000000037</v>
      </c>
      <c r="D379" s="306">
        <f t="shared" ca="1" si="153"/>
        <v>-0.96366917316656053</v>
      </c>
      <c r="E379" s="307">
        <f t="shared" ca="1" si="154"/>
        <v>-6.5871353609273076</v>
      </c>
      <c r="F379" s="304">
        <f t="shared" ca="1" si="155"/>
        <v>6.6572524766971588</v>
      </c>
      <c r="G379" s="306">
        <f t="shared" ca="1" si="156"/>
        <v>19.150401060389594</v>
      </c>
      <c r="H379" s="307">
        <f t="shared" ca="1" si="157"/>
        <v>-65.026994331005</v>
      </c>
      <c r="I379" s="304">
        <f t="shared" ca="1" si="158"/>
        <v>67.788257482386484</v>
      </c>
      <c r="J379" s="306">
        <f t="shared" ca="1" si="159"/>
        <v>674.63479088682118</v>
      </c>
      <c r="K379" s="307">
        <f t="shared" ca="1" si="160"/>
        <v>1177.0987831188431</v>
      </c>
      <c r="L379" s="304">
        <f t="shared" ca="1" si="145"/>
        <v>1356.7216539492417</v>
      </c>
      <c r="M379" s="306">
        <f t="shared" ca="1" si="161"/>
        <v>-1.2843937008258202</v>
      </c>
      <c r="N379" s="304">
        <f t="shared" ca="1" si="162"/>
        <v>-73.590338290508015</v>
      </c>
      <c r="P379" s="310">
        <f t="shared" ca="1" si="163"/>
        <v>23</v>
      </c>
      <c r="Q379" s="304">
        <f t="shared" ca="1" si="164"/>
        <v>0</v>
      </c>
      <c r="R379" s="306">
        <f t="shared" ca="1" si="165"/>
        <v>0</v>
      </c>
      <c r="S379" s="307">
        <f t="shared" ca="1" si="166"/>
        <v>2.9792999999999985</v>
      </c>
      <c r="T379" s="304">
        <f t="shared" ca="1" si="146"/>
        <v>29.226932999999988</v>
      </c>
      <c r="U379" s="311">
        <f t="shared" ca="1" si="147"/>
        <v>0</v>
      </c>
      <c r="V379" s="306">
        <f t="shared" ca="1" si="148"/>
        <v>1.0888202499702162</v>
      </c>
      <c r="W379" s="304">
        <f t="shared" ca="1" si="149"/>
        <v>10.209589753134567</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6.0349784603734413</v>
      </c>
      <c r="AH379" s="304">
        <f t="shared" ca="1" si="173"/>
        <v>-3.3638541521737655</v>
      </c>
    </row>
    <row r="380" spans="1:34" x14ac:dyDescent="0.2">
      <c r="A380" s="347">
        <f t="shared" ca="1" si="151"/>
        <v>0.1</v>
      </c>
      <c r="B380" s="304">
        <f t="shared" ca="1" si="152"/>
        <v>24.200000000000038</v>
      </c>
      <c r="D380" s="306">
        <f t="shared" ca="1" si="153"/>
        <v>-0.96809384307721968</v>
      </c>
      <c r="E380" s="307">
        <f t="shared" ca="1" si="154"/>
        <v>-6.5227459812905622</v>
      </c>
      <c r="F380" s="304">
        <f t="shared" ca="1" si="155"/>
        <v>6.5941959953770102</v>
      </c>
      <c r="G380" s="306">
        <f t="shared" ca="1" si="156"/>
        <v>19.053591676081872</v>
      </c>
      <c r="H380" s="307">
        <f t="shared" ca="1" si="157"/>
        <v>-65.679268929134054</v>
      </c>
      <c r="I380" s="304">
        <f t="shared" ca="1" si="158"/>
        <v>68.387175134116859</v>
      </c>
      <c r="J380" s="306">
        <f t="shared" ca="1" si="159"/>
        <v>676.54499052364474</v>
      </c>
      <c r="K380" s="307">
        <f t="shared" ca="1" si="160"/>
        <v>1170.5634699558361</v>
      </c>
      <c r="L380" s="304">
        <f t="shared" ca="1" si="145"/>
        <v>1352.0103407140371</v>
      </c>
      <c r="M380" s="306">
        <f t="shared" ca="1" si="161"/>
        <v>-1.2884461626718804</v>
      </c>
      <c r="N380" s="304">
        <f t="shared" ca="1" si="162"/>
        <v>-73.822527250925063</v>
      </c>
      <c r="P380" s="310">
        <f t="shared" ca="1" si="163"/>
        <v>23</v>
      </c>
      <c r="Q380" s="304">
        <f t="shared" ca="1" si="164"/>
        <v>0</v>
      </c>
      <c r="R380" s="306">
        <f t="shared" ca="1" si="165"/>
        <v>0</v>
      </c>
      <c r="S380" s="307">
        <f t="shared" ca="1" si="166"/>
        <v>2.9792999999999985</v>
      </c>
      <c r="T380" s="304">
        <f t="shared" ca="1" si="146"/>
        <v>29.226932999999988</v>
      </c>
      <c r="U380" s="311">
        <f t="shared" ca="1" si="147"/>
        <v>0</v>
      </c>
      <c r="V380" s="306">
        <f t="shared" ca="1" si="148"/>
        <v>1.0895345219336394</v>
      </c>
      <c r="W380" s="304">
        <f t="shared" ca="1" si="149"/>
        <v>10.397609104081665</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5.9835611011882985</v>
      </c>
      <c r="AH380" s="304">
        <f t="shared" ca="1" si="173"/>
        <v>-3.4268417927481529</v>
      </c>
    </row>
    <row r="381" spans="1:34" x14ac:dyDescent="0.2">
      <c r="A381" s="347">
        <f t="shared" ca="1" si="151"/>
        <v>0.1</v>
      </c>
      <c r="B381" s="304">
        <f t="shared" ca="1" si="152"/>
        <v>24.30000000000004</v>
      </c>
      <c r="D381" s="306">
        <f t="shared" ca="1" si="153"/>
        <v>-0.97234735864814525</v>
      </c>
      <c r="E381" s="307">
        <f t="shared" ca="1" si="154"/>
        <v>-6.4582401456439058</v>
      </c>
      <c r="F381" s="304">
        <f t="shared" ca="1" si="155"/>
        <v>6.5310278796431911</v>
      </c>
      <c r="G381" s="306">
        <f t="shared" ca="1" si="156"/>
        <v>18.956356940217059</v>
      </c>
      <c r="H381" s="307">
        <f t="shared" ca="1" si="157"/>
        <v>-66.325092943698451</v>
      </c>
      <c r="I381" s="304">
        <f t="shared" ca="1" si="158"/>
        <v>68.98087722285905</v>
      </c>
      <c r="J381" s="306">
        <f t="shared" ca="1" si="159"/>
        <v>678.44548795445974</v>
      </c>
      <c r="K381" s="307">
        <f t="shared" ca="1" si="160"/>
        <v>1163.9632518621945</v>
      </c>
      <c r="L381" s="304">
        <f t="shared" ca="1" si="145"/>
        <v>1347.2560008444495</v>
      </c>
      <c r="M381" s="306">
        <f t="shared" ca="1" si="161"/>
        <v>-1.2924084286007853</v>
      </c>
      <c r="N381" s="304">
        <f t="shared" ca="1" si="162"/>
        <v>-74.049548365959794</v>
      </c>
      <c r="P381" s="310">
        <f t="shared" ca="1" si="163"/>
        <v>23</v>
      </c>
      <c r="Q381" s="304">
        <f t="shared" ca="1" si="164"/>
        <v>0</v>
      </c>
      <c r="R381" s="306">
        <f t="shared" ca="1" si="165"/>
        <v>0</v>
      </c>
      <c r="S381" s="307">
        <f t="shared" ca="1" si="166"/>
        <v>2.9792999999999985</v>
      </c>
      <c r="T381" s="304">
        <f t="shared" ca="1" si="146"/>
        <v>29.226932999999988</v>
      </c>
      <c r="U381" s="311">
        <f t="shared" ca="1" si="147"/>
        <v>0</v>
      </c>
      <c r="V381" s="306">
        <f t="shared" ca="1" si="148"/>
        <v>1.0902563353505419</v>
      </c>
      <c r="W381" s="304">
        <f t="shared" ca="1" si="149"/>
        <v>10.585934590445698</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5.9316060504056374</v>
      </c>
      <c r="AH381" s="304">
        <f t="shared" ca="1" si="173"/>
        <v>-3.4899503588365288</v>
      </c>
    </row>
    <row r="382" spans="1:34" x14ac:dyDescent="0.2">
      <c r="A382" s="347">
        <f t="shared" ca="1" si="151"/>
        <v>0.1</v>
      </c>
      <c r="B382" s="304">
        <f t="shared" ca="1" si="152"/>
        <v>24.400000000000041</v>
      </c>
      <c r="D382" s="306">
        <f t="shared" ca="1" si="153"/>
        <v>-0.97643004505578557</v>
      </c>
      <c r="E382" s="307">
        <f t="shared" ca="1" si="154"/>
        <v>-6.393636101831965</v>
      </c>
      <c r="F382" s="304">
        <f t="shared" ca="1" si="155"/>
        <v>6.4677660931373122</v>
      </c>
      <c r="G382" s="306">
        <f t="shared" ca="1" si="156"/>
        <v>18.858713935711481</v>
      </c>
      <c r="H382" s="307">
        <f t="shared" ca="1" si="157"/>
        <v>-66.964456553881647</v>
      </c>
      <c r="I382" s="304">
        <f t="shared" ca="1" si="158"/>
        <v>69.569314592467435</v>
      </c>
      <c r="J382" s="306">
        <f t="shared" ca="1" si="159"/>
        <v>680.33624149825619</v>
      </c>
      <c r="K382" s="307">
        <f t="shared" ca="1" si="160"/>
        <v>1157.2987743873155</v>
      </c>
      <c r="L382" s="304">
        <f t="shared" ca="1" si="145"/>
        <v>1342.4596287018676</v>
      </c>
      <c r="M382" s="306">
        <f t="shared" ca="1" si="161"/>
        <v>-1.2962834895200841</v>
      </c>
      <c r="N382" s="304">
        <f t="shared" ca="1" si="162"/>
        <v>-74.271573001991698</v>
      </c>
      <c r="P382" s="310">
        <f t="shared" ca="1" si="163"/>
        <v>23</v>
      </c>
      <c r="Q382" s="304">
        <f t="shared" ca="1" si="164"/>
        <v>0</v>
      </c>
      <c r="R382" s="306">
        <f t="shared" ca="1" si="165"/>
        <v>0</v>
      </c>
      <c r="S382" s="307">
        <f t="shared" ca="1" si="166"/>
        <v>2.9792999999999985</v>
      </c>
      <c r="T382" s="304">
        <f t="shared" ca="1" si="146"/>
        <v>29.226932999999988</v>
      </c>
      <c r="U382" s="311">
        <f t="shared" ca="1" si="147"/>
        <v>0</v>
      </c>
      <c r="V382" s="306">
        <f t="shared" ca="1" si="148"/>
        <v>1.0909856332566712</v>
      </c>
      <c r="W382" s="304">
        <f t="shared" ca="1" si="149"/>
        <v>10.774512818804677</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5.8791504046946148</v>
      </c>
      <c r="AH382" s="304">
        <f t="shared" ca="1" si="173"/>
        <v>-3.5531616790674665</v>
      </c>
    </row>
    <row r="383" spans="1:34" x14ac:dyDescent="0.2">
      <c r="A383" s="347">
        <f t="shared" ca="1" si="151"/>
        <v>0.1</v>
      </c>
      <c r="B383" s="304">
        <f t="shared" ca="1" si="152"/>
        <v>24.500000000000043</v>
      </c>
      <c r="D383" s="306">
        <f t="shared" ca="1" si="153"/>
        <v>-0.98034232640225405</v>
      </c>
      <c r="E383" s="307">
        <f t="shared" ca="1" si="154"/>
        <v>-6.328951857052056</v>
      </c>
      <c r="F383" s="304">
        <f t="shared" ca="1" si="155"/>
        <v>6.4044283652655878</v>
      </c>
      <c r="G383" s="306">
        <f t="shared" ca="1" si="156"/>
        <v>18.760679703071258</v>
      </c>
      <c r="H383" s="307">
        <f t="shared" ca="1" si="157"/>
        <v>-67.597351739586856</v>
      </c>
      <c r="I383" s="304">
        <f t="shared" ca="1" si="158"/>
        <v>70.152441619138642</v>
      </c>
      <c r="J383" s="306">
        <f t="shared" ca="1" si="159"/>
        <v>682.21721118019536</v>
      </c>
      <c r="K383" s="307">
        <f t="shared" ca="1" si="160"/>
        <v>1150.570683972642</v>
      </c>
      <c r="L383" s="304">
        <f t="shared" ca="1" si="145"/>
        <v>1337.6222269563841</v>
      </c>
      <c r="M383" s="306">
        <f t="shared" ca="1" si="161"/>
        <v>-1.3000742086300037</v>
      </c>
      <c r="N383" s="304">
        <f t="shared" ca="1" si="162"/>
        <v>-74.488765208309673</v>
      </c>
      <c r="P383" s="310">
        <f t="shared" ca="1" si="163"/>
        <v>23</v>
      </c>
      <c r="Q383" s="304">
        <f t="shared" ca="1" si="164"/>
        <v>0</v>
      </c>
      <c r="R383" s="306">
        <f t="shared" ca="1" si="165"/>
        <v>0</v>
      </c>
      <c r="S383" s="307">
        <f t="shared" ca="1" si="166"/>
        <v>2.9792999999999985</v>
      </c>
      <c r="T383" s="304">
        <f t="shared" ca="1" si="146"/>
        <v>29.226932999999988</v>
      </c>
      <c r="U383" s="311">
        <f t="shared" ca="1" si="147"/>
        <v>0</v>
      </c>
      <c r="V383" s="306">
        <f t="shared" ca="1" si="148"/>
        <v>1.0917223585664733</v>
      </c>
      <c r="W383" s="304">
        <f t="shared" ca="1" si="149"/>
        <v>10.963291160293263</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5.8262299771797306</v>
      </c>
      <c r="AH383" s="304">
        <f t="shared" ca="1" si="173"/>
        <v>-3.6164578319755254</v>
      </c>
    </row>
    <row r="384" spans="1:34" x14ac:dyDescent="0.2">
      <c r="A384" s="347">
        <f t="shared" ca="1" si="151"/>
        <v>0.1</v>
      </c>
      <c r="B384" s="304">
        <f t="shared" ca="1" si="152"/>
        <v>24.600000000000044</v>
      </c>
      <c r="D384" s="306">
        <f t="shared" ca="1" si="153"/>
        <v>-0.98408472203336927</v>
      </c>
      <c r="E384" s="307">
        <f t="shared" ca="1" si="154"/>
        <v>-6.2642051700849013</v>
      </c>
      <c r="F384" s="304">
        <f t="shared" ca="1" si="155"/>
        <v>6.3410321835690047</v>
      </c>
      <c r="G384" s="306">
        <f t="shared" ca="1" si="156"/>
        <v>18.662271230867923</v>
      </c>
      <c r="H384" s="307">
        <f t="shared" ca="1" si="157"/>
        <v>-68.223772256595339</v>
      </c>
      <c r="I384" s="304">
        <f t="shared" ca="1" si="158"/>
        <v>70.7302160919523</v>
      </c>
      <c r="J384" s="306">
        <f t="shared" ca="1" si="159"/>
        <v>684.08835872689235</v>
      </c>
      <c r="K384" s="307">
        <f t="shared" ca="1" si="160"/>
        <v>1143.7796277728328</v>
      </c>
      <c r="L384" s="304">
        <f t="shared" ca="1" si="145"/>
        <v>1332.7448065754425</v>
      </c>
      <c r="M384" s="306">
        <f t="shared" ca="1" si="161"/>
        <v>-1.3037833278783946</v>
      </c>
      <c r="N384" s="304">
        <f t="shared" ca="1" si="162"/>
        <v>-74.701282086953213</v>
      </c>
      <c r="P384" s="310">
        <f t="shared" ca="1" si="163"/>
        <v>23</v>
      </c>
      <c r="Q384" s="304">
        <f t="shared" ca="1" si="164"/>
        <v>0</v>
      </c>
      <c r="R384" s="306">
        <f t="shared" ca="1" si="165"/>
        <v>0</v>
      </c>
      <c r="S384" s="307">
        <f t="shared" ca="1" si="166"/>
        <v>2.9792999999999985</v>
      </c>
      <c r="T384" s="304">
        <f t="shared" ca="1" si="146"/>
        <v>29.226932999999988</v>
      </c>
      <c r="U384" s="311">
        <f t="shared" ca="1" si="147"/>
        <v>0</v>
      </c>
      <c r="V384" s="306">
        <f t="shared" ca="1" si="148"/>
        <v>1.0924664540883404</v>
      </c>
      <c r="W384" s="304">
        <f t="shared" ca="1" si="149"/>
        <v>11.152217769514207</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5.7728793557761016</v>
      </c>
      <c r="AH384" s="304">
        <f t="shared" ca="1" si="173"/>
        <v>-3.6798211527181781</v>
      </c>
    </row>
    <row r="385" spans="1:34" x14ac:dyDescent="0.2">
      <c r="A385" s="347">
        <f t="shared" ca="1" si="151"/>
        <v>0.1</v>
      </c>
      <c r="B385" s="304">
        <f t="shared" ca="1" si="152"/>
        <v>24.700000000000045</v>
      </c>
      <c r="D385" s="306">
        <f t="shared" ca="1" si="153"/>
        <v>-0.98765784295037595</v>
      </c>
      <c r="E385" s="307">
        <f t="shared" ca="1" si="154"/>
        <v>-6.1994135439723248</v>
      </c>
      <c r="F385" s="304">
        <f t="shared" ca="1" si="155"/>
        <v>6.2775947865347987</v>
      </c>
      <c r="G385" s="306">
        <f t="shared" ca="1" si="156"/>
        <v>18.563505446572886</v>
      </c>
      <c r="H385" s="307">
        <f t="shared" ca="1" si="157"/>
        <v>-68.843713610992566</v>
      </c>
      <c r="I385" s="304">
        <f t="shared" ca="1" si="158"/>
        <v>71.302599098611438</v>
      </c>
      <c r="J385" s="306">
        <f t="shared" ca="1" si="159"/>
        <v>685.94964756076445</v>
      </c>
      <c r="K385" s="307">
        <f t="shared" ca="1" si="160"/>
        <v>1136.9262534794534</v>
      </c>
      <c r="L385" s="304">
        <f t="shared" ca="1" si="145"/>
        <v>1327.8283868179515</v>
      </c>
      <c r="M385" s="306">
        <f t="shared" ca="1" si="161"/>
        <v>-1.3074134740477132</v>
      </c>
      <c r="N385" s="304">
        <f t="shared" ca="1" si="162"/>
        <v>-74.90927414147076</v>
      </c>
      <c r="P385" s="310">
        <f t="shared" ca="1" si="163"/>
        <v>23</v>
      </c>
      <c r="Q385" s="304">
        <f t="shared" ca="1" si="164"/>
        <v>0</v>
      </c>
      <c r="R385" s="306">
        <f t="shared" ca="1" si="165"/>
        <v>0</v>
      </c>
      <c r="S385" s="307">
        <f t="shared" ca="1" si="166"/>
        <v>2.9792999999999985</v>
      </c>
      <c r="T385" s="304">
        <f t="shared" ca="1" si="146"/>
        <v>29.226932999999988</v>
      </c>
      <c r="U385" s="311">
        <f t="shared" ca="1" si="147"/>
        <v>0</v>
      </c>
      <c r="V385" s="306">
        <f t="shared" ca="1" si="148"/>
        <v>1.0932178625396807</v>
      </c>
      <c r="W385" s="304">
        <f t="shared" ca="1" si="149"/>
        <v>11.341241602353483</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5.7191319573249899</v>
      </c>
      <c r="AH385" s="304">
        <f t="shared" ca="1" si="173"/>
        <v>-3.7432342394234261</v>
      </c>
    </row>
    <row r="386" spans="1:34" x14ac:dyDescent="0.2">
      <c r="A386" s="347">
        <f t="shared" ca="1" si="151"/>
        <v>0.1</v>
      </c>
      <c r="B386" s="304">
        <f t="shared" ca="1" si="152"/>
        <v>24.800000000000047</v>
      </c>
      <c r="D386" s="306">
        <f t="shared" ca="1" si="153"/>
        <v>-0.99106238831029903</v>
      </c>
      <c r="E386" s="307">
        <f t="shared" ca="1" si="154"/>
        <v>-6.1345942191345912</v>
      </c>
      <c r="F386" s="304">
        <f t="shared" ca="1" si="155"/>
        <v>6.2141331568419789</v>
      </c>
      <c r="G386" s="306">
        <f t="shared" ca="1" si="156"/>
        <v>18.464399207741856</v>
      </c>
      <c r="H386" s="307">
        <f t="shared" ca="1" si="157"/>
        <v>-69.457173032906027</v>
      </c>
      <c r="I386" s="304">
        <f t="shared" ca="1" si="158"/>
        <v>71.869554916013684</v>
      </c>
      <c r="J386" s="306">
        <f t="shared" ca="1" si="159"/>
        <v>687.80104279348018</v>
      </c>
      <c r="K386" s="307">
        <f t="shared" ca="1" si="160"/>
        <v>1130.0112091472586</v>
      </c>
      <c r="L386" s="304">
        <f t="shared" ca="1" si="145"/>
        <v>1322.8739952339558</v>
      </c>
      <c r="M386" s="306">
        <f t="shared" ca="1" si="161"/>
        <v>-1.3109671644967007</v>
      </c>
      <c r="N386" s="304">
        <f t="shared" ca="1" si="162"/>
        <v>-75.11288560589368</v>
      </c>
      <c r="P386" s="310">
        <f t="shared" ca="1" si="163"/>
        <v>23</v>
      </c>
      <c r="Q386" s="304">
        <f t="shared" ca="1" si="164"/>
        <v>0</v>
      </c>
      <c r="R386" s="306">
        <f t="shared" ca="1" si="165"/>
        <v>0</v>
      </c>
      <c r="S386" s="307">
        <f t="shared" ca="1" si="166"/>
        <v>2.9792999999999985</v>
      </c>
      <c r="T386" s="304">
        <f t="shared" ca="1" si="146"/>
        <v>29.226932999999988</v>
      </c>
      <c r="U386" s="311">
        <f t="shared" ca="1" si="147"/>
        <v>0</v>
      </c>
      <c r="V386" s="306">
        <f t="shared" ca="1" si="148"/>
        <v>1.0939765265617902</v>
      </c>
      <c r="W386" s="304">
        <f t="shared" ca="1" si="149"/>
        <v>11.530312432704589</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5.6650200778771724</v>
      </c>
      <c r="AH386" s="304">
        <f t="shared" ca="1" si="173"/>
        <v>-3.8066799591694318</v>
      </c>
    </row>
    <row r="387" spans="1:34" x14ac:dyDescent="0.2">
      <c r="A387" s="347">
        <f t="shared" ca="1" si="151"/>
        <v>0.1</v>
      </c>
      <c r="B387" s="304">
        <f t="shared" ca="1" si="152"/>
        <v>24.900000000000048</v>
      </c>
      <c r="D387" s="306">
        <f t="shared" ca="1" si="153"/>
        <v>-0.99429914201043601</v>
      </c>
      <c r="E387" s="307">
        <f t="shared" ca="1" si="154"/>
        <v>-6.0697641669200673</v>
      </c>
      <c r="F387" s="304">
        <f t="shared" ca="1" si="155"/>
        <v>6.1506640150336249</v>
      </c>
      <c r="G387" s="306">
        <f t="shared" ca="1" si="156"/>
        <v>18.364969293540813</v>
      </c>
      <c r="H387" s="307">
        <f t="shared" ca="1" si="157"/>
        <v>-70.064149449598034</v>
      </c>
      <c r="I387" s="304">
        <f t="shared" ca="1" si="158"/>
        <v>72.431050905314805</v>
      </c>
      <c r="J387" s="306">
        <f t="shared" ca="1" si="159"/>
        <v>689.64251121854431</v>
      </c>
      <c r="K387" s="307">
        <f t="shared" ca="1" si="160"/>
        <v>1123.0351430231333</v>
      </c>
      <c r="L387" s="304">
        <f t="shared" ca="1" si="145"/>
        <v>1317.8826676699293</v>
      </c>
      <c r="M387" s="306">
        <f t="shared" ca="1" si="161"/>
        <v>-1.3144468125779873</v>
      </c>
      <c r="N387" s="304">
        <f t="shared" ca="1" si="162"/>
        <v>-75.312254755142206</v>
      </c>
      <c r="P387" s="310">
        <f t="shared" ca="1" si="163"/>
        <v>23</v>
      </c>
      <c r="Q387" s="304">
        <f t="shared" ca="1" si="164"/>
        <v>0</v>
      </c>
      <c r="R387" s="306">
        <f t="shared" ca="1" si="165"/>
        <v>0</v>
      </c>
      <c r="S387" s="307">
        <f t="shared" ca="1" si="166"/>
        <v>2.9792999999999985</v>
      </c>
      <c r="T387" s="304">
        <f t="shared" ca="1" si="146"/>
        <v>29.226932999999988</v>
      </c>
      <c r="U387" s="311">
        <f t="shared" ca="1" si="147"/>
        <v>0</v>
      </c>
      <c r="V387" s="306">
        <f t="shared" ca="1" si="148"/>
        <v>1.0947423887345344</v>
      </c>
      <c r="W387" s="304">
        <f t="shared" ca="1" si="149"/>
        <v>11.719380868109228</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5.6105749394429303</v>
      </c>
      <c r="AH387" s="304">
        <f t="shared" ca="1" si="173"/>
        <v>-3.8701414535980247</v>
      </c>
    </row>
    <row r="388" spans="1:34" x14ac:dyDescent="0.2">
      <c r="A388" s="347">
        <f t="shared" ca="1" si="151"/>
        <v>0.1</v>
      </c>
      <c r="B388" s="304">
        <f t="shared" ca="1" si="152"/>
        <v>25.00000000000005</v>
      </c>
      <c r="D388" s="306">
        <f t="shared" ca="1" si="153"/>
        <v>-0.99736896935297847</v>
      </c>
      <c r="E388" s="307">
        <f t="shared" ca="1" si="154"/>
        <v>-6.0049400835798696</v>
      </c>
      <c r="F388" s="304">
        <f t="shared" ca="1" si="155"/>
        <v>6.0872038136087108</v>
      </c>
      <c r="G388" s="306">
        <f t="shared" ca="1" si="156"/>
        <v>18.265232396605516</v>
      </c>
      <c r="H388" s="307">
        <f t="shared" ca="1" si="157"/>
        <v>-70.664643457956018</v>
      </c>
      <c r="I388" s="304">
        <f t="shared" ca="1" si="158"/>
        <v>72.987057411174305</v>
      </c>
      <c r="J388" s="306">
        <f t="shared" ca="1" si="159"/>
        <v>691.47402130305159</v>
      </c>
      <c r="K388" s="307">
        <f t="shared" ca="1" si="160"/>
        <v>1115.9987033777556</v>
      </c>
      <c r="L388" s="304">
        <f t="shared" ref="L388:L451" ca="1" si="174">SQRT(pos_x^2+pos_z^2)</f>
        <v>1312.8554482797583</v>
      </c>
      <c r="M388" s="306">
        <f t="shared" ca="1" si="161"/>
        <v>-1.3178547327515111</v>
      </c>
      <c r="N388" s="304">
        <f t="shared" ca="1" si="162"/>
        <v>-75.50751419800261</v>
      </c>
      <c r="P388" s="310">
        <f t="shared" ca="1" si="163"/>
        <v>23</v>
      </c>
      <c r="Q388" s="304">
        <f t="shared" ca="1" si="164"/>
        <v>0</v>
      </c>
      <c r="R388" s="306">
        <f t="shared" ca="1" si="165"/>
        <v>0</v>
      </c>
      <c r="S388" s="307">
        <f t="shared" ca="1" si="166"/>
        <v>2.9792999999999985</v>
      </c>
      <c r="T388" s="304">
        <f t="shared" ref="T388:T451" ca="1" si="175">m*g</f>
        <v>29.226932999999988</v>
      </c>
      <c r="U388" s="311">
        <f t="shared" ref="U388:U451" ca="1" si="176">IF(pos_xz&lt;L_rampe,Poids*COS(Beta),0)</f>
        <v>0</v>
      </c>
      <c r="V388" s="306">
        <f t="shared" ref="V388:V451" ca="1" si="177">Rho_moyen*(20000-Alt_rampe-pos_z)/(20000+Alt_rampe+pos_z)</f>
        <v>1.095515391590826</v>
      </c>
      <c r="W388" s="304">
        <f t="shared" ref="W388:W451" ca="1" si="178">1/2*Rho*Sref*Cx*vit_xz^2</f>
        <v>11.908398364322899</v>
      </c>
      <c r="Y388" s="314" t="str">
        <f t="shared" ca="1" si="167"/>
        <v/>
      </c>
      <c r="Z388" s="315" t="str">
        <f t="shared" ca="1" si="168"/>
        <v/>
      </c>
      <c r="AA388" s="316" t="str">
        <f t="shared" ca="1" si="169"/>
        <v/>
      </c>
      <c r="AC388" s="310">
        <f t="shared" ca="1" si="170"/>
        <v>25.00000000000005</v>
      </c>
      <c r="AD388" s="323">
        <f t="shared" ca="1" si="171"/>
        <v>691.47402130305159</v>
      </c>
      <c r="AE388" s="324" t="e">
        <f t="shared" ref="AE388:AE451" ca="1" si="179">IF(t&lt;T_para, pos_z, NA())</f>
        <v>#N/A</v>
      </c>
      <c r="AG388" s="306">
        <f t="shared" ca="1" si="172"/>
        <v>5.5558267335010552</v>
      </c>
      <c r="AH388" s="304">
        <f t="shared" ca="1" si="173"/>
        <v>-3.9336021441644795</v>
      </c>
    </row>
    <row r="389" spans="1:34" x14ac:dyDescent="0.2">
      <c r="A389" s="347">
        <f t="shared" ref="A389:A452" ca="1" si="180">IF(B388+0.01&lt;=T_ini+ROUNDUP(Temps_fin_propu,0), 0.01, IF(K388&gt;0, 0.1, 0.0001))</f>
        <v>0.1</v>
      </c>
      <c r="B389" s="304">
        <f t="shared" ref="B389:B452" ca="1" si="181">B388+pas</f>
        <v>25.100000000000051</v>
      </c>
      <c r="D389" s="306">
        <f t="shared" ref="D389:D452" ca="1" si="182">IF(AND(L388&lt;L_rampe,Poussee&lt;Poids*SIN(M388)),0,(-W388+Poussee)/m*COS(M388)-U388/m*SIN(M388))</f>
        <v>-1.0002728137861898</v>
      </c>
      <c r="E389" s="307">
        <f t="shared" ref="E389:E452" ca="1" si="183">IF(AND(L388&lt;L_rampe,Poussee&lt;Poids*SIN(M388)),0,(-W388+Poussee)/m*SIN(M388)+U388/m*COS(M388)-Poids/m)</f>
        <v>-5.9401383846600435</v>
      </c>
      <c r="F389" s="304">
        <f t="shared" ref="F389:F452" ca="1" si="184">SQRT(acc_x^2+acc_z^2)</f>
        <v>6.0237687315260846</v>
      </c>
      <c r="G389" s="306">
        <f t="shared" ref="G389:G452" ca="1" si="185">G388+acc_x*pas</f>
        <v>18.165205115226897</v>
      </c>
      <c r="H389" s="307">
        <f t="shared" ref="H389:H452" ca="1" si="186">H388+acc_z*pas</f>
        <v>-71.258657296422015</v>
      </c>
      <c r="I389" s="304">
        <f t="shared" ref="I389:I452" ca="1" si="187">SQRT(vit_x^2+vit_z^2)</f>
        <v>73.53754766489827</v>
      </c>
      <c r="J389" s="306">
        <f t="shared" ref="J389:J452" ca="1" si="188">J388+0.5*(vit_x+G388)*pas*(K388&gt;=0)</f>
        <v>693.29554317864324</v>
      </c>
      <c r="K389" s="307">
        <f t="shared" ref="K389:K452" ca="1" si="189">K388+0.5*(vit_z+H388)*pas</f>
        <v>1108.9025383400367</v>
      </c>
      <c r="L389" s="304">
        <f t="shared" ca="1" si="174"/>
        <v>1307.7933895414621</v>
      </c>
      <c r="M389" s="306">
        <f t="shared" ref="M389:M452" ca="1" si="190">IF(AND(L388&gt;L_rampe,G389&gt;0),ATAN2(G389,H389),$M$4)</f>
        <v>-1.3211931454123698</v>
      </c>
      <c r="N389" s="304">
        <f t="shared" ref="N389:N452" ca="1" si="191">DEGREES(Beta)</f>
        <v>-75.698791153742846</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2.9792999999999985</v>
      </c>
      <c r="T389" s="304">
        <f t="shared" ca="1" si="175"/>
        <v>29.226932999999988</v>
      </c>
      <c r="U389" s="311">
        <f t="shared" ca="1" si="176"/>
        <v>0</v>
      </c>
      <c r="V389" s="306">
        <f t="shared" ca="1" si="177"/>
        <v>1.0962954776308929</v>
      </c>
      <c r="W389" s="304">
        <f t="shared" ca="1" si="178"/>
        <v>12.097317238815377</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5.5008046615349908</v>
      </c>
      <c r="AH389" s="304">
        <f t="shared" ref="AH389:AH452" ca="1" si="202">IF(AND(L388&lt;L_rampe,Poussee&lt;Poids*SIN(M388)), g*SIN(M388), (-W388+Poussee)/m)</f>
        <v>-3.9970457370264509</v>
      </c>
    </row>
    <row r="390" spans="1:34" x14ac:dyDescent="0.2">
      <c r="A390" s="347">
        <f t="shared" ca="1" si="180"/>
        <v>0.1</v>
      </c>
      <c r="B390" s="304">
        <f t="shared" ca="1" si="181"/>
        <v>25.200000000000053</v>
      </c>
      <c r="D390" s="306">
        <f t="shared" ca="1" si="182"/>
        <v>-1.0030116937189488</v>
      </c>
      <c r="E390" s="307">
        <f t="shared" ca="1" si="183"/>
        <v>-5.8753751998038144</v>
      </c>
      <c r="F390" s="304">
        <f t="shared" ca="1" si="184"/>
        <v>5.9603746691132322</v>
      </c>
      <c r="G390" s="306">
        <f t="shared" ca="1" si="185"/>
        <v>18.064903945855001</v>
      </c>
      <c r="H390" s="307">
        <f t="shared" ca="1" si="186"/>
        <v>-71.846194816402402</v>
      </c>
      <c r="I390" s="304">
        <f t="shared" ca="1" si="187"/>
        <v>74.082497691218634</v>
      </c>
      <c r="J390" s="306">
        <f t="shared" ca="1" si="188"/>
        <v>695.10704863169735</v>
      </c>
      <c r="K390" s="307">
        <f t="shared" ca="1" si="189"/>
        <v>1101.7472957343955</v>
      </c>
      <c r="L390" s="304">
        <f t="shared" ca="1" si="174"/>
        <v>1302.6975522797004</v>
      </c>
      <c r="M390" s="306">
        <f t="shared" ca="1" si="190"/>
        <v>-1.3244641814505349</v>
      </c>
      <c r="N390" s="304">
        <f t="shared" ca="1" si="191"/>
        <v>-75.886207713364911</v>
      </c>
      <c r="P390" s="310">
        <f t="shared" ca="1" si="192"/>
        <v>23</v>
      </c>
      <c r="Q390" s="304">
        <f t="shared" ca="1" si="193"/>
        <v>0</v>
      </c>
      <c r="R390" s="306">
        <f t="shared" ca="1" si="194"/>
        <v>0</v>
      </c>
      <c r="S390" s="307">
        <f t="shared" ca="1" si="195"/>
        <v>2.9792999999999985</v>
      </c>
      <c r="T390" s="304">
        <f t="shared" ca="1" si="175"/>
        <v>29.226932999999988</v>
      </c>
      <c r="U390" s="311">
        <f t="shared" ca="1" si="176"/>
        <v>0</v>
      </c>
      <c r="V390" s="306">
        <f t="shared" ca="1" si="177"/>
        <v>1.0970825893363383</v>
      </c>
      <c r="W390" s="304">
        <f t="shared" ca="1" si="178"/>
        <v>12.286090683217566</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5.4455369728420928</v>
      </c>
      <c r="AH390" s="304">
        <f t="shared" ca="1" si="202"/>
        <v>-4.0604562275753979</v>
      </c>
    </row>
    <row r="391" spans="1:34" x14ac:dyDescent="0.2">
      <c r="A391" s="347">
        <f t="shared" ca="1" si="180"/>
        <v>0.1</v>
      </c>
      <c r="B391" s="304">
        <f t="shared" ca="1" si="181"/>
        <v>25.300000000000054</v>
      </c>
      <c r="D391" s="306">
        <f t="shared" ca="1" si="182"/>
        <v>-1.0055866994058693</v>
      </c>
      <c r="E391" s="307">
        <f t="shared" ca="1" si="183"/>
        <v>-5.8106663679562818</v>
      </c>
      <c r="F391" s="304">
        <f t="shared" ca="1" si="184"/>
        <v>5.8970372433723224</v>
      </c>
      <c r="G391" s="306">
        <f t="shared" ca="1" si="185"/>
        <v>17.964345275914415</v>
      </c>
      <c r="H391" s="307">
        <f t="shared" ca="1" si="186"/>
        <v>-72.427261453198028</v>
      </c>
      <c r="I391" s="304">
        <f t="shared" ca="1" si="187"/>
        <v>74.621886218469271</v>
      </c>
      <c r="J391" s="306">
        <f t="shared" ca="1" si="188"/>
        <v>696.90851109278583</v>
      </c>
      <c r="K391" s="307">
        <f t="shared" ca="1" si="189"/>
        <v>1094.5336229209154</v>
      </c>
      <c r="L391" s="304">
        <f t="shared" ca="1" si="174"/>
        <v>1297.5690056940896</v>
      </c>
      <c r="M391" s="306">
        <f t="shared" ca="1" si="190"/>
        <v>-1.3276698865587475</v>
      </c>
      <c r="N391" s="304">
        <f t="shared" ca="1" si="191"/>
        <v>-76.069881086429021</v>
      </c>
      <c r="P391" s="310">
        <f t="shared" ca="1" si="192"/>
        <v>23</v>
      </c>
      <c r="Q391" s="304">
        <f t="shared" ca="1" si="193"/>
        <v>0</v>
      </c>
      <c r="R391" s="306">
        <f t="shared" ca="1" si="194"/>
        <v>0</v>
      </c>
      <c r="S391" s="307">
        <f t="shared" ca="1" si="195"/>
        <v>2.9792999999999985</v>
      </c>
      <c r="T391" s="304">
        <f t="shared" ca="1" si="175"/>
        <v>29.226932999999988</v>
      </c>
      <c r="U391" s="311">
        <f t="shared" ca="1" si="176"/>
        <v>0</v>
      </c>
      <c r="V391" s="306">
        <f t="shared" ca="1" si="177"/>
        <v>1.0978766691839794</v>
      </c>
      <c r="W391" s="304">
        <f t="shared" ca="1" si="178"/>
        <v>12.474672774727191</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5.3900509998414918</v>
      </c>
      <c r="AH391" s="304">
        <f t="shared" ca="1" si="202"/>
        <v>-4.1238179046143628</v>
      </c>
    </row>
    <row r="392" spans="1:34" x14ac:dyDescent="0.2">
      <c r="A392" s="347">
        <f t="shared" ca="1" si="180"/>
        <v>0.1</v>
      </c>
      <c r="B392" s="304">
        <f t="shared" ca="1" si="181"/>
        <v>25.400000000000055</v>
      </c>
      <c r="D392" s="306">
        <f t="shared" ca="1" si="182"/>
        <v>-1.0079989899004733</v>
      </c>
      <c r="E392" s="307">
        <f t="shared" ca="1" si="183"/>
        <v>-5.7460274329638796</v>
      </c>
      <c r="F392" s="304">
        <f t="shared" ca="1" si="184"/>
        <v>5.8337717836759646</v>
      </c>
      <c r="G392" s="306">
        <f t="shared" ca="1" si="185"/>
        <v>17.863545376924368</v>
      </c>
      <c r="H392" s="307">
        <f t="shared" ca="1" si="186"/>
        <v>-73.001864196494409</v>
      </c>
      <c r="I392" s="304">
        <f t="shared" ca="1" si="187"/>
        <v>75.155694591939266</v>
      </c>
      <c r="J392" s="306">
        <f t="shared" ca="1" si="188"/>
        <v>698.69990562542773</v>
      </c>
      <c r="K392" s="307">
        <f t="shared" ca="1" si="189"/>
        <v>1087.2621666384307</v>
      </c>
      <c r="L392" s="304">
        <f t="shared" ca="1" si="174"/>
        <v>1292.4088273933587</v>
      </c>
      <c r="M392" s="306">
        <f t="shared" ca="1" si="190"/>
        <v>-1.3308122253038681</v>
      </c>
      <c r="N392" s="304">
        <f t="shared" ca="1" si="191"/>
        <v>-76.249923834324861</v>
      </c>
      <c r="P392" s="310">
        <f t="shared" ca="1" si="192"/>
        <v>23</v>
      </c>
      <c r="Q392" s="304">
        <f t="shared" ca="1" si="193"/>
        <v>0</v>
      </c>
      <c r="R392" s="306">
        <f t="shared" ca="1" si="194"/>
        <v>0</v>
      </c>
      <c r="S392" s="307">
        <f t="shared" ca="1" si="195"/>
        <v>2.9792999999999985</v>
      </c>
      <c r="T392" s="304">
        <f t="shared" ca="1" si="175"/>
        <v>29.226932999999988</v>
      </c>
      <c r="U392" s="311">
        <f t="shared" ca="1" si="176"/>
        <v>0</v>
      </c>
      <c r="V392" s="306">
        <f t="shared" ca="1" si="177"/>
        <v>1.0986776596594667</v>
      </c>
      <c r="W392" s="304">
        <f t="shared" ca="1" si="178"/>
        <v>12.663018486487273</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5.334373191087419</v>
      </c>
      <c r="AH392" s="304">
        <f t="shared" ca="1" si="202"/>
        <v>-4.1871153541862842</v>
      </c>
    </row>
    <row r="393" spans="1:34" x14ac:dyDescent="0.2">
      <c r="A393" s="347">
        <f t="shared" ca="1" si="180"/>
        <v>0.1</v>
      </c>
      <c r="B393" s="304">
        <f t="shared" ca="1" si="181"/>
        <v>25.500000000000057</v>
      </c>
      <c r="D393" s="306">
        <f t="shared" ca="1" si="182"/>
        <v>-1.0102497900742107</v>
      </c>
      <c r="E393" s="307">
        <f t="shared" ca="1" si="183"/>
        <v>-5.6814736395607737</v>
      </c>
      <c r="F393" s="304">
        <f t="shared" ca="1" si="184"/>
        <v>5.7705933278449741</v>
      </c>
      <c r="G393" s="306">
        <f t="shared" ca="1" si="185"/>
        <v>17.762520397916948</v>
      </c>
      <c r="H393" s="307">
        <f t="shared" ca="1" si="186"/>
        <v>-73.570011560450482</v>
      </c>
      <c r="I393" s="304">
        <f t="shared" ca="1" si="187"/>
        <v>75.683906690202193</v>
      </c>
      <c r="J393" s="306">
        <f t="shared" ca="1" si="188"/>
        <v>700.48120891416977</v>
      </c>
      <c r="K393" s="307">
        <f t="shared" ca="1" si="189"/>
        <v>1079.9335728505835</v>
      </c>
      <c r="L393" s="304">
        <f t="shared" ca="1" si="174"/>
        <v>1287.2181034353437</v>
      </c>
      <c r="M393" s="306">
        <f t="shared" ca="1" si="190"/>
        <v>-1.3338930849759711</v>
      </c>
      <c r="N393" s="304">
        <f t="shared" ca="1" si="191"/>
        <v>-76.426444090808431</v>
      </c>
      <c r="P393" s="310">
        <f t="shared" ca="1" si="192"/>
        <v>23</v>
      </c>
      <c r="Q393" s="304">
        <f t="shared" ca="1" si="193"/>
        <v>0</v>
      </c>
      <c r="R393" s="306">
        <f t="shared" ca="1" si="194"/>
        <v>0</v>
      </c>
      <c r="S393" s="307">
        <f t="shared" ca="1" si="195"/>
        <v>2.9792999999999985</v>
      </c>
      <c r="T393" s="304">
        <f t="shared" ca="1" si="175"/>
        <v>29.226932999999988</v>
      </c>
      <c r="U393" s="311">
        <f t="shared" ca="1" si="176"/>
        <v>0</v>
      </c>
      <c r="V393" s="306">
        <f t="shared" ca="1" si="177"/>
        <v>1.0994855032706758</v>
      </c>
      <c r="W393" s="304">
        <f t="shared" ca="1" si="178"/>
        <v>12.851083696952353</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5.2785291421777147</v>
      </c>
      <c r="AH393" s="304">
        <f t="shared" ca="1" si="202"/>
        <v>-4.2503334630575234</v>
      </c>
    </row>
    <row r="394" spans="1:34" x14ac:dyDescent="0.2">
      <c r="A394" s="347">
        <f t="shared" ca="1" si="180"/>
        <v>0.1</v>
      </c>
      <c r="B394" s="304">
        <f t="shared" ca="1" si="181"/>
        <v>25.600000000000058</v>
      </c>
      <c r="D394" s="306">
        <f t="shared" ca="1" si="182"/>
        <v>-1.0123403876993862</v>
      </c>
      <c r="E394" s="307">
        <f t="shared" ca="1" si="183"/>
        <v>-5.6170199297342416</v>
      </c>
      <c r="F394" s="304">
        <f t="shared" ca="1" si="184"/>
        <v>5.7075166186003354</v>
      </c>
      <c r="G394" s="306">
        <f t="shared" ca="1" si="185"/>
        <v>17.66128635914701</v>
      </c>
      <c r="H394" s="307">
        <f t="shared" ca="1" si="186"/>
        <v>-74.131713553423907</v>
      </c>
      <c r="I394" s="304">
        <f t="shared" ca="1" si="187"/>
        <v>76.206508844236438</v>
      </c>
      <c r="J394" s="306">
        <f t="shared" ca="1" si="188"/>
        <v>702.252399252023</v>
      </c>
      <c r="K394" s="307">
        <f t="shared" ca="1" si="189"/>
        <v>1072.5484865948897</v>
      </c>
      <c r="L394" s="304">
        <f t="shared" ca="1" si="174"/>
        <v>1281.9979283728235</v>
      </c>
      <c r="M394" s="306">
        <f t="shared" ca="1" si="190"/>
        <v>-1.3369142792285664</v>
      </c>
      <c r="N394" s="304">
        <f t="shared" ca="1" si="191"/>
        <v>-76.599545770571311</v>
      </c>
      <c r="P394" s="310">
        <f t="shared" ca="1" si="192"/>
        <v>23</v>
      </c>
      <c r="Q394" s="304">
        <f t="shared" ca="1" si="193"/>
        <v>0</v>
      </c>
      <c r="R394" s="306">
        <f t="shared" ca="1" si="194"/>
        <v>0</v>
      </c>
      <c r="S394" s="307">
        <f t="shared" ca="1" si="195"/>
        <v>2.9792999999999985</v>
      </c>
      <c r="T394" s="304">
        <f t="shared" ca="1" si="175"/>
        <v>29.226932999999988</v>
      </c>
      <c r="U394" s="311">
        <f t="shared" ca="1" si="176"/>
        <v>0</v>
      </c>
      <c r="V394" s="306">
        <f t="shared" ca="1" si="177"/>
        <v>1.1003001425608729</v>
      </c>
      <c r="W394" s="304">
        <f t="shared" ca="1" si="178"/>
        <v>13.038825198258493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5.2225436247314239</v>
      </c>
      <c r="AH394" s="304">
        <f t="shared" ca="1" si="202"/>
        <v>-4.3134574218616315</v>
      </c>
    </row>
    <row r="395" spans="1:34" x14ac:dyDescent="0.2">
      <c r="A395" s="347">
        <f t="shared" ca="1" si="180"/>
        <v>0.1</v>
      </c>
      <c r="B395" s="304">
        <f t="shared" ca="1" si="181"/>
        <v>25.70000000000006</v>
      </c>
      <c r="D395" s="306">
        <f t="shared" ca="1" si="182"/>
        <v>-1.0142721305942526</v>
      </c>
      <c r="E395" s="307">
        <f t="shared" ca="1" si="183"/>
        <v>-5.5526809394609931</v>
      </c>
      <c r="F395" s="304">
        <f t="shared" ca="1" si="184"/>
        <v>5.6445561003814655</v>
      </c>
      <c r="G395" s="306">
        <f t="shared" ca="1" si="185"/>
        <v>17.559859146087586</v>
      </c>
      <c r="H395" s="307">
        <f t="shared" ca="1" si="186"/>
        <v>-74.686981647370004</v>
      </c>
      <c r="I395" s="304">
        <f t="shared" ca="1" si="187"/>
        <v>76.723489759167109</v>
      </c>
      <c r="J395" s="306">
        <f t="shared" ca="1" si="188"/>
        <v>704.01345652728469</v>
      </c>
      <c r="K395" s="307">
        <f t="shared" ca="1" si="189"/>
        <v>1065.10755183485</v>
      </c>
      <c r="L395" s="304">
        <f t="shared" ca="1" si="174"/>
        <v>1276.7494053051769</v>
      </c>
      <c r="M395" s="306">
        <f t="shared" ca="1" si="190"/>
        <v>-1.3398775515224655</v>
      </c>
      <c r="N395" s="304">
        <f t="shared" ca="1" si="191"/>
        <v>-76.769328766559781</v>
      </c>
      <c r="P395" s="310">
        <f t="shared" ca="1" si="192"/>
        <v>23</v>
      </c>
      <c r="Q395" s="304">
        <f t="shared" ca="1" si="193"/>
        <v>0</v>
      </c>
      <c r="R395" s="306">
        <f t="shared" ca="1" si="194"/>
        <v>0</v>
      </c>
      <c r="S395" s="307">
        <f t="shared" ca="1" si="195"/>
        <v>2.9792999999999985</v>
      </c>
      <c r="T395" s="304">
        <f t="shared" ca="1" si="175"/>
        <v>29.226932999999988</v>
      </c>
      <c r="U395" s="311">
        <f t="shared" ca="1" si="176"/>
        <v>0</v>
      </c>
      <c r="V395" s="306">
        <f t="shared" ca="1" si="177"/>
        <v>1.1011215201216438</v>
      </c>
      <c r="W395" s="304">
        <f t="shared" ca="1" si="178"/>
        <v>13.226200703614039</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5.1664406135950296</v>
      </c>
      <c r="AH395" s="304">
        <f t="shared" ca="1" si="202"/>
        <v>-4.3764727279087365</v>
      </c>
    </row>
    <row r="396" spans="1:34" x14ac:dyDescent="0.2">
      <c r="A396" s="347">
        <f t="shared" ca="1" si="180"/>
        <v>0.1</v>
      </c>
      <c r="B396" s="304">
        <f t="shared" ca="1" si="181"/>
        <v>25.800000000000061</v>
      </c>
      <c r="D396" s="306">
        <f t="shared" ca="1" si="182"/>
        <v>-1.0160464238287568</v>
      </c>
      <c r="E396" s="307">
        <f t="shared" ca="1" si="183"/>
        <v>-5.4884709958062583</v>
      </c>
      <c r="F396" s="304">
        <f t="shared" ca="1" si="184"/>
        <v>5.5817259165227515</v>
      </c>
      <c r="G396" s="306">
        <f t="shared" ca="1" si="185"/>
        <v>17.458254503704712</v>
      </c>
      <c r="H396" s="307">
        <f t="shared" ca="1" si="186"/>
        <v>-75.235828746950631</v>
      </c>
      <c r="I396" s="304">
        <f t="shared" ca="1" si="187"/>
        <v>77.23484043847445</v>
      </c>
      <c r="J396" s="306">
        <f t="shared" ca="1" si="188"/>
        <v>705.76436220977428</v>
      </c>
      <c r="K396" s="307">
        <f t="shared" ca="1" si="189"/>
        <v>1057.6114113151341</v>
      </c>
      <c r="L396" s="304">
        <f t="shared" ca="1" si="174"/>
        <v>1271.4736459358326</v>
      </c>
      <c r="M396" s="306">
        <f t="shared" ca="1" si="190"/>
        <v>-1.3427845783850165</v>
      </c>
      <c r="N396" s="304">
        <f t="shared" ca="1" si="191"/>
        <v>-76.935889136715119</v>
      </c>
      <c r="P396" s="310">
        <f t="shared" ca="1" si="192"/>
        <v>23</v>
      </c>
      <c r="Q396" s="304">
        <f t="shared" ca="1" si="193"/>
        <v>0</v>
      </c>
      <c r="R396" s="306">
        <f t="shared" ca="1" si="194"/>
        <v>0</v>
      </c>
      <c r="S396" s="307">
        <f t="shared" ca="1" si="195"/>
        <v>2.9792999999999985</v>
      </c>
      <c r="T396" s="304">
        <f t="shared" ca="1" si="175"/>
        <v>29.226932999999988</v>
      </c>
      <c r="U396" s="311">
        <f t="shared" ca="1" si="176"/>
        <v>0</v>
      </c>
      <c r="V396" s="306">
        <f t="shared" ca="1" si="177"/>
        <v>1.1019495786055893</v>
      </c>
      <c r="W396" s="304">
        <f t="shared" ca="1" si="178"/>
        <v>13.413168853729269</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5.1102433124236182</v>
      </c>
      <c r="AH396" s="304">
        <f t="shared" ca="1" si="202"/>
        <v>-4.4393651876662457</v>
      </c>
    </row>
    <row r="397" spans="1:34" x14ac:dyDescent="0.2">
      <c r="A397" s="347">
        <f t="shared" ca="1" si="180"/>
        <v>0.1</v>
      </c>
      <c r="B397" s="304">
        <f t="shared" ca="1" si="181"/>
        <v>25.900000000000063</v>
      </c>
      <c r="D397" s="306">
        <f t="shared" ca="1" si="182"/>
        <v>-1.0176647269895958</v>
      </c>
      <c r="E397" s="307">
        <f t="shared" ca="1" si="183"/>
        <v>-5.4244041143772934</v>
      </c>
      <c r="F397" s="304">
        <f t="shared" ca="1" si="184"/>
        <v>5.5190399067801748</v>
      </c>
      <c r="G397" s="306">
        <f t="shared" ca="1" si="185"/>
        <v>17.356488031005753</v>
      </c>
      <c r="H397" s="307">
        <f t="shared" ca="1" si="186"/>
        <v>-75.778269158388355</v>
      </c>
      <c r="I397" s="304">
        <f t="shared" ca="1" si="187"/>
        <v>77.740554110525849</v>
      </c>
      <c r="J397" s="306">
        <f t="shared" ca="1" si="188"/>
        <v>707.50509933650983</v>
      </c>
      <c r="K397" s="307">
        <f t="shared" ca="1" si="189"/>
        <v>1050.0607064198671</v>
      </c>
      <c r="L397" s="304">
        <f t="shared" ca="1" si="174"/>
        <v>1266.1717706354675</v>
      </c>
      <c r="M397" s="306">
        <f t="shared" ca="1" si="190"/>
        <v>-1.3456369724956772</v>
      </c>
      <c r="N397" s="304">
        <f t="shared" ca="1" si="191"/>
        <v>-77.099319280763936</v>
      </c>
      <c r="P397" s="310">
        <f t="shared" ca="1" si="192"/>
        <v>23</v>
      </c>
      <c r="Q397" s="304">
        <f t="shared" ca="1" si="193"/>
        <v>0</v>
      </c>
      <c r="R397" s="306">
        <f t="shared" ca="1" si="194"/>
        <v>0</v>
      </c>
      <c r="S397" s="307">
        <f t="shared" ca="1" si="195"/>
        <v>2.9792999999999985</v>
      </c>
      <c r="T397" s="304">
        <f t="shared" ca="1" si="175"/>
        <v>29.226932999999988</v>
      </c>
      <c r="U397" s="311">
        <f t="shared" ca="1" si="176"/>
        <v>0</v>
      </c>
      <c r="V397" s="306">
        <f t="shared" ca="1" si="177"/>
        <v>1.1027842607387794</v>
      </c>
      <c r="W397" s="304">
        <f t="shared" ca="1" si="178"/>
        <v>13.599689222303635</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5.053974177771047</v>
      </c>
      <c r="AH397" s="304">
        <f t="shared" ca="1" si="202"/>
        <v>-4.502120918916952</v>
      </c>
    </row>
    <row r="398" spans="1:34" x14ac:dyDescent="0.2">
      <c r="A398" s="347">
        <f t="shared" ca="1" si="180"/>
        <v>0.1</v>
      </c>
      <c r="B398" s="304">
        <f t="shared" ca="1" si="181"/>
        <v>26.000000000000064</v>
      </c>
      <c r="D398" s="306">
        <f t="shared" ca="1" si="182"/>
        <v>-1.0191285515034114</v>
      </c>
      <c r="E398" s="307">
        <f t="shared" ca="1" si="183"/>
        <v>-5.3604939971229397</v>
      </c>
      <c r="F398" s="304">
        <f t="shared" ca="1" si="184"/>
        <v>5.4565116051998377</v>
      </c>
      <c r="G398" s="306">
        <f t="shared" ca="1" si="185"/>
        <v>17.254575175855411</v>
      </c>
      <c r="H398" s="307">
        <f t="shared" ca="1" si="186"/>
        <v>-76.314318558100652</v>
      </c>
      <c r="I398" s="304">
        <f t="shared" ca="1" si="187"/>
        <v>78.240626157300866</v>
      </c>
      <c r="J398" s="306">
        <f t="shared" ca="1" si="188"/>
        <v>709.23565249685294</v>
      </c>
      <c r="K398" s="307">
        <f t="shared" ca="1" si="189"/>
        <v>1042.4560770340427</v>
      </c>
      <c r="L398" s="304">
        <f t="shared" ca="1" si="174"/>
        <v>1260.8449085108932</v>
      </c>
      <c r="M398" s="306">
        <f t="shared" ca="1" si="190"/>
        <v>-1.3484362856081997</v>
      </c>
      <c r="N398" s="304">
        <f t="shared" ca="1" si="191"/>
        <v>-77.259708107647114</v>
      </c>
      <c r="P398" s="310">
        <f t="shared" ca="1" si="192"/>
        <v>23</v>
      </c>
      <c r="Q398" s="304">
        <f t="shared" ca="1" si="193"/>
        <v>0</v>
      </c>
      <c r="R398" s="306">
        <f t="shared" ca="1" si="194"/>
        <v>0</v>
      </c>
      <c r="S398" s="307">
        <f t="shared" ca="1" si="195"/>
        <v>2.9792999999999985</v>
      </c>
      <c r="T398" s="304">
        <f t="shared" ca="1" si="175"/>
        <v>29.226932999999988</v>
      </c>
      <c r="U398" s="311">
        <f t="shared" ca="1" si="176"/>
        <v>0</v>
      </c>
      <c r="V398" s="306">
        <f t="shared" ca="1" si="177"/>
        <v>1.1036255093329679</v>
      </c>
      <c r="W398" s="304">
        <f t="shared" ca="1" si="178"/>
        <v>13.785722320590322</v>
      </c>
      <c r="Y398" s="314" t="str">
        <f t="shared" ca="1" si="196"/>
        <v/>
      </c>
      <c r="Z398" s="315" t="str">
        <f t="shared" ca="1" si="197"/>
        <v/>
      </c>
      <c r="AA398" s="316" t="str">
        <f t="shared" ca="1" si="198"/>
        <v/>
      </c>
      <c r="AC398" s="310">
        <f t="shared" ca="1" si="199"/>
        <v>26.000000000000064</v>
      </c>
      <c r="AD398" s="323">
        <f t="shared" ca="1" si="200"/>
        <v>709.23565249685294</v>
      </c>
      <c r="AE398" s="324" t="e">
        <f t="shared" ca="1" si="179"/>
        <v>#N/A</v>
      </c>
      <c r="AG398" s="306">
        <f t="shared" ca="1" si="201"/>
        <v>4.9976549418121197</v>
      </c>
      <c r="AH398" s="304">
        <f t="shared" ca="1" si="202"/>
        <v>-4.5647263526008262</v>
      </c>
    </row>
    <row r="399" spans="1:34" x14ac:dyDescent="0.2">
      <c r="A399" s="347">
        <f t="shared" ca="1" si="180"/>
        <v>0.1</v>
      </c>
      <c r="B399" s="304">
        <f t="shared" ca="1" si="181"/>
        <v>26.100000000000065</v>
      </c>
      <c r="D399" s="306">
        <f t="shared" ca="1" si="182"/>
        <v>-1.0204394580170701</v>
      </c>
      <c r="E399" s="307">
        <f t="shared" ca="1" si="183"/>
        <v>-5.2967540304706722</v>
      </c>
      <c r="F399" s="304">
        <f t="shared" ca="1" si="184"/>
        <v>5.3941542383199872</v>
      </c>
      <c r="G399" s="306">
        <f t="shared" ca="1" si="185"/>
        <v>17.152531230053704</v>
      </c>
      <c r="H399" s="307">
        <f t="shared" ca="1" si="186"/>
        <v>-76.843993961147717</v>
      </c>
      <c r="I399" s="304">
        <f t="shared" ca="1" si="187"/>
        <v>78.735054045189258</v>
      </c>
      <c r="J399" s="306">
        <f t="shared" ca="1" si="188"/>
        <v>710.95600781714836</v>
      </c>
      <c r="K399" s="307">
        <f t="shared" ca="1" si="189"/>
        <v>1034.7981614080802</v>
      </c>
      <c r="L399" s="304">
        <f t="shared" ca="1" si="174"/>
        <v>1255.4941974795584</v>
      </c>
      <c r="M399" s="306">
        <f t="shared" ca="1" si="190"/>
        <v>-1.3511840113190479</v>
      </c>
      <c r="N399" s="304">
        <f t="shared" ca="1" si="191"/>
        <v>-77.417141194138296</v>
      </c>
      <c r="P399" s="310">
        <f t="shared" ca="1" si="192"/>
        <v>23</v>
      </c>
      <c r="Q399" s="304">
        <f t="shared" ca="1" si="193"/>
        <v>0</v>
      </c>
      <c r="R399" s="306">
        <f t="shared" ca="1" si="194"/>
        <v>0</v>
      </c>
      <c r="S399" s="307">
        <f t="shared" ca="1" si="195"/>
        <v>2.9792999999999985</v>
      </c>
      <c r="T399" s="304">
        <f t="shared" ca="1" si="175"/>
        <v>29.226932999999988</v>
      </c>
      <c r="U399" s="311">
        <f t="shared" ca="1" si="176"/>
        <v>0</v>
      </c>
      <c r="V399" s="306">
        <f t="shared" ca="1" si="177"/>
        <v>1.1044732672975603</v>
      </c>
      <c r="W399" s="304">
        <f t="shared" ca="1" si="178"/>
        <v>13.971229601058445</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4.9413066338094733</v>
      </c>
      <c r="AH399" s="304">
        <f t="shared" ca="1" si="202"/>
        <v>-4.6271682343471046</v>
      </c>
    </row>
    <row r="400" spans="1:34" x14ac:dyDescent="0.2">
      <c r="A400" s="347">
        <f t="shared" ca="1" si="180"/>
        <v>0.1</v>
      </c>
      <c r="B400" s="304">
        <f t="shared" ca="1" si="181"/>
        <v>26.200000000000067</v>
      </c>
      <c r="D400" s="306">
        <f t="shared" ca="1" si="182"/>
        <v>-1.0215990538341162</v>
      </c>
      <c r="E400" s="307">
        <f t="shared" ca="1" si="183"/>
        <v>-5.2331972837925429</v>
      </c>
      <c r="F400" s="304">
        <f t="shared" ca="1" si="184"/>
        <v>5.3319807236981278</v>
      </c>
      <c r="G400" s="306">
        <f t="shared" ca="1" si="185"/>
        <v>17.050371324670291</v>
      </c>
      <c r="H400" s="307">
        <f t="shared" ca="1" si="186"/>
        <v>-77.367313689526966</v>
      </c>
      <c r="I400" s="304">
        <f t="shared" ca="1" si="187"/>
        <v>79.223837257752194</v>
      </c>
      <c r="J400" s="306">
        <f t="shared" ca="1" si="188"/>
        <v>712.66615294488452</v>
      </c>
      <c r="K400" s="307">
        <f t="shared" ca="1" si="189"/>
        <v>1027.0875960255464</v>
      </c>
      <c r="L400" s="304">
        <f t="shared" ca="1" si="174"/>
        <v>1250.1207843495754</v>
      </c>
      <c r="M400" s="306">
        <f t="shared" ca="1" si="190"/>
        <v>-1.3538815876910515</v>
      </c>
      <c r="N400" s="304">
        <f t="shared" ca="1" si="191"/>
        <v>-77.571700935168323</v>
      </c>
      <c r="P400" s="310">
        <f t="shared" ca="1" si="192"/>
        <v>23</v>
      </c>
      <c r="Q400" s="304">
        <f t="shared" ca="1" si="193"/>
        <v>0</v>
      </c>
      <c r="R400" s="306">
        <f t="shared" ca="1" si="194"/>
        <v>0</v>
      </c>
      <c r="S400" s="307">
        <f t="shared" ca="1" si="195"/>
        <v>2.9792999999999985</v>
      </c>
      <c r="T400" s="304">
        <f t="shared" ca="1" si="175"/>
        <v>29.226932999999988</v>
      </c>
      <c r="U400" s="311">
        <f t="shared" ca="1" si="176"/>
        <v>0</v>
      </c>
      <c r="V400" s="306">
        <f t="shared" ca="1" si="177"/>
        <v>1.1053274776513404</v>
      </c>
      <c r="W400" s="304">
        <f t="shared" ca="1" si="178"/>
        <v>14.156173460174083</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4.884949600428528</v>
      </c>
      <c r="AH400" s="304">
        <f t="shared" ca="1" si="202"/>
        <v>-4.6894336257035052</v>
      </c>
    </row>
    <row r="401" spans="1:34" x14ac:dyDescent="0.2">
      <c r="A401" s="347">
        <f t="shared" ca="1" si="180"/>
        <v>0.1</v>
      </c>
      <c r="B401" s="304">
        <f t="shared" ca="1" si="181"/>
        <v>26.300000000000068</v>
      </c>
      <c r="D401" s="306">
        <f t="shared" ca="1" si="182"/>
        <v>-1.0226089904066016</v>
      </c>
      <c r="E401" s="307">
        <f t="shared" ca="1" si="183"/>
        <v>-5.1698365081912421</v>
      </c>
      <c r="F401" s="304">
        <f t="shared" ca="1" si="184"/>
        <v>5.2700036687546454</v>
      </c>
      <c r="G401" s="306">
        <f t="shared" ca="1" si="185"/>
        <v>16.948110425629629</v>
      </c>
      <c r="H401" s="307">
        <f t="shared" ca="1" si="186"/>
        <v>-77.884297340346095</v>
      </c>
      <c r="I401" s="304">
        <f t="shared" ca="1" si="187"/>
        <v>79.706977230345259</v>
      </c>
      <c r="J401" s="306">
        <f t="shared" ca="1" si="188"/>
        <v>714.36607703239952</v>
      </c>
      <c r="K401" s="307">
        <f t="shared" ca="1" si="189"/>
        <v>1019.3250154740527</v>
      </c>
      <c r="L401" s="304">
        <f t="shared" ca="1" si="174"/>
        <v>1244.7258249051629</v>
      </c>
      <c r="M401" s="306">
        <f t="shared" ca="1" si="190"/>
        <v>-1.3565303997407407</v>
      </c>
      <c r="N401" s="304">
        <f t="shared" ca="1" si="191"/>
        <v>-77.723466686338909</v>
      </c>
      <c r="P401" s="310">
        <f t="shared" ca="1" si="192"/>
        <v>23</v>
      </c>
      <c r="Q401" s="304">
        <f t="shared" ca="1" si="193"/>
        <v>0</v>
      </c>
      <c r="R401" s="306">
        <f t="shared" ca="1" si="194"/>
        <v>0</v>
      </c>
      <c r="S401" s="307">
        <f t="shared" ca="1" si="195"/>
        <v>2.9792999999999985</v>
      </c>
      <c r="T401" s="304">
        <f t="shared" ca="1" si="175"/>
        <v>29.226932999999988</v>
      </c>
      <c r="U401" s="311">
        <f t="shared" ca="1" si="176"/>
        <v>0</v>
      </c>
      <c r="V401" s="306">
        <f t="shared" ca="1" si="177"/>
        <v>1.1061880835339419</v>
      </c>
      <c r="W401" s="304">
        <f t="shared" ca="1" si="178"/>
        <v>14.340517240321581</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4.8286035249951178</v>
      </c>
      <c r="AH401" s="304">
        <f t="shared" ca="1" si="202"/>
        <v>-4.7515099050696774</v>
      </c>
    </row>
    <row r="402" spans="1:34" x14ac:dyDescent="0.2">
      <c r="A402" s="347">
        <f t="shared" ca="1" si="180"/>
        <v>0.1</v>
      </c>
      <c r="B402" s="304">
        <f t="shared" ca="1" si="181"/>
        <v>26.40000000000007</v>
      </c>
      <c r="D402" s="306">
        <f t="shared" ca="1" si="182"/>
        <v>-1.0234709608815515</v>
      </c>
      <c r="E402" s="307">
        <f t="shared" ca="1" si="183"/>
        <v>-5.1066841355975443</v>
      </c>
      <c r="F402" s="304">
        <f t="shared" ca="1" si="184"/>
        <v>5.20823536992439</v>
      </c>
      <c r="G402" s="306">
        <f t="shared" ca="1" si="185"/>
        <v>16.845763329541473</v>
      </c>
      <c r="H402" s="307">
        <f t="shared" ca="1" si="186"/>
        <v>-78.394965753905851</v>
      </c>
      <c r="I402" s="304">
        <f t="shared" ca="1" si="187"/>
        <v>80.184477286510983</v>
      </c>
      <c r="J402" s="306">
        <f t="shared" ca="1" si="188"/>
        <v>716.05577072015808</v>
      </c>
      <c r="K402" s="307">
        <f t="shared" ca="1" si="189"/>
        <v>1011.5110523193401</v>
      </c>
      <c r="L402" s="304">
        <f t="shared" ca="1" si="174"/>
        <v>1239.3104839973792</v>
      </c>
      <c r="M402" s="306">
        <f t="shared" ca="1" si="190"/>
        <v>-1.3591317817972635</v>
      </c>
      <c r="N402" s="304">
        <f t="shared" ca="1" si="191"/>
        <v>-77.872514899078723</v>
      </c>
      <c r="P402" s="310">
        <f t="shared" ca="1" si="192"/>
        <v>23</v>
      </c>
      <c r="Q402" s="304">
        <f t="shared" ca="1" si="193"/>
        <v>0</v>
      </c>
      <c r="R402" s="306">
        <f t="shared" ca="1" si="194"/>
        <v>0</v>
      </c>
      <c r="S402" s="307">
        <f t="shared" ca="1" si="195"/>
        <v>2.9792999999999985</v>
      </c>
      <c r="T402" s="304">
        <f t="shared" ca="1" si="175"/>
        <v>29.226932999999988</v>
      </c>
      <c r="U402" s="311">
        <f t="shared" ca="1" si="176"/>
        <v>0</v>
      </c>
      <c r="V402" s="306">
        <f t="shared" ca="1" si="177"/>
        <v>1.1070550282170768</v>
      </c>
      <c r="W402" s="304">
        <f t="shared" ca="1" si="178"/>
        <v>14.524225230887549</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4.7722874457826681</v>
      </c>
      <c r="AH402" s="304">
        <f t="shared" ca="1" si="202"/>
        <v>-4.8133847683420896</v>
      </c>
    </row>
    <row r="403" spans="1:34" x14ac:dyDescent="0.2">
      <c r="A403" s="347">
        <f t="shared" ca="1" si="180"/>
        <v>0.1</v>
      </c>
      <c r="B403" s="304">
        <f t="shared" ca="1" si="181"/>
        <v>26.500000000000071</v>
      </c>
      <c r="D403" s="306">
        <f t="shared" ca="1" si="182"/>
        <v>-1.0241866977014495</v>
      </c>
      <c r="E403" s="307">
        <f t="shared" ca="1" si="183"/>
        <v>-5.0437522781701993</v>
      </c>
      <c r="F403" s="304">
        <f t="shared" ca="1" si="184"/>
        <v>5.1466878121074799</v>
      </c>
      <c r="G403" s="306">
        <f t="shared" ca="1" si="185"/>
        <v>16.743344659771328</v>
      </c>
      <c r="H403" s="307">
        <f t="shared" ca="1" si="186"/>
        <v>-78.899340981722872</v>
      </c>
      <c r="I403" s="304">
        <f t="shared" ca="1" si="187"/>
        <v>80.656342576055764</v>
      </c>
      <c r="J403" s="306">
        <f t="shared" ca="1" si="188"/>
        <v>717.73522611962369</v>
      </c>
      <c r="K403" s="307">
        <f t="shared" ca="1" si="189"/>
        <v>1003.6463369825588</v>
      </c>
      <c r="L403" s="304">
        <f t="shared" ca="1" si="174"/>
        <v>1233.8759356400039</v>
      </c>
      <c r="M403" s="306">
        <f t="shared" ca="1" si="190"/>
        <v>-1.3616870197402964</v>
      </c>
      <c r="N403" s="304">
        <f t="shared" ca="1" si="191"/>
        <v>-78.018919248866197</v>
      </c>
      <c r="P403" s="310">
        <f t="shared" ca="1" si="192"/>
        <v>23</v>
      </c>
      <c r="Q403" s="304">
        <f t="shared" ca="1" si="193"/>
        <v>0</v>
      </c>
      <c r="R403" s="306">
        <f t="shared" ca="1" si="194"/>
        <v>0</v>
      </c>
      <c r="S403" s="307">
        <f t="shared" ca="1" si="195"/>
        <v>2.9792999999999985</v>
      </c>
      <c r="T403" s="304">
        <f t="shared" ca="1" si="175"/>
        <v>29.226932999999988</v>
      </c>
      <c r="U403" s="311">
        <f t="shared" ca="1" si="176"/>
        <v>0</v>
      </c>
      <c r="V403" s="306">
        <f t="shared" ca="1" si="177"/>
        <v>1.1079282551155103</v>
      </c>
      <c r="W403" s="304">
        <f t="shared" ca="1" si="178"/>
        <v>14.707262668530189</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4.7160197734082967</v>
      </c>
      <c r="AH403" s="304">
        <f t="shared" ca="1" si="202"/>
        <v>-4.8750462292778689</v>
      </c>
    </row>
    <row r="404" spans="1:34" x14ac:dyDescent="0.2">
      <c r="A404" s="347">
        <f t="shared" ca="1" si="180"/>
        <v>0.1</v>
      </c>
      <c r="B404" s="304">
        <f t="shared" ca="1" si="181"/>
        <v>26.600000000000072</v>
      </c>
      <c r="D404" s="306">
        <f t="shared" ca="1" si="182"/>
        <v>-1.0247579702581615</v>
      </c>
      <c r="E404" s="307">
        <f t="shared" ca="1" si="183"/>
        <v>-4.9810527279893435</v>
      </c>
      <c r="F404" s="304">
        <f t="shared" ca="1" si="184"/>
        <v>5.0853726684106162</v>
      </c>
      <c r="G404" s="306">
        <f t="shared" ca="1" si="185"/>
        <v>16.64086886274551</v>
      </c>
      <c r="H404" s="307">
        <f t="shared" ca="1" si="186"/>
        <v>-79.39744625452181</v>
      </c>
      <c r="I404" s="304">
        <f t="shared" ca="1" si="187"/>
        <v>81.122580014733089</v>
      </c>
      <c r="J404" s="306">
        <f t="shared" ca="1" si="188"/>
        <v>719.40443679574958</v>
      </c>
      <c r="K404" s="307">
        <f t="shared" ca="1" si="189"/>
        <v>995.7314976207465</v>
      </c>
      <c r="L404" s="304">
        <f t="shared" ca="1" si="174"/>
        <v>1228.4233631103994</v>
      </c>
      <c r="M404" s="306">
        <f t="shared" ca="1" si="190"/>
        <v>-1.3641973531238922</v>
      </c>
      <c r="N404" s="304">
        <f t="shared" ca="1" si="191"/>
        <v>-78.162750756917035</v>
      </c>
      <c r="P404" s="310">
        <f t="shared" ca="1" si="192"/>
        <v>23</v>
      </c>
      <c r="Q404" s="304">
        <f t="shared" ca="1" si="193"/>
        <v>0</v>
      </c>
      <c r="R404" s="306">
        <f t="shared" ca="1" si="194"/>
        <v>0</v>
      </c>
      <c r="S404" s="307">
        <f t="shared" ca="1" si="195"/>
        <v>2.9792999999999985</v>
      </c>
      <c r="T404" s="304">
        <f t="shared" ca="1" si="175"/>
        <v>29.226932999999988</v>
      </c>
      <c r="U404" s="311">
        <f t="shared" ca="1" si="176"/>
        <v>0</v>
      </c>
      <c r="V404" s="306">
        <f t="shared" ca="1" si="177"/>
        <v>1.1088077077977838</v>
      </c>
      <c r="W404" s="304">
        <f t="shared" ca="1" si="178"/>
        <v>14.88959573665703</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4.6598183074106787</v>
      </c>
      <c r="AH404" s="304">
        <f t="shared" ca="1" si="202"/>
        <v>-4.9364826195852034</v>
      </c>
    </row>
    <row r="405" spans="1:34" x14ac:dyDescent="0.2">
      <c r="A405" s="347">
        <f t="shared" ca="1" si="180"/>
        <v>0.1</v>
      </c>
      <c r="B405" s="304">
        <f t="shared" ca="1" si="181"/>
        <v>26.700000000000074</v>
      </c>
      <c r="D405" s="306">
        <f t="shared" ca="1" si="182"/>
        <v>-1.0251865825997948</v>
      </c>
      <c r="E405" s="307">
        <f t="shared" ca="1" si="183"/>
        <v>-4.9185969570344472</v>
      </c>
      <c r="F405" s="304">
        <f t="shared" ca="1" si="184"/>
        <v>5.0243013001701211</v>
      </c>
      <c r="G405" s="306">
        <f t="shared" ca="1" si="185"/>
        <v>16.538350204485532</v>
      </c>
      <c r="H405" s="307">
        <f t="shared" ca="1" si="186"/>
        <v>-79.88930595022525</v>
      </c>
      <c r="I405" s="304">
        <f t="shared" ca="1" si="187"/>
        <v>81.583198225461246</v>
      </c>
      <c r="J405" s="306">
        <f t="shared" ca="1" si="188"/>
        <v>721.06339774911112</v>
      </c>
      <c r="K405" s="307">
        <f t="shared" ca="1" si="189"/>
        <v>987.76716001050909</v>
      </c>
      <c r="L405" s="304">
        <f t="shared" ca="1" si="174"/>
        <v>1222.9539590551722</v>
      </c>
      <c r="M405" s="306">
        <f t="shared" ca="1" si="190"/>
        <v>-1.3666639771927775</v>
      </c>
      <c r="N405" s="304">
        <f t="shared" ca="1" si="191"/>
        <v>-78.304077905709548</v>
      </c>
      <c r="P405" s="310">
        <f t="shared" ca="1" si="192"/>
        <v>23</v>
      </c>
      <c r="Q405" s="304">
        <f t="shared" ca="1" si="193"/>
        <v>0</v>
      </c>
      <c r="R405" s="306">
        <f t="shared" ca="1" si="194"/>
        <v>0</v>
      </c>
      <c r="S405" s="307">
        <f t="shared" ca="1" si="195"/>
        <v>2.9792999999999985</v>
      </c>
      <c r="T405" s="304">
        <f t="shared" ca="1" si="175"/>
        <v>29.226932999999988</v>
      </c>
      <c r="U405" s="311">
        <f t="shared" ca="1" si="176"/>
        <v>0</v>
      </c>
      <c r="V405" s="306">
        <f t="shared" ca="1" si="177"/>
        <v>1.1096933299966849</v>
      </c>
      <c r="W405" s="304">
        <f t="shared" ca="1" si="178"/>
        <v>15.07119156413459</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4.6037002520763144</v>
      </c>
      <c r="AH405" s="304">
        <f t="shared" ca="1" si="202"/>
        <v>-4.9976825887480407</v>
      </c>
    </row>
    <row r="406" spans="1:34" x14ac:dyDescent="0.2">
      <c r="A406" s="347">
        <f t="shared" ca="1" si="180"/>
        <v>0.1</v>
      </c>
      <c r="B406" s="304">
        <f t="shared" ca="1" si="181"/>
        <v>26.800000000000075</v>
      </c>
      <c r="D406" s="306">
        <f t="shared" ca="1" si="182"/>
        <v>-1.0254743711900103</v>
      </c>
      <c r="E406" s="307">
        <f t="shared" ca="1" si="183"/>
        <v>-4.8563961174377583</v>
      </c>
      <c r="F406" s="304">
        <f t="shared" ca="1" si="184"/>
        <v>4.9634847572478833</v>
      </c>
      <c r="G406" s="306">
        <f t="shared" ca="1" si="185"/>
        <v>16.435802767366532</v>
      </c>
      <c r="H406" s="307">
        <f t="shared" ca="1" si="186"/>
        <v>-80.374945561969028</v>
      </c>
      <c r="I406" s="304">
        <f t="shared" ca="1" si="187"/>
        <v>82.038207481010076</v>
      </c>
      <c r="J406" s="306">
        <f t="shared" ca="1" si="188"/>
        <v>722.71210539770368</v>
      </c>
      <c r="K406" s="307">
        <f t="shared" ca="1" si="189"/>
        <v>979.75394743489937</v>
      </c>
      <c r="L406" s="304">
        <f t="shared" ca="1" si="174"/>
        <v>1217.4689256004233</v>
      </c>
      <c r="M406" s="306">
        <f t="shared" ca="1" si="190"/>
        <v>-1.3690880447972031</v>
      </c>
      <c r="N406" s="304">
        <f t="shared" ca="1" si="191"/>
        <v>-78.442966748697529</v>
      </c>
      <c r="P406" s="310">
        <f t="shared" ca="1" si="192"/>
        <v>23</v>
      </c>
      <c r="Q406" s="304">
        <f t="shared" ca="1" si="193"/>
        <v>0</v>
      </c>
      <c r="R406" s="306">
        <f t="shared" ca="1" si="194"/>
        <v>0</v>
      </c>
      <c r="S406" s="307">
        <f t="shared" ca="1" si="195"/>
        <v>2.9792999999999985</v>
      </c>
      <c r="T406" s="304">
        <f t="shared" ca="1" si="175"/>
        <v>29.226932999999988</v>
      </c>
      <c r="U406" s="311">
        <f t="shared" ca="1" si="176"/>
        <v>0</v>
      </c>
      <c r="V406" s="306">
        <f t="shared" ca="1" si="177"/>
        <v>1.1105850656194665</v>
      </c>
      <c r="W406" s="304">
        <f t="shared" ca="1" si="178"/>
        <v>15.252018223253923</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4.5476822315751839</v>
      </c>
      <c r="AH406" s="304">
        <f t="shared" ca="1" si="202"/>
        <v>-5.0586351035929908</v>
      </c>
    </row>
    <row r="407" spans="1:34" x14ac:dyDescent="0.2">
      <c r="A407" s="347">
        <f t="shared" ca="1" si="180"/>
        <v>0.1</v>
      </c>
      <c r="B407" s="304">
        <f t="shared" ca="1" si="181"/>
        <v>26.900000000000077</v>
      </c>
      <c r="D407" s="306">
        <f t="shared" ca="1" si="182"/>
        <v>-1.0256232027193886</v>
      </c>
      <c r="E407" s="307">
        <f t="shared" ca="1" si="183"/>
        <v>-4.79446104200413</v>
      </c>
      <c r="F407" s="304">
        <f t="shared" ca="1" si="184"/>
        <v>4.9029337785913141</v>
      </c>
      <c r="G407" s="306">
        <f t="shared" ca="1" si="185"/>
        <v>16.333240447094592</v>
      </c>
      <c r="H407" s="307">
        <f t="shared" ca="1" si="186"/>
        <v>-80.854391666169448</v>
      </c>
      <c r="I407" s="304">
        <f t="shared" ca="1" si="187"/>
        <v>82.487619648095915</v>
      </c>
      <c r="J407" s="306">
        <f t="shared" ca="1" si="188"/>
        <v>724.35055755842677</v>
      </c>
      <c r="K407" s="307">
        <f t="shared" ca="1" si="189"/>
        <v>971.6924805734925</v>
      </c>
      <c r="L407" s="304">
        <f t="shared" ca="1" si="174"/>
        <v>1211.9694744663625</v>
      </c>
      <c r="M407" s="306">
        <f t="shared" ca="1" si="190"/>
        <v>-1.3714706682120763</v>
      </c>
      <c r="N407" s="304">
        <f t="shared" ca="1" si="191"/>
        <v>-78.5794810145388</v>
      </c>
      <c r="P407" s="310">
        <f t="shared" ca="1" si="192"/>
        <v>23</v>
      </c>
      <c r="Q407" s="304">
        <f t="shared" ca="1" si="193"/>
        <v>0</v>
      </c>
      <c r="R407" s="306">
        <f t="shared" ca="1" si="194"/>
        <v>0</v>
      </c>
      <c r="S407" s="307">
        <f t="shared" ca="1" si="195"/>
        <v>2.9792999999999985</v>
      </c>
      <c r="T407" s="304">
        <f t="shared" ca="1" si="175"/>
        <v>29.226932999999988</v>
      </c>
      <c r="U407" s="311">
        <f t="shared" ca="1" si="176"/>
        <v>0</v>
      </c>
      <c r="V407" s="306">
        <f t="shared" ca="1" si="177"/>
        <v>1.1114828587578092</v>
      </c>
      <c r="W407" s="304">
        <f t="shared" ca="1" si="178"/>
        <v>15.432044726975921</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4.4917803044615665</v>
      </c>
      <c r="AH407" s="304">
        <f t="shared" ca="1" si="202"/>
        <v>-5.1193294476064617</v>
      </c>
    </row>
    <row r="408" spans="1:34" x14ac:dyDescent="0.2">
      <c r="A408" s="347">
        <f t="shared" ca="1" si="180"/>
        <v>0.1</v>
      </c>
      <c r="B408" s="304">
        <f t="shared" ca="1" si="181"/>
        <v>27.000000000000078</v>
      </c>
      <c r="D408" s="306">
        <f t="shared" ca="1" si="182"/>
        <v>-1.0256349719684312</v>
      </c>
      <c r="E408" s="307">
        <f t="shared" ca="1" si="183"/>
        <v>-4.732802244988223</v>
      </c>
      <c r="F408" s="304">
        <f t="shared" ca="1" si="184"/>
        <v>4.8426587930485301</v>
      </c>
      <c r="G408" s="306">
        <f t="shared" ca="1" si="185"/>
        <v>16.230676949897749</v>
      </c>
      <c r="H408" s="307">
        <f t="shared" ca="1" si="186"/>
        <v>-81.32767189066827</v>
      </c>
      <c r="I408" s="304">
        <f t="shared" ca="1" si="187"/>
        <v>82.931448132829175</v>
      </c>
      <c r="J408" s="306">
        <f t="shared" ca="1" si="188"/>
        <v>725.97875342827638</v>
      </c>
      <c r="K408" s="307">
        <f t="shared" ca="1" si="189"/>
        <v>963.58337739565059</v>
      </c>
      <c r="L408" s="304">
        <f t="shared" ca="1" si="174"/>
        <v>1206.4568270860266</v>
      </c>
      <c r="M408" s="306">
        <f t="shared" ca="1" si="190"/>
        <v>-1.3738129208657501</v>
      </c>
      <c r="N408" s="304">
        <f t="shared" ca="1" si="191"/>
        <v>-78.713682206147638</v>
      </c>
      <c r="P408" s="310">
        <f t="shared" ca="1" si="192"/>
        <v>23</v>
      </c>
      <c r="Q408" s="304">
        <f t="shared" ca="1" si="193"/>
        <v>0</v>
      </c>
      <c r="R408" s="306">
        <f t="shared" ca="1" si="194"/>
        <v>0</v>
      </c>
      <c r="S408" s="307">
        <f t="shared" ca="1" si="195"/>
        <v>2.9792999999999985</v>
      </c>
      <c r="T408" s="304">
        <f t="shared" ca="1" si="175"/>
        <v>29.226932999999988</v>
      </c>
      <c r="U408" s="311">
        <f t="shared" ca="1" si="176"/>
        <v>0</v>
      </c>
      <c r="V408" s="306">
        <f t="shared" ca="1" si="177"/>
        <v>1.1123866536975306</v>
      </c>
      <c r="W408" s="304">
        <f t="shared" ca="1" si="178"/>
        <v>15.611241025480764</v>
      </c>
      <c r="Y408" s="314" t="str">
        <f t="shared" ca="1" si="196"/>
        <v/>
      </c>
      <c r="Z408" s="315" t="str">
        <f t="shared" ca="1" si="197"/>
        <v/>
      </c>
      <c r="AA408" s="316" t="str">
        <f t="shared" ca="1" si="198"/>
        <v/>
      </c>
      <c r="AC408" s="310">
        <f t="shared" ca="1" si="199"/>
        <v>27.000000000000078</v>
      </c>
      <c r="AD408" s="323">
        <f t="shared" ca="1" si="200"/>
        <v>725.97875342827638</v>
      </c>
      <c r="AE408" s="324" t="e">
        <f t="shared" ca="1" si="179"/>
        <v>#N/A</v>
      </c>
      <c r="AG408" s="306">
        <f t="shared" ca="1" si="201"/>
        <v>4.4360099775911142</v>
      </c>
      <c r="AH408" s="304">
        <f t="shared" ca="1" si="202"/>
        <v>-5.1797552200100458</v>
      </c>
    </row>
    <row r="409" spans="1:34" x14ac:dyDescent="0.2">
      <c r="A409" s="347">
        <f t="shared" ca="1" si="180"/>
        <v>0.1</v>
      </c>
      <c r="B409" s="304">
        <f t="shared" ca="1" si="181"/>
        <v>27.10000000000008</v>
      </c>
      <c r="D409" s="306">
        <f t="shared" ca="1" si="182"/>
        <v>-1.0255115997218316</v>
      </c>
      <c r="E409" s="307">
        <f t="shared" ca="1" si="183"/>
        <v>-4.6714299231199456</v>
      </c>
      <c r="F409" s="304">
        <f t="shared" ca="1" si="184"/>
        <v>4.7826699204298482</v>
      </c>
      <c r="G409" s="306">
        <f t="shared" ca="1" si="185"/>
        <v>16.128125789925566</v>
      </c>
      <c r="H409" s="307">
        <f t="shared" ca="1" si="186"/>
        <v>-81.794814882980262</v>
      </c>
      <c r="I409" s="304">
        <f t="shared" ca="1" si="187"/>
        <v>83.369707827463756</v>
      </c>
      <c r="J409" s="306">
        <f t="shared" ca="1" si="188"/>
        <v>727.59669356526751</v>
      </c>
      <c r="K409" s="307">
        <f t="shared" ca="1" si="189"/>
        <v>955.4272530569682</v>
      </c>
      <c r="L409" s="304">
        <f t="shared" ca="1" si="174"/>
        <v>1200.9322147278313</v>
      </c>
      <c r="M409" s="306">
        <f t="shared" ca="1" si="190"/>
        <v>-1.3761158389835115</v>
      </c>
      <c r="N409" s="304">
        <f t="shared" ca="1" si="191"/>
        <v>-78.845629694859568</v>
      </c>
      <c r="P409" s="310">
        <f t="shared" ca="1" si="192"/>
        <v>23</v>
      </c>
      <c r="Q409" s="304">
        <f t="shared" ca="1" si="193"/>
        <v>0</v>
      </c>
      <c r="R409" s="306">
        <f t="shared" ca="1" si="194"/>
        <v>0</v>
      </c>
      <c r="S409" s="307">
        <f t="shared" ca="1" si="195"/>
        <v>2.9792999999999985</v>
      </c>
      <c r="T409" s="304">
        <f t="shared" ca="1" si="175"/>
        <v>29.226932999999988</v>
      </c>
      <c r="U409" s="311">
        <f t="shared" ca="1" si="176"/>
        <v>0</v>
      </c>
      <c r="V409" s="306">
        <f t="shared" ca="1" si="177"/>
        <v>1.1132963949280443</v>
      </c>
      <c r="W409" s="304">
        <f t="shared" ca="1" si="178"/>
        <v>15.78957800204612</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4.3803862195008065</v>
      </c>
      <c r="AH409" s="304">
        <f t="shared" ca="1" si="202"/>
        <v>-5.2399023346023466</v>
      </c>
    </row>
    <row r="410" spans="1:34" x14ac:dyDescent="0.2">
      <c r="A410" s="347">
        <f t="shared" ca="1" si="180"/>
        <v>0.1</v>
      </c>
      <c r="B410" s="304">
        <f t="shared" ca="1" si="181"/>
        <v>27.200000000000081</v>
      </c>
      <c r="D410" s="306">
        <f t="shared" ca="1" si="182"/>
        <v>-1.0252550307336781</v>
      </c>
      <c r="E410" s="307">
        <f t="shared" ca="1" si="183"/>
        <v>-4.6103539568690062</v>
      </c>
      <c r="F410" s="304">
        <f t="shared" ca="1" si="184"/>
        <v>4.7229769728067081</v>
      </c>
      <c r="G410" s="306">
        <f t="shared" ca="1" si="185"/>
        <v>16.0256002868522</v>
      </c>
      <c r="H410" s="307">
        <f t="shared" ca="1" si="186"/>
        <v>-82.255850278667168</v>
      </c>
      <c r="I410" s="304">
        <f t="shared" ca="1" si="187"/>
        <v>83.802415058400712</v>
      </c>
      <c r="J410" s="306">
        <f t="shared" ca="1" si="188"/>
        <v>729.20437986910645</v>
      </c>
      <c r="K410" s="307">
        <f t="shared" ca="1" si="189"/>
        <v>947.22471979888587</v>
      </c>
      <c r="L410" s="304">
        <f t="shared" ca="1" si="174"/>
        <v>1195.3968786216426</v>
      </c>
      <c r="M410" s="306">
        <f t="shared" ca="1" si="190"/>
        <v>-1.378380423150505</v>
      </c>
      <c r="N410" s="304">
        <f t="shared" ca="1" si="191"/>
        <v>-78.97538080998045</v>
      </c>
      <c r="P410" s="310">
        <f t="shared" ca="1" si="192"/>
        <v>23</v>
      </c>
      <c r="Q410" s="304">
        <f t="shared" ca="1" si="193"/>
        <v>0</v>
      </c>
      <c r="R410" s="306">
        <f t="shared" ca="1" si="194"/>
        <v>0</v>
      </c>
      <c r="S410" s="307">
        <f t="shared" ca="1" si="195"/>
        <v>2.9792999999999985</v>
      </c>
      <c r="T410" s="304">
        <f t="shared" ca="1" si="175"/>
        <v>29.226932999999988</v>
      </c>
      <c r="U410" s="311">
        <f t="shared" ca="1" si="176"/>
        <v>0</v>
      </c>
      <c r="V410" s="306">
        <f t="shared" ca="1" si="177"/>
        <v>1.114212027151559</v>
      </c>
      <c r="W410" s="304">
        <f t="shared" ca="1" si="178"/>
        <v>15.967027468278332</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4.3249234732943442</v>
      </c>
      <c r="AH410" s="304">
        <f t="shared" ca="1" si="202"/>
        <v>-5.2997610183755004</v>
      </c>
    </row>
    <row r="411" spans="1:34" x14ac:dyDescent="0.2">
      <c r="A411" s="347">
        <f t="shared" ca="1" si="180"/>
        <v>0.1</v>
      </c>
      <c r="B411" s="304">
        <f t="shared" ca="1" si="181"/>
        <v>27.300000000000082</v>
      </c>
      <c r="D411" s="306">
        <f t="shared" ca="1" si="182"/>
        <v>-1.0248672317432199</v>
      </c>
      <c r="E411" s="307">
        <f t="shared" ca="1" si="183"/>
        <v>-4.54958391193962</v>
      </c>
      <c r="F411" s="304">
        <f t="shared" ca="1" si="184"/>
        <v>4.6635894560392881</v>
      </c>
      <c r="G411" s="306">
        <f t="shared" ca="1" si="185"/>
        <v>15.923113563677878</v>
      </c>
      <c r="H411" s="307">
        <f t="shared" ca="1" si="186"/>
        <v>-82.710808669861123</v>
      </c>
      <c r="I411" s="304">
        <f t="shared" ca="1" si="187"/>
        <v>84.22958753540324</v>
      </c>
      <c r="J411" s="306">
        <f t="shared" ca="1" si="188"/>
        <v>730.80181556163291</v>
      </c>
      <c r="K411" s="307">
        <f t="shared" ca="1" si="189"/>
        <v>938.97638685145944</v>
      </c>
      <c r="L411" s="304">
        <f t="shared" ca="1" si="174"/>
        <v>1189.8520700880426</v>
      </c>
      <c r="M411" s="306">
        <f t="shared" ca="1" si="190"/>
        <v>-1.380607639798539</v>
      </c>
      <c r="N411" s="304">
        <f t="shared" ca="1" si="191"/>
        <v>-79.102990923974062</v>
      </c>
      <c r="P411" s="310">
        <f t="shared" ca="1" si="192"/>
        <v>23</v>
      </c>
      <c r="Q411" s="304">
        <f t="shared" ca="1" si="193"/>
        <v>0</v>
      </c>
      <c r="R411" s="306">
        <f t="shared" ca="1" si="194"/>
        <v>0</v>
      </c>
      <c r="S411" s="307">
        <f t="shared" ca="1" si="195"/>
        <v>2.9792999999999985</v>
      </c>
      <c r="T411" s="304">
        <f t="shared" ca="1" si="175"/>
        <v>29.226932999999988</v>
      </c>
      <c r="U411" s="311">
        <f t="shared" ca="1" si="176"/>
        <v>0</v>
      </c>
      <c r="V411" s="306">
        <f t="shared" ca="1" si="177"/>
        <v>1.1151334952920307</v>
      </c>
      <c r="W411" s="304">
        <f t="shared" ca="1" si="178"/>
        <v>16.143562158721537</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4.2696356690720547</v>
      </c>
      <c r="AH411" s="304">
        <f t="shared" ca="1" si="202"/>
        <v>-5.3593218099145234</v>
      </c>
    </row>
    <row r="412" spans="1:34" x14ac:dyDescent="0.2">
      <c r="A412" s="347">
        <f t="shared" ca="1" si="180"/>
        <v>0.1</v>
      </c>
      <c r="B412" s="304">
        <f t="shared" ca="1" si="181"/>
        <v>27.400000000000084</v>
      </c>
      <c r="D412" s="306">
        <f t="shared" ca="1" si="182"/>
        <v>-1.0243501895408849</v>
      </c>
      <c r="E412" s="307">
        <f t="shared" ca="1" si="183"/>
        <v>-4.4891290409862163</v>
      </c>
      <c r="F412" s="304">
        <f t="shared" ca="1" si="184"/>
        <v>4.6045165715239067</v>
      </c>
      <c r="G412" s="306">
        <f t="shared" ca="1" si="185"/>
        <v>15.820678544723791</v>
      </c>
      <c r="H412" s="307">
        <f t="shared" ca="1" si="186"/>
        <v>-83.159721573959743</v>
      </c>
      <c r="I412" s="304">
        <f t="shared" ca="1" si="187"/>
        <v>84.651244301982871</v>
      </c>
      <c r="J412" s="306">
        <f t="shared" ca="1" si="188"/>
        <v>732.38900516705303</v>
      </c>
      <c r="K412" s="307">
        <f t="shared" ca="1" si="189"/>
        <v>930.68286033926836</v>
      </c>
      <c r="L412" s="304">
        <f t="shared" ca="1" si="174"/>
        <v>1184.2990506704241</v>
      </c>
      <c r="M412" s="306">
        <f t="shared" ca="1" si="190"/>
        <v>-1.3827984226209509</v>
      </c>
      <c r="N412" s="304">
        <f t="shared" ca="1" si="191"/>
        <v>-79.22851353352803</v>
      </c>
      <c r="P412" s="310">
        <f t="shared" ca="1" si="192"/>
        <v>23</v>
      </c>
      <c r="Q412" s="304">
        <f t="shared" ca="1" si="193"/>
        <v>0</v>
      </c>
      <c r="R412" s="306">
        <f t="shared" ca="1" si="194"/>
        <v>0</v>
      </c>
      <c r="S412" s="307">
        <f t="shared" ca="1" si="195"/>
        <v>2.9792999999999985</v>
      </c>
      <c r="T412" s="304">
        <f t="shared" ca="1" si="175"/>
        <v>29.226932999999988</v>
      </c>
      <c r="U412" s="311">
        <f t="shared" ca="1" si="176"/>
        <v>0</v>
      </c>
      <c r="V412" s="306">
        <f t="shared" ca="1" si="177"/>
        <v>1.1160607445038586</v>
      </c>
      <c r="W412" s="304">
        <f t="shared" ca="1" si="178"/>
        <v>16.319155724869216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4.2145362359406722</v>
      </c>
      <c r="AH412" s="304">
        <f t="shared" ca="1" si="202"/>
        <v>-5.4185755575878716</v>
      </c>
    </row>
    <row r="413" spans="1:34" x14ac:dyDescent="0.2">
      <c r="A413" s="347">
        <f t="shared" ca="1" si="180"/>
        <v>0.1</v>
      </c>
      <c r="B413" s="304">
        <f t="shared" ca="1" si="181"/>
        <v>27.500000000000085</v>
      </c>
      <c r="D413" s="306">
        <f t="shared" ca="1" si="182"/>
        <v>-1.0237059090842096</v>
      </c>
      <c r="E413" s="307">
        <f t="shared" ca="1" si="183"/>
        <v>-4.4289982855412049</v>
      </c>
      <c r="F413" s="304">
        <f t="shared" ca="1" si="184"/>
        <v>4.5457672181515036</v>
      </c>
      <c r="G413" s="306">
        <f t="shared" ca="1" si="185"/>
        <v>15.718307953815369</v>
      </c>
      <c r="H413" s="307">
        <f t="shared" ca="1" si="186"/>
        <v>-83.602621402513861</v>
      </c>
      <c r="I413" s="304">
        <f t="shared" ca="1" si="187"/>
        <v>85.067405686920083</v>
      </c>
      <c r="J413" s="306">
        <f t="shared" ca="1" si="188"/>
        <v>733.96595449198003</v>
      </c>
      <c r="K413" s="307">
        <f t="shared" ca="1" si="189"/>
        <v>922.34474319044466</v>
      </c>
      <c r="L413" s="304">
        <f t="shared" ca="1" si="174"/>
        <v>1178.7390922695195</v>
      </c>
      <c r="M413" s="306">
        <f t="shared" ca="1" si="190"/>
        <v>-1.3849536739194586</v>
      </c>
      <c r="N413" s="304">
        <f t="shared" ca="1" si="191"/>
        <v>-79.352000336722611</v>
      </c>
      <c r="P413" s="310">
        <f t="shared" ca="1" si="192"/>
        <v>23</v>
      </c>
      <c r="Q413" s="304">
        <f t="shared" ca="1" si="193"/>
        <v>0</v>
      </c>
      <c r="R413" s="306">
        <f t="shared" ca="1" si="194"/>
        <v>0</v>
      </c>
      <c r="S413" s="307">
        <f t="shared" ca="1" si="195"/>
        <v>2.9792999999999985</v>
      </c>
      <c r="T413" s="304">
        <f t="shared" ca="1" si="175"/>
        <v>29.226932999999988</v>
      </c>
      <c r="U413" s="311">
        <f t="shared" ca="1" si="176"/>
        <v>0</v>
      </c>
      <c r="V413" s="306">
        <f t="shared" ca="1" si="177"/>
        <v>1.1169937201803317</v>
      </c>
      <c r="W413" s="304">
        <f t="shared" ca="1" si="178"/>
        <v>16.493782728602845</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4.159638113635479</v>
      </c>
      <c r="AH413" s="304">
        <f t="shared" ca="1" si="202"/>
        <v>-5.4775134175374163</v>
      </c>
    </row>
    <row r="414" spans="1:34" x14ac:dyDescent="0.2">
      <c r="A414" s="347">
        <f t="shared" ca="1" si="180"/>
        <v>0.1</v>
      </c>
      <c r="B414" s="304">
        <f t="shared" ca="1" si="181"/>
        <v>27.600000000000087</v>
      </c>
      <c r="D414" s="306">
        <f t="shared" ca="1" si="182"/>
        <v>-1.0229364116633464</v>
      </c>
      <c r="E414" s="307">
        <f t="shared" ca="1" si="183"/>
        <v>-4.3692002781458328</v>
      </c>
      <c r="F414" s="304">
        <f t="shared" ca="1" si="184"/>
        <v>4.4873499944684845</v>
      </c>
      <c r="G414" s="306">
        <f t="shared" ca="1" si="185"/>
        <v>15.616014312649035</v>
      </c>
      <c r="H414" s="307">
        <f t="shared" ca="1" si="186"/>
        <v>-84.039541430328441</v>
      </c>
      <c r="I414" s="304">
        <f t="shared" ca="1" si="187"/>
        <v>85.478093256885131</v>
      </c>
      <c r="J414" s="306">
        <f t="shared" ca="1" si="188"/>
        <v>735.53267060530322</v>
      </c>
      <c r="K414" s="307">
        <f t="shared" ca="1" si="189"/>
        <v>913.96263504880255</v>
      </c>
      <c r="L414" s="304">
        <f t="shared" ca="1" si="174"/>
        <v>1173.1734772799462</v>
      </c>
      <c r="M414" s="306">
        <f t="shared" ca="1" si="190"/>
        <v>-1.3870742658866853</v>
      </c>
      <c r="N414" s="304">
        <f t="shared" ca="1" si="191"/>
        <v>-79.473501306514038</v>
      </c>
      <c r="P414" s="310">
        <f t="shared" ca="1" si="192"/>
        <v>23</v>
      </c>
      <c r="Q414" s="304">
        <f t="shared" ca="1" si="193"/>
        <v>0</v>
      </c>
      <c r="R414" s="306">
        <f t="shared" ca="1" si="194"/>
        <v>0</v>
      </c>
      <c r="S414" s="307">
        <f t="shared" ca="1" si="195"/>
        <v>2.9792999999999985</v>
      </c>
      <c r="T414" s="304">
        <f t="shared" ca="1" si="175"/>
        <v>29.226932999999988</v>
      </c>
      <c r="U414" s="311">
        <f t="shared" ca="1" si="176"/>
        <v>0</v>
      </c>
      <c r="V414" s="306">
        <f t="shared" ca="1" si="177"/>
        <v>1.117932367961824</v>
      </c>
      <c r="W414" s="304">
        <f t="shared" ca="1" si="178"/>
        <v>16.667418635082168</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4.1049537637843043</v>
      </c>
      <c r="AH414" s="304">
        <f t="shared" ca="1" si="202"/>
        <v>-5.5361268514761361</v>
      </c>
    </row>
    <row r="415" spans="1:34" x14ac:dyDescent="0.2">
      <c r="A415" s="347">
        <f t="shared" ca="1" si="180"/>
        <v>0.1</v>
      </c>
      <c r="B415" s="304">
        <f t="shared" ca="1" si="181"/>
        <v>27.700000000000088</v>
      </c>
      <c r="D415" s="306">
        <f t="shared" ca="1" si="182"/>
        <v>-1.0220437331158172</v>
      </c>
      <c r="E415" s="307">
        <f t="shared" ca="1" si="183"/>
        <v>-4.3097433446752582</v>
      </c>
      <c r="F415" s="304">
        <f t="shared" ca="1" si="184"/>
        <v>4.4292732010312932</v>
      </c>
      <c r="G415" s="306">
        <f t="shared" ca="1" si="185"/>
        <v>15.513809939337454</v>
      </c>
      <c r="H415" s="307">
        <f t="shared" ca="1" si="186"/>
        <v>-84.470515764795962</v>
      </c>
      <c r="I415" s="304">
        <f t="shared" ca="1" si="187"/>
        <v>85.883329770127858</v>
      </c>
      <c r="J415" s="306">
        <f t="shared" ca="1" si="188"/>
        <v>737.08916181790255</v>
      </c>
      <c r="K415" s="307">
        <f t="shared" ca="1" si="189"/>
        <v>905.53713218904636</v>
      </c>
      <c r="L415" s="304">
        <f t="shared" ca="1" si="174"/>
        <v>1167.6034987283058</v>
      </c>
      <c r="M415" s="306">
        <f t="shared" ca="1" si="190"/>
        <v>-1.3891610418278291</v>
      </c>
      <c r="N415" s="304">
        <f t="shared" ca="1" si="191"/>
        <v>-79.593064760731025</v>
      </c>
      <c r="P415" s="310">
        <f t="shared" ca="1" si="192"/>
        <v>23</v>
      </c>
      <c r="Q415" s="304">
        <f t="shared" ca="1" si="193"/>
        <v>0</v>
      </c>
      <c r="R415" s="306">
        <f t="shared" ca="1" si="194"/>
        <v>0</v>
      </c>
      <c r="S415" s="307">
        <f t="shared" ca="1" si="195"/>
        <v>2.9792999999999985</v>
      </c>
      <c r="T415" s="304">
        <f t="shared" ca="1" si="175"/>
        <v>29.226932999999988</v>
      </c>
      <c r="U415" s="311">
        <f t="shared" ca="1" si="176"/>
        <v>0</v>
      </c>
      <c r="V415" s="306">
        <f t="shared" ca="1" si="177"/>
        <v>1.118876633743739</v>
      </c>
      <c r="W415" s="304">
        <f t="shared" ca="1" si="178"/>
        <v>16.84003980511158</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4.0504951808402749</v>
      </c>
      <c r="AH415" s="304">
        <f t="shared" ca="1" si="202"/>
        <v>-5.5944076243017404</v>
      </c>
    </row>
    <row r="416" spans="1:34" x14ac:dyDescent="0.2">
      <c r="A416" s="347">
        <f t="shared" ca="1" si="180"/>
        <v>0.1</v>
      </c>
      <c r="B416" s="304">
        <f t="shared" ca="1" si="181"/>
        <v>27.80000000000009</v>
      </c>
      <c r="D416" s="306">
        <f t="shared" ca="1" si="182"/>
        <v>-1.0210299220901624</v>
      </c>
      <c r="E416" s="307">
        <f t="shared" ca="1" si="183"/>
        <v>-4.2506355068490178</v>
      </c>
      <c r="F416" s="304">
        <f t="shared" ca="1" si="184"/>
        <v>4.3715448429461468</v>
      </c>
      <c r="G416" s="306">
        <f t="shared" ca="1" si="185"/>
        <v>15.411706947128438</v>
      </c>
      <c r="H416" s="307">
        <f t="shared" ca="1" si="186"/>
        <v>-84.895579315480859</v>
      </c>
      <c r="I416" s="304">
        <f t="shared" ca="1" si="187"/>
        <v>86.283139131207264</v>
      </c>
      <c r="J416" s="306">
        <f t="shared" ca="1" si="188"/>
        <v>738.63543766222585</v>
      </c>
      <c r="K416" s="307">
        <f t="shared" ca="1" si="189"/>
        <v>897.06882743503252</v>
      </c>
      <c r="L416" s="304">
        <f t="shared" ca="1" si="174"/>
        <v>1162.0304604123473</v>
      </c>
      <c r="M416" s="306">
        <f t="shared" ca="1" si="190"/>
        <v>-1.3912148173247398</v>
      </c>
      <c r="N416" s="304">
        <f t="shared" ca="1" si="191"/>
        <v>-79.710737428771395</v>
      </c>
      <c r="P416" s="310">
        <f t="shared" ca="1" si="192"/>
        <v>23</v>
      </c>
      <c r="Q416" s="304">
        <f t="shared" ca="1" si="193"/>
        <v>0</v>
      </c>
      <c r="R416" s="306">
        <f t="shared" ca="1" si="194"/>
        <v>0</v>
      </c>
      <c r="S416" s="307">
        <f t="shared" ca="1" si="195"/>
        <v>2.9792999999999985</v>
      </c>
      <c r="T416" s="304">
        <f t="shared" ca="1" si="175"/>
        <v>29.226932999999988</v>
      </c>
      <c r="U416" s="311">
        <f t="shared" ca="1" si="176"/>
        <v>0</v>
      </c>
      <c r="V416" s="306">
        <f t="shared" ca="1" si="177"/>
        <v>1.1198264636842088</v>
      </c>
      <c r="W416" s="304">
        <f t="shared" ca="1" si="178"/>
        <v>17.011623487007029</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3.9962739027077809</v>
      </c>
      <c r="AH416" s="304">
        <f t="shared" ca="1" si="202"/>
        <v>-5.6523478015344502</v>
      </c>
    </row>
    <row r="417" spans="1:34" x14ac:dyDescent="0.2">
      <c r="A417" s="347">
        <f t="shared" ca="1" si="180"/>
        <v>0.1</v>
      </c>
      <c r="B417" s="304">
        <f t="shared" ca="1" si="181"/>
        <v>27.900000000000091</v>
      </c>
      <c r="D417" s="306">
        <f t="shared" ca="1" si="182"/>
        <v>-1.0198970383581405</v>
      </c>
      <c r="E417" s="307">
        <f t="shared" ca="1" si="183"/>
        <v>-4.1918844849181154</v>
      </c>
      <c r="F417" s="304">
        <f t="shared" ca="1" si="184"/>
        <v>4.3141726325854091</v>
      </c>
      <c r="G417" s="306">
        <f t="shared" ca="1" si="185"/>
        <v>15.309717243292624</v>
      </c>
      <c r="H417" s="307">
        <f t="shared" ca="1" si="186"/>
        <v>-85.314767763972668</v>
      </c>
      <c r="I417" s="304">
        <f t="shared" ca="1" si="187"/>
        <v>86.677546346733664</v>
      </c>
      <c r="J417" s="306">
        <f t="shared" ca="1" si="188"/>
        <v>740.17150887174694</v>
      </c>
      <c r="K417" s="307">
        <f t="shared" ca="1" si="189"/>
        <v>888.55831008105986</v>
      </c>
      <c r="L417" s="304">
        <f t="shared" ca="1" si="174"/>
        <v>1156.4556770406671</v>
      </c>
      <c r="M417" s="306">
        <f t="shared" ca="1" si="190"/>
        <v>-1.3932363813454709</v>
      </c>
      <c r="N417" s="304">
        <f t="shared" ca="1" si="191"/>
        <v>-79.82656451517478</v>
      </c>
      <c r="P417" s="310">
        <f t="shared" ca="1" si="192"/>
        <v>23</v>
      </c>
      <c r="Q417" s="304">
        <f t="shared" ca="1" si="193"/>
        <v>0</v>
      </c>
      <c r="R417" s="306">
        <f t="shared" ca="1" si="194"/>
        <v>0</v>
      </c>
      <c r="S417" s="307">
        <f t="shared" ca="1" si="195"/>
        <v>2.9792999999999985</v>
      </c>
      <c r="T417" s="304">
        <f t="shared" ca="1" si="175"/>
        <v>29.226932999999988</v>
      </c>
      <c r="U417" s="311">
        <f t="shared" ca="1" si="176"/>
        <v>0</v>
      </c>
      <c r="V417" s="306">
        <f t="shared" ca="1" si="177"/>
        <v>1.1207818042115447</v>
      </c>
      <c r="W417" s="304">
        <f t="shared" ca="1" si="178"/>
        <v>17.182147807987381</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3.9423010210838676</v>
      </c>
      <c r="AH417" s="304">
        <f t="shared" ca="1" si="202"/>
        <v>-5.7099397465871302</v>
      </c>
    </row>
    <row r="418" spans="1:34" x14ac:dyDescent="0.2">
      <c r="A418" s="347">
        <f t="shared" ca="1" si="180"/>
        <v>0.1</v>
      </c>
      <c r="B418" s="304">
        <f t="shared" ca="1" si="181"/>
        <v>28.000000000000092</v>
      </c>
      <c r="D418" s="306">
        <f t="shared" ca="1" si="182"/>
        <v>-1.0186471511751087</v>
      </c>
      <c r="E418" s="307">
        <f t="shared" ca="1" si="183"/>
        <v>-4.133497700520163</v>
      </c>
      <c r="F418" s="304">
        <f t="shared" ca="1" si="184"/>
        <v>4.2571639924722939</v>
      </c>
      <c r="G418" s="306">
        <f t="shared" ca="1" si="185"/>
        <v>15.207852528175113</v>
      </c>
      <c r="H418" s="307">
        <f t="shared" ca="1" si="186"/>
        <v>-85.72811753402469</v>
      </c>
      <c r="I418" s="304">
        <f t="shared" ca="1" si="187"/>
        <v>87.066577482098566</v>
      </c>
      <c r="J418" s="306">
        <f t="shared" ca="1" si="188"/>
        <v>741.69738736032036</v>
      </c>
      <c r="K418" s="307">
        <f t="shared" ca="1" si="189"/>
        <v>880.00616581615998</v>
      </c>
      <c r="L418" s="304">
        <f t="shared" ca="1" si="174"/>
        <v>1150.8804743723754</v>
      </c>
      <c r="M418" s="306">
        <f t="shared" ca="1" si="190"/>
        <v>-1.3952264973021991</v>
      </c>
      <c r="N418" s="304">
        <f t="shared" ca="1" si="191"/>
        <v>-79.940589760236946</v>
      </c>
      <c r="P418" s="310">
        <f t="shared" ca="1" si="192"/>
        <v>23</v>
      </c>
      <c r="Q418" s="304">
        <f t="shared" ca="1" si="193"/>
        <v>0</v>
      </c>
      <c r="R418" s="306">
        <f t="shared" ca="1" si="194"/>
        <v>0</v>
      </c>
      <c r="S418" s="307">
        <f t="shared" ca="1" si="195"/>
        <v>2.9792999999999985</v>
      </c>
      <c r="T418" s="304">
        <f t="shared" ca="1" si="175"/>
        <v>29.226932999999988</v>
      </c>
      <c r="U418" s="311">
        <f t="shared" ca="1" si="176"/>
        <v>0</v>
      </c>
      <c r="V418" s="306">
        <f t="shared" ca="1" si="177"/>
        <v>1.1217426020314434</v>
      </c>
      <c r="W418" s="304">
        <f t="shared" ca="1" si="178"/>
        <v>17.351591765114378</v>
      </c>
      <c r="Y418" s="314" t="str">
        <f t="shared" ca="1" si="196"/>
        <v/>
      </c>
      <c r="Z418" s="315" t="str">
        <f t="shared" ca="1" si="197"/>
        <v/>
      </c>
      <c r="AA418" s="316" t="str">
        <f t="shared" ca="1" si="198"/>
        <v/>
      </c>
      <c r="AC418" s="310">
        <f t="shared" ca="1" si="199"/>
        <v>28.000000000000092</v>
      </c>
      <c r="AD418" s="323">
        <f t="shared" ca="1" si="200"/>
        <v>741.69738736032036</v>
      </c>
      <c r="AE418" s="324" t="e">
        <f t="shared" ca="1" si="179"/>
        <v>#N/A</v>
      </c>
      <c r="AG418" s="306">
        <f t="shared" ca="1" si="201"/>
        <v>3.8885871915353043</v>
      </c>
      <c r="AH418" s="304">
        <f t="shared" ca="1" si="202"/>
        <v>-5.7671761178758061</v>
      </c>
    </row>
    <row r="419" spans="1:34" x14ac:dyDescent="0.2">
      <c r="A419" s="347">
        <f t="shared" ca="1" si="180"/>
        <v>0.1</v>
      </c>
      <c r="B419" s="304">
        <f t="shared" ca="1" si="181"/>
        <v>28.100000000000094</v>
      </c>
      <c r="D419" s="306">
        <f t="shared" ca="1" si="182"/>
        <v>-1.017282337688201</v>
      </c>
      <c r="E419" s="307">
        <f t="shared" ca="1" si="183"/>
        <v>-4.0754822796939454</v>
      </c>
      <c r="F419" s="304">
        <f t="shared" ca="1" si="184"/>
        <v>4.2005260583255195</v>
      </c>
      <c r="G419" s="306">
        <f t="shared" ca="1" si="185"/>
        <v>15.106124294406293</v>
      </c>
      <c r="H419" s="307">
        <f t="shared" ca="1" si="186"/>
        <v>-86.13566576199409</v>
      </c>
      <c r="I419" s="304">
        <f t="shared" ca="1" si="187"/>
        <v>87.450259619168733</v>
      </c>
      <c r="J419" s="306">
        <f t="shared" ca="1" si="188"/>
        <v>743.21308620144941</v>
      </c>
      <c r="K419" s="307">
        <f t="shared" ca="1" si="189"/>
        <v>871.41297665135903</v>
      </c>
      <c r="L419" s="304">
        <f t="shared" ca="1" si="174"/>
        <v>1145.3061893561323</v>
      </c>
      <c r="M419" s="306">
        <f t="shared" ca="1" si="190"/>
        <v>-1.3971859040602281</v>
      </c>
      <c r="N419" s="304">
        <f t="shared" ca="1" si="191"/>
        <v>-80.052855497821426</v>
      </c>
      <c r="P419" s="310">
        <f t="shared" ca="1" si="192"/>
        <v>23</v>
      </c>
      <c r="Q419" s="304">
        <f t="shared" ca="1" si="193"/>
        <v>0</v>
      </c>
      <c r="R419" s="306">
        <f t="shared" ca="1" si="194"/>
        <v>0</v>
      </c>
      <c r="S419" s="307">
        <f t="shared" ca="1" si="195"/>
        <v>2.9792999999999985</v>
      </c>
      <c r="T419" s="304">
        <f t="shared" ca="1" si="175"/>
        <v>29.226932999999988</v>
      </c>
      <c r="U419" s="311">
        <f t="shared" ca="1" si="176"/>
        <v>0</v>
      </c>
      <c r="V419" s="306">
        <f t="shared" ca="1" si="177"/>
        <v>1.1227088041339517</v>
      </c>
      <c r="W419" s="304">
        <f t="shared" ca="1" si="178"/>
        <v>17.519935215804743</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3.835142643329613</v>
      </c>
      <c r="AH419" s="304">
        <f t="shared" ca="1" si="202"/>
        <v>-5.8240498657786688</v>
      </c>
    </row>
    <row r="420" spans="1:34" x14ac:dyDescent="0.2">
      <c r="A420" s="347">
        <f t="shared" ca="1" si="180"/>
        <v>0.1</v>
      </c>
      <c r="B420" s="304">
        <f t="shared" ca="1" si="181"/>
        <v>28.200000000000095</v>
      </c>
      <c r="D420" s="306">
        <f t="shared" ca="1" si="182"/>
        <v>-1.0158046813919206</v>
      </c>
      <c r="E420" s="307">
        <f t="shared" ca="1" si="183"/>
        <v>-4.0178450560450489</v>
      </c>
      <c r="F420" s="304">
        <f t="shared" ca="1" si="184"/>
        <v>4.1442656822558304</v>
      </c>
      <c r="G420" s="306">
        <f t="shared" ca="1" si="185"/>
        <v>15.004543826267101</v>
      </c>
      <c r="H420" s="307">
        <f t="shared" ca="1" si="186"/>
        <v>-86.537450267598601</v>
      </c>
      <c r="I420" s="304">
        <f t="shared" ca="1" si="187"/>
        <v>87.828620814922687</v>
      </c>
      <c r="J420" s="306">
        <f t="shared" ca="1" si="188"/>
        <v>744.71861960748311</v>
      </c>
      <c r="K420" s="307">
        <f t="shared" ca="1" si="189"/>
        <v>862.77932084987935</v>
      </c>
      <c r="L420" s="304">
        <f t="shared" ca="1" si="174"/>
        <v>1139.734170267898</v>
      </c>
      <c r="M420" s="306">
        <f t="shared" ca="1" si="190"/>
        <v>-1.3991153169006398</v>
      </c>
      <c r="N420" s="304">
        <f t="shared" ca="1" si="191"/>
        <v>-80.163402710515356</v>
      </c>
      <c r="P420" s="310">
        <f t="shared" ca="1" si="192"/>
        <v>23</v>
      </c>
      <c r="Q420" s="304">
        <f t="shared" ca="1" si="193"/>
        <v>0</v>
      </c>
      <c r="R420" s="306">
        <f t="shared" ca="1" si="194"/>
        <v>0</v>
      </c>
      <c r="S420" s="307">
        <f t="shared" ca="1" si="195"/>
        <v>2.9792999999999985</v>
      </c>
      <c r="T420" s="304">
        <f t="shared" ca="1" si="175"/>
        <v>29.226932999999988</v>
      </c>
      <c r="U420" s="311">
        <f t="shared" ca="1" si="176"/>
        <v>0</v>
      </c>
      <c r="V420" s="306">
        <f t="shared" ca="1" si="177"/>
        <v>1.1236803578001853</v>
      </c>
      <c r="W420" s="304">
        <f t="shared" ca="1" si="178"/>
        <v>17.687158867937907</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3.7819771890366685</v>
      </c>
      <c r="AH420" s="304">
        <f t="shared" ca="1" si="202"/>
        <v>-5.8805542294514659</v>
      </c>
    </row>
    <row r="421" spans="1:34" x14ac:dyDescent="0.2">
      <c r="A421" s="347">
        <f t="shared" ca="1" si="180"/>
        <v>0.1</v>
      </c>
      <c r="B421" s="304">
        <f t="shared" ca="1" si="181"/>
        <v>28.300000000000097</v>
      </c>
      <c r="D421" s="306">
        <f t="shared" ca="1" si="182"/>
        <v>-1.0142162706307316</v>
      </c>
      <c r="E421" s="307">
        <f t="shared" ca="1" si="183"/>
        <v>-3.960592574054183</v>
      </c>
      <c r="F421" s="304">
        <f t="shared" ca="1" si="184"/>
        <v>4.088389436106258</v>
      </c>
      <c r="G421" s="306">
        <f t="shared" ca="1" si="185"/>
        <v>14.903122199204027</v>
      </c>
      <c r="H421" s="307">
        <f t="shared" ca="1" si="186"/>
        <v>-86.933509525004013</v>
      </c>
      <c r="I421" s="304">
        <f t="shared" ca="1" si="187"/>
        <v>88.201690061009444</v>
      </c>
      <c r="J421" s="306">
        <f t="shared" ca="1" si="188"/>
        <v>746.2140029087567</v>
      </c>
      <c r="K421" s="307">
        <f t="shared" ca="1" si="189"/>
        <v>854.1057728602492</v>
      </c>
      <c r="L421" s="304">
        <f t="shared" ca="1" si="174"/>
        <v>1134.1657768467155</v>
      </c>
      <c r="M421" s="306">
        <f t="shared" ca="1" si="190"/>
        <v>-1.4010154284390068</v>
      </c>
      <c r="N421" s="304">
        <f t="shared" ca="1" si="191"/>
        <v>-80.272271082267906</v>
      </c>
      <c r="P421" s="310">
        <f t="shared" ca="1" si="192"/>
        <v>23</v>
      </c>
      <c r="Q421" s="304">
        <f t="shared" ca="1" si="193"/>
        <v>0</v>
      </c>
      <c r="R421" s="306">
        <f t="shared" ca="1" si="194"/>
        <v>0</v>
      </c>
      <c r="S421" s="307">
        <f t="shared" ca="1" si="195"/>
        <v>2.9792999999999985</v>
      </c>
      <c r="T421" s="304">
        <f t="shared" ca="1" si="175"/>
        <v>29.226932999999988</v>
      </c>
      <c r="U421" s="311">
        <f t="shared" ca="1" si="176"/>
        <v>0</v>
      </c>
      <c r="V421" s="306">
        <f t="shared" ca="1" si="177"/>
        <v>1.1246572106088151</v>
      </c>
      <c r="W421" s="304">
        <f t="shared" ca="1" si="178"/>
        <v>17.853244269582518</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3.7291002339159371</v>
      </c>
      <c r="AH421" s="304">
        <f t="shared" ca="1" si="202"/>
        <v>-5.9366827335071717</v>
      </c>
    </row>
    <row r="422" spans="1:34" x14ac:dyDescent="0.2">
      <c r="A422" s="347">
        <f t="shared" ca="1" si="180"/>
        <v>0.1</v>
      </c>
      <c r="B422" s="304">
        <f t="shared" ca="1" si="181"/>
        <v>28.400000000000098</v>
      </c>
      <c r="D422" s="306">
        <f t="shared" ca="1" si="182"/>
        <v>-1.0125191971482139</v>
      </c>
      <c r="E422" s="307">
        <f t="shared" ca="1" si="183"/>
        <v>-3.9037310925200028</v>
      </c>
      <c r="F422" s="304">
        <f t="shared" ca="1" si="184"/>
        <v>4.0329036149282169</v>
      </c>
      <c r="G422" s="306">
        <f t="shared" ca="1" si="185"/>
        <v>14.801870279489206</v>
      </c>
      <c r="H422" s="307">
        <f t="shared" ca="1" si="186"/>
        <v>-87.323882634256009</v>
      </c>
      <c r="I422" s="304">
        <f t="shared" ca="1" si="187"/>
        <v>88.569497244210126</v>
      </c>
      <c r="J422" s="306">
        <f t="shared" ca="1" si="188"/>
        <v>747.69925253269139</v>
      </c>
      <c r="K422" s="307">
        <f t="shared" ca="1" si="189"/>
        <v>845.39290325228626</v>
      </c>
      <c r="L422" s="304">
        <f t="shared" ca="1" si="174"/>
        <v>1128.6023804277904</v>
      </c>
      <c r="M422" s="306">
        <f t="shared" ca="1" si="190"/>
        <v>-1.4028869095024363</v>
      </c>
      <c r="N422" s="304">
        <f t="shared" ca="1" si="191"/>
        <v>-80.379499048641065</v>
      </c>
      <c r="P422" s="310">
        <f t="shared" ca="1" si="192"/>
        <v>23</v>
      </c>
      <c r="Q422" s="304">
        <f t="shared" ca="1" si="193"/>
        <v>0</v>
      </c>
      <c r="R422" s="306">
        <f t="shared" ca="1" si="194"/>
        <v>0</v>
      </c>
      <c r="S422" s="307">
        <f t="shared" ca="1" si="195"/>
        <v>2.9792999999999985</v>
      </c>
      <c r="T422" s="304">
        <f t="shared" ca="1" si="175"/>
        <v>29.226932999999988</v>
      </c>
      <c r="U422" s="311">
        <f t="shared" ca="1" si="176"/>
        <v>0</v>
      </c>
      <c r="V422" s="306">
        <f t="shared" ca="1" si="177"/>
        <v>1.1256393104423112</v>
      </c>
      <c r="W422" s="304">
        <f t="shared" ca="1" si="178"/>
        <v>18.018173798364426</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3.6765207851028689</v>
      </c>
      <c r="AH422" s="304">
        <f t="shared" ca="1" si="202"/>
        <v>-5.9924291845676931</v>
      </c>
    </row>
    <row r="423" spans="1:34" x14ac:dyDescent="0.2">
      <c r="A423" s="347">
        <f t="shared" ca="1" si="180"/>
        <v>0.1</v>
      </c>
      <c r="B423" s="304">
        <f t="shared" ca="1" si="181"/>
        <v>28.500000000000099</v>
      </c>
      <c r="D423" s="306">
        <f t="shared" ca="1" si="182"/>
        <v>-1.0107155546823596</v>
      </c>
      <c r="E423" s="307">
        <f t="shared" ca="1" si="183"/>
        <v>-3.8472665881284129</v>
      </c>
      <c r="F423" s="304">
        <f t="shared" ca="1" si="184"/>
        <v>3.9778142405856651</v>
      </c>
      <c r="G423" s="306">
        <f t="shared" ca="1" si="185"/>
        <v>14.70079872402097</v>
      </c>
      <c r="H423" s="307">
        <f t="shared" ca="1" si="186"/>
        <v>-87.708609293068847</v>
      </c>
      <c r="I423" s="304">
        <f t="shared" ca="1" si="187"/>
        <v>88.932073107784788</v>
      </c>
      <c r="J423" s="306">
        <f t="shared" ca="1" si="188"/>
        <v>749.17438598286685</v>
      </c>
      <c r="K423" s="307">
        <f t="shared" ca="1" si="189"/>
        <v>836.64127865592002</v>
      </c>
      <c r="L423" s="304">
        <f t="shared" ca="1" si="174"/>
        <v>1123.0453640720923</v>
      </c>
      <c r="M423" s="306">
        <f t="shared" ca="1" si="190"/>
        <v>-1.404730409967093</v>
      </c>
      <c r="N423" s="304">
        <f t="shared" ca="1" si="191"/>
        <v>-80.485123844796291</v>
      </c>
      <c r="P423" s="310">
        <f t="shared" ca="1" si="192"/>
        <v>23</v>
      </c>
      <c r="Q423" s="304">
        <f t="shared" ca="1" si="193"/>
        <v>0</v>
      </c>
      <c r="R423" s="306">
        <f t="shared" ca="1" si="194"/>
        <v>0</v>
      </c>
      <c r="S423" s="307">
        <f t="shared" ca="1" si="195"/>
        <v>2.9792999999999985</v>
      </c>
      <c r="T423" s="304">
        <f t="shared" ca="1" si="175"/>
        <v>29.226932999999988</v>
      </c>
      <c r="U423" s="311">
        <f t="shared" ca="1" si="176"/>
        <v>0</v>
      </c>
      <c r="V423" s="306">
        <f t="shared" ca="1" si="177"/>
        <v>1.1266266054929548</v>
      </c>
      <c r="W423" s="304">
        <f t="shared" ca="1" si="178"/>
        <v>18.181930650498639</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3.6242474606068056</v>
      </c>
      <c r="AH423" s="304">
        <f t="shared" ca="1" si="202"/>
        <v>-6.0477876676952418</v>
      </c>
    </row>
    <row r="424" spans="1:34" x14ac:dyDescent="0.2">
      <c r="A424" s="347">
        <f t="shared" ca="1" si="180"/>
        <v>0.1</v>
      </c>
      <c r="B424" s="304">
        <f t="shared" ca="1" si="181"/>
        <v>28.600000000000101</v>
      </c>
      <c r="D424" s="306">
        <f t="shared" ca="1" si="182"/>
        <v>-1.0088074376065239</v>
      </c>
      <c r="E424" s="307">
        <f t="shared" ca="1" si="183"/>
        <v>-3.7912047591403839</v>
      </c>
      <c r="F424" s="304">
        <f t="shared" ca="1" si="184"/>
        <v>3.9231270654796457</v>
      </c>
      <c r="G424" s="306">
        <f t="shared" ca="1" si="185"/>
        <v>14.599917980260317</v>
      </c>
      <c r="H424" s="307">
        <f t="shared" ca="1" si="186"/>
        <v>-88.087729768982882</v>
      </c>
      <c r="I424" s="304">
        <f t="shared" ca="1" si="187"/>
        <v>89.289449213687519</v>
      </c>
      <c r="J424" s="306">
        <f t="shared" ca="1" si="188"/>
        <v>750.6394218180809</v>
      </c>
      <c r="K424" s="307">
        <f t="shared" ca="1" si="189"/>
        <v>827.85146170281746</v>
      </c>
      <c r="L424" s="304">
        <f t="shared" ca="1" si="174"/>
        <v>1117.4961226916514</v>
      </c>
      <c r="M424" s="306">
        <f t="shared" ca="1" si="190"/>
        <v>-1.4065465595582185</v>
      </c>
      <c r="N424" s="304">
        <f t="shared" ca="1" si="191"/>
        <v>-80.589181551332203</v>
      </c>
      <c r="P424" s="310">
        <f t="shared" ca="1" si="192"/>
        <v>23</v>
      </c>
      <c r="Q424" s="304">
        <f t="shared" ca="1" si="193"/>
        <v>0</v>
      </c>
      <c r="R424" s="306">
        <f t="shared" ca="1" si="194"/>
        <v>0</v>
      </c>
      <c r="S424" s="307">
        <f t="shared" ca="1" si="195"/>
        <v>2.9792999999999985</v>
      </c>
      <c r="T424" s="304">
        <f t="shared" ca="1" si="175"/>
        <v>29.226932999999988</v>
      </c>
      <c r="U424" s="311">
        <f t="shared" ca="1" si="176"/>
        <v>0</v>
      </c>
      <c r="V424" s="306">
        <f t="shared" ca="1" si="177"/>
        <v>1.1276190442686171</v>
      </c>
      <c r="W424" s="304">
        <f t="shared" ca="1" si="178"/>
        <v>18.344498829507359</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3.5722884981313756</v>
      </c>
      <c r="AH424" s="304">
        <f t="shared" ca="1" si="202"/>
        <v>-6.1027525427109213</v>
      </c>
    </row>
    <row r="425" spans="1:34" x14ac:dyDescent="0.2">
      <c r="A425" s="347">
        <f t="shared" ca="1" si="180"/>
        <v>0.1</v>
      </c>
      <c r="B425" s="304">
        <f t="shared" ca="1" si="181"/>
        <v>28.700000000000102</v>
      </c>
      <c r="D425" s="306">
        <f t="shared" ca="1" si="182"/>
        <v>-1.0067969396155683</v>
      </c>
      <c r="E425" s="307">
        <f t="shared" ca="1" si="183"/>
        <v>-3.7355510291905194</v>
      </c>
      <c r="F425" s="304">
        <f t="shared" ca="1" si="184"/>
        <v>3.8688475763857149</v>
      </c>
      <c r="G425" s="306">
        <f t="shared" ca="1" si="185"/>
        <v>14.499238286298761</v>
      </c>
      <c r="H425" s="307">
        <f t="shared" ca="1" si="186"/>
        <v>-88.461284871901938</v>
      </c>
      <c r="I425" s="304">
        <f t="shared" ca="1" si="187"/>
        <v>89.641657905633693</v>
      </c>
      <c r="J425" s="306">
        <f t="shared" ca="1" si="188"/>
        <v>752.09437963140886</v>
      </c>
      <c r="K425" s="307">
        <f t="shared" ca="1" si="189"/>
        <v>819.02401097077325</v>
      </c>
      <c r="L425" s="304">
        <f t="shared" ca="1" si="174"/>
        <v>1111.9560631696772</v>
      </c>
      <c r="M425" s="306">
        <f t="shared" ca="1" si="190"/>
        <v>-1.4083359686145573</v>
      </c>
      <c r="N425" s="304">
        <f t="shared" ca="1" si="191"/>
        <v>-80.691707138082904</v>
      </c>
      <c r="P425" s="310">
        <f t="shared" ca="1" si="192"/>
        <v>23</v>
      </c>
      <c r="Q425" s="304">
        <f t="shared" ca="1" si="193"/>
        <v>0</v>
      </c>
      <c r="R425" s="306">
        <f t="shared" ca="1" si="194"/>
        <v>0</v>
      </c>
      <c r="S425" s="307">
        <f t="shared" ca="1" si="195"/>
        <v>2.9792999999999985</v>
      </c>
      <c r="T425" s="304">
        <f t="shared" ca="1" si="175"/>
        <v>29.226932999999988</v>
      </c>
      <c r="U425" s="311">
        <f t="shared" ca="1" si="176"/>
        <v>0</v>
      </c>
      <c r="V425" s="306">
        <f t="shared" ca="1" si="177"/>
        <v>1.1286165755983089</v>
      </c>
      <c r="W425" s="304">
        <f t="shared" ca="1" si="178"/>
        <v>18.505863134645637</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3.520651763727388</v>
      </c>
      <c r="AH425" s="304">
        <f t="shared" ca="1" si="202"/>
        <v>-6.1573184404079377</v>
      </c>
    </row>
    <row r="426" spans="1:34" x14ac:dyDescent="0.2">
      <c r="A426" s="347">
        <f t="shared" ca="1" si="180"/>
        <v>0.1</v>
      </c>
      <c r="B426" s="304">
        <f t="shared" ca="1" si="181"/>
        <v>28.800000000000104</v>
      </c>
      <c r="D426" s="306">
        <f t="shared" ca="1" si="182"/>
        <v>-1.0046861524566784</v>
      </c>
      <c r="E426" s="307">
        <f t="shared" ca="1" si="183"/>
        <v>-3.6803105511887715</v>
      </c>
      <c r="F426" s="304">
        <f t="shared" ca="1" si="184"/>
        <v>3.8149809983969254</v>
      </c>
      <c r="G426" s="306">
        <f t="shared" ca="1" si="185"/>
        <v>14.398769671053094</v>
      </c>
      <c r="H426" s="307">
        <f t="shared" ca="1" si="186"/>
        <v>-88.829315927020815</v>
      </c>
      <c r="I426" s="304">
        <f t="shared" ca="1" si="187"/>
        <v>89.988732273004672</v>
      </c>
      <c r="J426" s="306">
        <f t="shared" ca="1" si="188"/>
        <v>753.53928002927648</v>
      </c>
      <c r="K426" s="307">
        <f t="shared" ca="1" si="189"/>
        <v>810.15948093082716</v>
      </c>
      <c r="L426" s="304">
        <f t="shared" ca="1" si="174"/>
        <v>1106.4266044745796</v>
      </c>
      <c r="M426" s="306">
        <f t="shared" ca="1" si="190"/>
        <v>-1.4100992288189833</v>
      </c>
      <c r="N426" s="304">
        <f t="shared" ca="1" si="191"/>
        <v>-80.79273450597988</v>
      </c>
      <c r="P426" s="310">
        <f t="shared" ca="1" si="192"/>
        <v>23</v>
      </c>
      <c r="Q426" s="304">
        <f t="shared" ca="1" si="193"/>
        <v>0</v>
      </c>
      <c r="R426" s="306">
        <f t="shared" ca="1" si="194"/>
        <v>0</v>
      </c>
      <c r="S426" s="307">
        <f t="shared" ca="1" si="195"/>
        <v>2.9792999999999985</v>
      </c>
      <c r="T426" s="304">
        <f t="shared" ca="1" si="175"/>
        <v>29.226932999999988</v>
      </c>
      <c r="U426" s="311">
        <f t="shared" ca="1" si="176"/>
        <v>0</v>
      </c>
      <c r="V426" s="306">
        <f t="shared" ca="1" si="177"/>
        <v>1.1296191486375029</v>
      </c>
      <c r="W426" s="304">
        <f t="shared" ca="1" si="178"/>
        <v>18.666009149056109</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3.4693447602871386</v>
      </c>
      <c r="AH426" s="304">
        <f t="shared" ca="1" si="202"/>
        <v>-6.2114802586666817</v>
      </c>
    </row>
    <row r="427" spans="1:34" x14ac:dyDescent="0.2">
      <c r="A427" s="347">
        <f t="shared" ca="1" si="180"/>
        <v>0.1</v>
      </c>
      <c r="B427" s="304">
        <f t="shared" ca="1" si="181"/>
        <v>28.900000000000105</v>
      </c>
      <c r="D427" s="306">
        <f t="shared" ca="1" si="182"/>
        <v>-1.0024771647043638</v>
      </c>
      <c r="E427" s="307">
        <f t="shared" ca="1" si="183"/>
        <v>-3.6254882113177693</v>
      </c>
      <c r="F427" s="304">
        <f t="shared" ca="1" si="184"/>
        <v>3.7615322989651196</v>
      </c>
      <c r="G427" s="306">
        <f t="shared" ca="1" si="185"/>
        <v>14.298521954582657</v>
      </c>
      <c r="H427" s="307">
        <f t="shared" ca="1" si="186"/>
        <v>-89.191864748152597</v>
      </c>
      <c r="I427" s="304">
        <f t="shared" ca="1" si="187"/>
        <v>90.330706115575282</v>
      </c>
      <c r="J427" s="306">
        <f t="shared" ca="1" si="188"/>
        <v>754.97414461055826</v>
      </c>
      <c r="K427" s="307">
        <f t="shared" ca="1" si="189"/>
        <v>801.2584218970685</v>
      </c>
      <c r="L427" s="304">
        <f t="shared" ca="1" si="174"/>
        <v>1100.909177766915</v>
      </c>
      <c r="M427" s="306">
        <f t="shared" ca="1" si="190"/>
        <v>-1.4118369138970284</v>
      </c>
      <c r="N427" s="304">
        <f t="shared" ca="1" si="191"/>
        <v>-80.892296527074734</v>
      </c>
      <c r="P427" s="310">
        <f t="shared" ca="1" si="192"/>
        <v>23</v>
      </c>
      <c r="Q427" s="304">
        <f t="shared" ca="1" si="193"/>
        <v>0</v>
      </c>
      <c r="R427" s="306">
        <f t="shared" ca="1" si="194"/>
        <v>0</v>
      </c>
      <c r="S427" s="307">
        <f t="shared" ca="1" si="195"/>
        <v>2.9792999999999985</v>
      </c>
      <c r="T427" s="304">
        <f t="shared" ca="1" si="175"/>
        <v>29.226932999999988</v>
      </c>
      <c r="U427" s="311">
        <f t="shared" ca="1" si="176"/>
        <v>0</v>
      </c>
      <c r="V427" s="306">
        <f t="shared" ca="1" si="177"/>
        <v>1.1306267128732308</v>
      </c>
      <c r="W427" s="304">
        <f t="shared" ca="1" si="178"/>
        <v>18.824923227673452</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3.4183746358881351</v>
      </c>
      <c r="AH427" s="304">
        <f t="shared" ca="1" si="202"/>
        <v>-6.2652331584788765</v>
      </c>
    </row>
    <row r="428" spans="1:34" x14ac:dyDescent="0.2">
      <c r="A428" s="347">
        <f t="shared" ca="1" si="180"/>
        <v>0.1</v>
      </c>
      <c r="B428" s="304">
        <f t="shared" ca="1" si="181"/>
        <v>29.000000000000107</v>
      </c>
      <c r="D428" s="306">
        <f t="shared" ca="1" si="182"/>
        <v>-1.0001720605790771</v>
      </c>
      <c r="E428" s="307">
        <f t="shared" ca="1" si="183"/>
        <v>-3.5710886331185181</v>
      </c>
      <c r="F428" s="304">
        <f t="shared" ca="1" si="184"/>
        <v>3.7085061920335636</v>
      </c>
      <c r="G428" s="306">
        <f t="shared" ca="1" si="185"/>
        <v>14.19850474852475</v>
      </c>
      <c r="H428" s="307">
        <f t="shared" ca="1" si="186"/>
        <v>-89.548973611464447</v>
      </c>
      <c r="I428" s="304">
        <f t="shared" ca="1" si="187"/>
        <v>90.667613909050431</v>
      </c>
      <c r="J428" s="306">
        <f t="shared" ca="1" si="188"/>
        <v>756.39899594571364</v>
      </c>
      <c r="K428" s="307">
        <f t="shared" ca="1" si="189"/>
        <v>792.32137997908762</v>
      </c>
      <c r="L428" s="304">
        <f t="shared" ca="1" si="174"/>
        <v>1095.4052264982352</v>
      </c>
      <c r="M428" s="306">
        <f t="shared" ca="1" si="190"/>
        <v>-1.4135495802849147</v>
      </c>
      <c r="N428" s="304">
        <f t="shared" ca="1" si="191"/>
        <v>-80.990425082814539</v>
      </c>
      <c r="P428" s="310">
        <f t="shared" ca="1" si="192"/>
        <v>23</v>
      </c>
      <c r="Q428" s="304">
        <f t="shared" ca="1" si="193"/>
        <v>0</v>
      </c>
      <c r="R428" s="306">
        <f t="shared" ca="1" si="194"/>
        <v>0</v>
      </c>
      <c r="S428" s="307">
        <f t="shared" ca="1" si="195"/>
        <v>2.9792999999999985</v>
      </c>
      <c r="T428" s="304">
        <f t="shared" ca="1" si="175"/>
        <v>29.226932999999988</v>
      </c>
      <c r="U428" s="311">
        <f t="shared" ca="1" si="176"/>
        <v>0</v>
      </c>
      <c r="V428" s="306">
        <f t="shared" ca="1" si="177"/>
        <v>1.1316392181289614</v>
      </c>
      <c r="W428" s="304">
        <f t="shared" ca="1" si="178"/>
        <v>18.982592484899062</v>
      </c>
      <c r="Y428" s="314" t="str">
        <f t="shared" ca="1" si="196"/>
        <v/>
      </c>
      <c r="Z428" s="315" t="str">
        <f t="shared" ca="1" si="197"/>
        <v/>
      </c>
      <c r="AA428" s="316" t="str">
        <f t="shared" ca="1" si="198"/>
        <v/>
      </c>
      <c r="AC428" s="310">
        <f t="shared" ca="1" si="199"/>
        <v>29.000000000000107</v>
      </c>
      <c r="AD428" s="323">
        <f t="shared" ca="1" si="200"/>
        <v>756.39899594571364</v>
      </c>
      <c r="AE428" s="324" t="e">
        <f t="shared" ca="1" si="179"/>
        <v>#N/A</v>
      </c>
      <c r="AG428" s="306">
        <f t="shared" ca="1" si="201"/>
        <v>3.3677481919934689</v>
      </c>
      <c r="AH428" s="304">
        <f t="shared" ca="1" si="202"/>
        <v>-6.3185725598877127</v>
      </c>
    </row>
    <row r="429" spans="1:34" x14ac:dyDescent="0.2">
      <c r="A429" s="347">
        <f t="shared" ca="1" si="180"/>
        <v>0.1</v>
      </c>
      <c r="B429" s="304">
        <f t="shared" ca="1" si="181"/>
        <v>29.100000000000108</v>
      </c>
      <c r="D429" s="306">
        <f t="shared" ca="1" si="182"/>
        <v>-0.99777291880891572</v>
      </c>
      <c r="E429" s="307">
        <f t="shared" ca="1" si="183"/>
        <v>-3.5171161816572978</v>
      </c>
      <c r="F429" s="304">
        <f t="shared" ca="1" si="184"/>
        <v>3.6559071422540361</v>
      </c>
      <c r="G429" s="306">
        <f t="shared" ca="1" si="185"/>
        <v>14.098727456643857</v>
      </c>
      <c r="H429" s="307">
        <f t="shared" ca="1" si="186"/>
        <v>-89.90068522963017</v>
      </c>
      <c r="I429" s="304">
        <f t="shared" ca="1" si="187"/>
        <v>90.999490771398101</v>
      </c>
      <c r="J429" s="306">
        <f t="shared" ca="1" si="188"/>
        <v>757.81385755597205</v>
      </c>
      <c r="K429" s="307">
        <f t="shared" ca="1" si="189"/>
        <v>783.34889703703288</v>
      </c>
      <c r="L429" s="304">
        <f t="shared" ca="1" si="174"/>
        <v>1089.9162065007561</v>
      </c>
      <c r="M429" s="306">
        <f t="shared" ca="1" si="190"/>
        <v>-1.4152377677686045</v>
      </c>
      <c r="N429" s="304">
        <f t="shared" ca="1" si="191"/>
        <v>-81.087151100656769</v>
      </c>
      <c r="P429" s="310">
        <f t="shared" ca="1" si="192"/>
        <v>23</v>
      </c>
      <c r="Q429" s="304">
        <f t="shared" ca="1" si="193"/>
        <v>0</v>
      </c>
      <c r="R429" s="306">
        <f t="shared" ca="1" si="194"/>
        <v>0</v>
      </c>
      <c r="S429" s="307">
        <f t="shared" ca="1" si="195"/>
        <v>2.9792999999999985</v>
      </c>
      <c r="T429" s="304">
        <f t="shared" ca="1" si="175"/>
        <v>29.226932999999988</v>
      </c>
      <c r="U429" s="311">
        <f t="shared" ca="1" si="176"/>
        <v>0</v>
      </c>
      <c r="V429" s="306">
        <f t="shared" ca="1" si="177"/>
        <v>1.1326566145692551</v>
      </c>
      <c r="W429" s="304">
        <f t="shared" ca="1" si="178"/>
        <v>19.139004782065825</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3.3174718915151864</v>
      </c>
      <c r="AH429" s="304">
        <f t="shared" ca="1" si="202"/>
        <v>-6.3714941378508616</v>
      </c>
    </row>
    <row r="430" spans="1:34" x14ac:dyDescent="0.2">
      <c r="A430" s="347">
        <f t="shared" ca="1" si="180"/>
        <v>0.1</v>
      </c>
      <c r="B430" s="304">
        <f t="shared" ca="1" si="181"/>
        <v>29.200000000000109</v>
      </c>
      <c r="D430" s="306">
        <f t="shared" ca="1" si="182"/>
        <v>-0.995281811533826</v>
      </c>
      <c r="E430" s="307">
        <f t="shared" ca="1" si="183"/>
        <v>-3.4635749677667622</v>
      </c>
      <c r="F430" s="304">
        <f t="shared" ca="1" si="184"/>
        <v>3.6037393692816608</v>
      </c>
      <c r="G430" s="306">
        <f t="shared" ca="1" si="185"/>
        <v>13.999199275490474</v>
      </c>
      <c r="H430" s="307">
        <f t="shared" ca="1" si="186"/>
        <v>-90.247042726406846</v>
      </c>
      <c r="I430" s="304">
        <f t="shared" ca="1" si="187"/>
        <v>91.326372429965687</v>
      </c>
      <c r="J430" s="306">
        <f t="shared" ca="1" si="188"/>
        <v>759.21875389257877</v>
      </c>
      <c r="K430" s="307">
        <f t="shared" ca="1" si="189"/>
        <v>774.34151063923105</v>
      </c>
      <c r="L430" s="304">
        <f t="shared" ca="1" si="174"/>
        <v>1084.4435860667195</v>
      </c>
      <c r="M430" s="306">
        <f t="shared" ca="1" si="190"/>
        <v>-1.4169020000952954</v>
      </c>
      <c r="N430" s="304">
        <f t="shared" ca="1" si="191"/>
        <v>-81.182504589105392</v>
      </c>
      <c r="P430" s="310">
        <f t="shared" ca="1" si="192"/>
        <v>23</v>
      </c>
      <c r="Q430" s="304">
        <f t="shared" ca="1" si="193"/>
        <v>0</v>
      </c>
      <c r="R430" s="306">
        <f t="shared" ca="1" si="194"/>
        <v>0</v>
      </c>
      <c r="S430" s="307">
        <f t="shared" ca="1" si="195"/>
        <v>2.9792999999999985</v>
      </c>
      <c r="T430" s="304">
        <f t="shared" ca="1" si="175"/>
        <v>29.226932999999988</v>
      </c>
      <c r="U430" s="311">
        <f t="shared" ca="1" si="176"/>
        <v>0</v>
      </c>
      <c r="V430" s="306">
        <f t="shared" ca="1" si="177"/>
        <v>1.1336788527042108</v>
      </c>
      <c r="W430" s="304">
        <f t="shared" ca="1" si="178"/>
        <v>19.294148714712467</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3.2675518667464249</v>
      </c>
      <c r="AH430" s="304">
        <f t="shared" ca="1" si="202"/>
        <v>-6.4239938180330398</v>
      </c>
    </row>
    <row r="431" spans="1:34" x14ac:dyDescent="0.2">
      <c r="A431" s="347">
        <f t="shared" ca="1" si="180"/>
        <v>0.1</v>
      </c>
      <c r="B431" s="304">
        <f t="shared" ca="1" si="181"/>
        <v>29.300000000000111</v>
      </c>
      <c r="D431" s="306">
        <f t="shared" ca="1" si="182"/>
        <v>-0.99270080325173748</v>
      </c>
      <c r="E431" s="307">
        <f t="shared" ca="1" si="183"/>
        <v>-3.4104688523544766</v>
      </c>
      <c r="F431" s="304">
        <f t="shared" ca="1" si="184"/>
        <v>3.5520068521410129</v>
      </c>
      <c r="G431" s="306">
        <f t="shared" ca="1" si="185"/>
        <v>13.899929195165301</v>
      </c>
      <c r="H431" s="307">
        <f t="shared" ca="1" si="186"/>
        <v>-90.588089611642289</v>
      </c>
      <c r="I431" s="304">
        <f t="shared" ca="1" si="187"/>
        <v>91.648295189368056</v>
      </c>
      <c r="J431" s="306">
        <f t="shared" ca="1" si="188"/>
        <v>760.61371031611156</v>
      </c>
      <c r="K431" s="307">
        <f t="shared" ca="1" si="189"/>
        <v>765.29975402232856</v>
      </c>
      <c r="L431" s="304">
        <f t="shared" ca="1" si="174"/>
        <v>1078.9888460162497</v>
      </c>
      <c r="M431" s="306">
        <f t="shared" ca="1" si="190"/>
        <v>-1.418542785558718</v>
      </c>
      <c r="N431" s="304">
        <f t="shared" ca="1" si="191"/>
        <v>-81.276514671245934</v>
      </c>
      <c r="P431" s="310">
        <f t="shared" ca="1" si="192"/>
        <v>23</v>
      </c>
      <c r="Q431" s="304">
        <f t="shared" ca="1" si="193"/>
        <v>0</v>
      </c>
      <c r="R431" s="306">
        <f t="shared" ca="1" si="194"/>
        <v>0</v>
      </c>
      <c r="S431" s="307">
        <f t="shared" ca="1" si="195"/>
        <v>2.9792999999999985</v>
      </c>
      <c r="T431" s="304">
        <f t="shared" ca="1" si="175"/>
        <v>29.226932999999988</v>
      </c>
      <c r="U431" s="311">
        <f t="shared" ca="1" si="176"/>
        <v>0</v>
      </c>
      <c r="V431" s="306">
        <f t="shared" ca="1" si="177"/>
        <v>1.1347058833936885</v>
      </c>
      <c r="W431" s="304">
        <f t="shared" ca="1" si="178"/>
        <v>19.448013599686352</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3.2179939271673543</v>
      </c>
      <c r="AH431" s="304">
        <f t="shared" ca="1" si="202"/>
        <v>-6.4760677725346483</v>
      </c>
    </row>
    <row r="432" spans="1:34" x14ac:dyDescent="0.2">
      <c r="A432" s="347">
        <f t="shared" ca="1" si="180"/>
        <v>0.1</v>
      </c>
      <c r="B432" s="304">
        <f t="shared" ca="1" si="181"/>
        <v>29.400000000000112</v>
      </c>
      <c r="D432" s="306">
        <f t="shared" ca="1" si="182"/>
        <v>-0.9900319498059893</v>
      </c>
      <c r="E432" s="307">
        <f t="shared" ca="1" si="183"/>
        <v>-3.3578014507722589</v>
      </c>
      <c r="F432" s="304">
        <f t="shared" ca="1" si="184"/>
        <v>3.500713333657147</v>
      </c>
      <c r="G432" s="306">
        <f t="shared" ca="1" si="185"/>
        <v>13.800926000184703</v>
      </c>
      <c r="H432" s="307">
        <f t="shared" ca="1" si="186"/>
        <v>-90.923869756719512</v>
      </c>
      <c r="I432" s="304">
        <f t="shared" ca="1" si="187"/>
        <v>91.96529590013543</v>
      </c>
      <c r="J432" s="306">
        <f t="shared" ca="1" si="188"/>
        <v>761.99875307587911</v>
      </c>
      <c r="K432" s="307">
        <f t="shared" ca="1" si="189"/>
        <v>756.22415605391052</v>
      </c>
      <c r="L432" s="304">
        <f t="shared" ca="1" si="174"/>
        <v>1073.5534797524731</v>
      </c>
      <c r="M432" s="306">
        <f t="shared" ca="1" si="190"/>
        <v>-1.4201606175595076</v>
      </c>
      <c r="N432" s="304">
        <f t="shared" ca="1" si="191"/>
        <v>-81.369209616852373</v>
      </c>
      <c r="P432" s="310">
        <f t="shared" ca="1" si="192"/>
        <v>23</v>
      </c>
      <c r="Q432" s="304">
        <f t="shared" ca="1" si="193"/>
        <v>0</v>
      </c>
      <c r="R432" s="306">
        <f t="shared" ca="1" si="194"/>
        <v>0</v>
      </c>
      <c r="S432" s="307">
        <f t="shared" ca="1" si="195"/>
        <v>2.9792999999999985</v>
      </c>
      <c r="T432" s="304">
        <f t="shared" ca="1" si="175"/>
        <v>29.226932999999988</v>
      </c>
      <c r="U432" s="311">
        <f t="shared" ca="1" si="176"/>
        <v>0</v>
      </c>
      <c r="V432" s="306">
        <f t="shared" ca="1" si="177"/>
        <v>1.1357376578513343</v>
      </c>
      <c r="W432" s="304">
        <f t="shared" ca="1" si="178"/>
        <v>19.600589462093389</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3.1688035671294825</v>
      </c>
      <c r="AH432" s="304">
        <f t="shared" ca="1" si="202"/>
        <v>-6.5277124155628377</v>
      </c>
    </row>
    <row r="433" spans="1:34" x14ac:dyDescent="0.2">
      <c r="A433" s="347">
        <f t="shared" ca="1" si="180"/>
        <v>0.1</v>
      </c>
      <c r="B433" s="304">
        <f t="shared" ca="1" si="181"/>
        <v>29.500000000000114</v>
      </c>
      <c r="D433" s="306">
        <f t="shared" ca="1" si="182"/>
        <v>-0.9872772974134717</v>
      </c>
      <c r="E433" s="307">
        <f t="shared" ca="1" si="183"/>
        <v>-3.3055761372398376</v>
      </c>
      <c r="F433" s="304">
        <f t="shared" ca="1" si="184"/>
        <v>3.4498623249453728</v>
      </c>
      <c r="G433" s="306">
        <f t="shared" ca="1" si="185"/>
        <v>13.702198270443356</v>
      </c>
      <c r="H433" s="307">
        <f t="shared" ca="1" si="186"/>
        <v>-91.254427370443494</v>
      </c>
      <c r="I433" s="304">
        <f t="shared" ca="1" si="187"/>
        <v>92.277411928109942</v>
      </c>
      <c r="J433" s="306">
        <f t="shared" ca="1" si="188"/>
        <v>763.37390928941056</v>
      </c>
      <c r="K433" s="307">
        <f t="shared" ca="1" si="189"/>
        <v>747.11524119755234</v>
      </c>
      <c r="L433" s="304">
        <f t="shared" ca="1" si="174"/>
        <v>1068.1389933025916</v>
      </c>
      <c r="M433" s="306">
        <f t="shared" ca="1" si="190"/>
        <v>-1.4217559751418618</v>
      </c>
      <c r="N433" s="304">
        <f t="shared" ca="1" si="191"/>
        <v>-81.460616873135464</v>
      </c>
      <c r="P433" s="310">
        <f t="shared" ca="1" si="192"/>
        <v>23</v>
      </c>
      <c r="Q433" s="304">
        <f t="shared" ca="1" si="193"/>
        <v>0</v>
      </c>
      <c r="R433" s="306">
        <f t="shared" ca="1" si="194"/>
        <v>0</v>
      </c>
      <c r="S433" s="307">
        <f t="shared" ca="1" si="195"/>
        <v>2.9792999999999985</v>
      </c>
      <c r="T433" s="304">
        <f t="shared" ca="1" si="175"/>
        <v>29.226932999999988</v>
      </c>
      <c r="U433" s="311">
        <f t="shared" ca="1" si="176"/>
        <v>0</v>
      </c>
      <c r="V433" s="306">
        <f t="shared" ca="1" si="177"/>
        <v>1.1367741276483918</v>
      </c>
      <c r="W433" s="304">
        <f t="shared" ca="1" si="178"/>
        <v>19.751867022112869</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3.119985973422251</v>
      </c>
      <c r="AH433" s="304">
        <f t="shared" ca="1" si="202"/>
        <v>-6.5789243990512531</v>
      </c>
    </row>
    <row r="434" spans="1:34" x14ac:dyDescent="0.2">
      <c r="A434" s="347">
        <f t="shared" ca="1" si="180"/>
        <v>0.1</v>
      </c>
      <c r="B434" s="304">
        <f t="shared" ca="1" si="181"/>
        <v>29.600000000000115</v>
      </c>
      <c r="D434" s="306">
        <f t="shared" ca="1" si="182"/>
        <v>-0.9844388817328189</v>
      </c>
      <c r="E434" s="307">
        <f t="shared" ca="1" si="183"/>
        <v>-3.2537960493165876</v>
      </c>
      <c r="F434" s="304">
        <f t="shared" ca="1" si="184"/>
        <v>3.3994571099538224</v>
      </c>
      <c r="G434" s="306">
        <f t="shared" ca="1" si="185"/>
        <v>13.603754382270074</v>
      </c>
      <c r="H434" s="307">
        <f t="shared" ca="1" si="186"/>
        <v>-91.579806975375149</v>
      </c>
      <c r="I434" s="304">
        <f t="shared" ca="1" si="187"/>
        <v>92.584681124579689</v>
      </c>
      <c r="J434" s="306">
        <f t="shared" ca="1" si="188"/>
        <v>764.73920692204626</v>
      </c>
      <c r="K434" s="307">
        <f t="shared" ca="1" si="189"/>
        <v>737.97352948026139</v>
      </c>
      <c r="L434" s="304">
        <f t="shared" ca="1" si="174"/>
        <v>1062.7469053435605</v>
      </c>
      <c r="M434" s="306">
        <f t="shared" ca="1" si="190"/>
        <v>-1.4233293235076263</v>
      </c>
      <c r="N434" s="304">
        <f t="shared" ca="1" si="191"/>
        <v>-81.550763094197578</v>
      </c>
      <c r="P434" s="310">
        <f t="shared" ca="1" si="192"/>
        <v>23</v>
      </c>
      <c r="Q434" s="304">
        <f t="shared" ca="1" si="193"/>
        <v>0</v>
      </c>
      <c r="R434" s="306">
        <f t="shared" ca="1" si="194"/>
        <v>0</v>
      </c>
      <c r="S434" s="307">
        <f t="shared" ca="1" si="195"/>
        <v>2.9792999999999985</v>
      </c>
      <c r="T434" s="304">
        <f t="shared" ca="1" si="175"/>
        <v>29.226932999999988</v>
      </c>
      <c r="U434" s="311">
        <f t="shared" ca="1" si="176"/>
        <v>0</v>
      </c>
      <c r="V434" s="306">
        <f t="shared" ca="1" si="177"/>
        <v>1.1378152447173098</v>
      </c>
      <c r="W434" s="304">
        <f t="shared" ca="1" si="178"/>
        <v>19.90183768169457</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3.0715460327254682</v>
      </c>
      <c r="AH434" s="304">
        <f t="shared" ca="1" si="202"/>
        <v>-6.6297006082344438</v>
      </c>
    </row>
    <row r="435" spans="1:34" x14ac:dyDescent="0.2">
      <c r="A435" s="347">
        <f t="shared" ca="1" si="180"/>
        <v>0.1</v>
      </c>
      <c r="B435" s="304">
        <f t="shared" ca="1" si="181"/>
        <v>29.700000000000117</v>
      </c>
      <c r="D435" s="306">
        <f t="shared" ca="1" si="182"/>
        <v>-0.9815187269720016</v>
      </c>
      <c r="E435" s="307">
        <f t="shared" ca="1" si="183"/>
        <v>-3.202464092415326</v>
      </c>
      <c r="F435" s="304">
        <f t="shared" ca="1" si="184"/>
        <v>3.3495007500530964</v>
      </c>
      <c r="G435" s="306">
        <f t="shared" ca="1" si="185"/>
        <v>13.505602509572874</v>
      </c>
      <c r="H435" s="307">
        <f t="shared" ca="1" si="186"/>
        <v>-91.900053384616683</v>
      </c>
      <c r="I435" s="304">
        <f t="shared" ca="1" si="187"/>
        <v>92.887141797139918</v>
      </c>
      <c r="J435" s="306">
        <f t="shared" ca="1" si="188"/>
        <v>766.09467476663838</v>
      </c>
      <c r="K435" s="307">
        <f t="shared" ca="1" si="189"/>
        <v>728.79953646226181</v>
      </c>
      <c r="L435" s="304">
        <f t="shared" ca="1" si="174"/>
        <v>1057.3787472109552</v>
      </c>
      <c r="M435" s="306">
        <f t="shared" ca="1" si="190"/>
        <v>-1.4248811145088895</v>
      </c>
      <c r="N435" s="304">
        <f t="shared" ca="1" si="191"/>
        <v>-81.639674169256338</v>
      </c>
      <c r="P435" s="310">
        <f t="shared" ca="1" si="192"/>
        <v>23</v>
      </c>
      <c r="Q435" s="304">
        <f t="shared" ca="1" si="193"/>
        <v>0</v>
      </c>
      <c r="R435" s="306">
        <f t="shared" ca="1" si="194"/>
        <v>0</v>
      </c>
      <c r="S435" s="307">
        <f t="shared" ca="1" si="195"/>
        <v>2.9792999999999985</v>
      </c>
      <c r="T435" s="304">
        <f t="shared" ca="1" si="175"/>
        <v>29.226932999999988</v>
      </c>
      <c r="U435" s="311">
        <f t="shared" ca="1" si="176"/>
        <v>0</v>
      </c>
      <c r="V435" s="306">
        <f t="shared" ca="1" si="177"/>
        <v>1.1388609613551564</v>
      </c>
      <c r="W435" s="304">
        <f t="shared" ca="1" si="178"/>
        <v>20.050493511155508</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3.0234883389507479</v>
      </c>
      <c r="AH435" s="304">
        <f t="shared" ca="1" si="202"/>
        <v>-6.6800381571827545</v>
      </c>
    </row>
    <row r="436" spans="1:34" x14ac:dyDescent="0.2">
      <c r="A436" s="347">
        <f t="shared" ca="1" si="180"/>
        <v>0.1</v>
      </c>
      <c r="B436" s="304">
        <f t="shared" ca="1" si="181"/>
        <v>29.800000000000118</v>
      </c>
      <c r="D436" s="306">
        <f t="shared" ca="1" si="182"/>
        <v>-0.97851884503468667</v>
      </c>
      <c r="E436" s="307">
        <f t="shared" ca="1" si="183"/>
        <v>-3.151582944352092</v>
      </c>
      <c r="F436" s="304">
        <f t="shared" ca="1" si="184"/>
        <v>3.2999960886672302</v>
      </c>
      <c r="G436" s="306">
        <f t="shared" ca="1" si="185"/>
        <v>13.407750625069406</v>
      </c>
      <c r="H436" s="307">
        <f t="shared" ca="1" si="186"/>
        <v>-92.21521167905189</v>
      </c>
      <c r="I436" s="304">
        <f t="shared" ca="1" si="187"/>
        <v>93.184832681270592</v>
      </c>
      <c r="J436" s="306">
        <f t="shared" ca="1" si="188"/>
        <v>767.44034242337045</v>
      </c>
      <c r="K436" s="307">
        <f t="shared" ca="1" si="189"/>
        <v>719.59377320907834</v>
      </c>
      <c r="L436" s="304">
        <f t="shared" ca="1" si="174"/>
        <v>1052.0360628895658</v>
      </c>
      <c r="M436" s="306">
        <f t="shared" ca="1" si="190"/>
        <v>-1.4264117871201099</v>
      </c>
      <c r="N436" s="304">
        <f t="shared" ca="1" si="191"/>
        <v>-81.727375249695527</v>
      </c>
      <c r="P436" s="310">
        <f t="shared" ca="1" si="192"/>
        <v>23</v>
      </c>
      <c r="Q436" s="304">
        <f t="shared" ca="1" si="193"/>
        <v>0</v>
      </c>
      <c r="R436" s="306">
        <f t="shared" ca="1" si="194"/>
        <v>0</v>
      </c>
      <c r="S436" s="307">
        <f t="shared" ca="1" si="195"/>
        <v>2.9792999999999985</v>
      </c>
      <c r="T436" s="304">
        <f t="shared" ca="1" si="175"/>
        <v>29.226932999999988</v>
      </c>
      <c r="U436" s="311">
        <f t="shared" ca="1" si="176"/>
        <v>0</v>
      </c>
      <c r="V436" s="306">
        <f t="shared" ca="1" si="177"/>
        <v>1.1399112302268277</v>
      </c>
      <c r="W436" s="304">
        <f t="shared" ca="1" si="178"/>
        <v>20.197827235692163</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2.9758172004744674</v>
      </c>
      <c r="AH436" s="304">
        <f t="shared" ca="1" si="202"/>
        <v>-6.729934384303534</v>
      </c>
    </row>
    <row r="437" spans="1:34" x14ac:dyDescent="0.2">
      <c r="A437" s="347">
        <f t="shared" ca="1" si="180"/>
        <v>0.1</v>
      </c>
      <c r="B437" s="304">
        <f t="shared" ca="1" si="181"/>
        <v>29.900000000000119</v>
      </c>
      <c r="D437" s="306">
        <f t="shared" ca="1" si="182"/>
        <v>-0.97544123470465394</v>
      </c>
      <c r="E437" s="307">
        <f t="shared" ca="1" si="183"/>
        <v>-3.1011550599264153</v>
      </c>
      <c r="F437" s="304">
        <f t="shared" ca="1" si="184"/>
        <v>3.2509457559407768</v>
      </c>
      <c r="G437" s="306">
        <f t="shared" ca="1" si="185"/>
        <v>13.310206501598941</v>
      </c>
      <c r="H437" s="307">
        <f t="shared" ca="1" si="186"/>
        <v>-92.525327185044532</v>
      </c>
      <c r="I437" s="304">
        <f t="shared" ca="1" si="187"/>
        <v>93.477792912620416</v>
      </c>
      <c r="J437" s="306">
        <f t="shared" ca="1" si="188"/>
        <v>768.77624027970387</v>
      </c>
      <c r="K437" s="307">
        <f t="shared" ca="1" si="189"/>
        <v>710.35674626587354</v>
      </c>
      <c r="L437" s="304">
        <f t="shared" ca="1" si="174"/>
        <v>1046.7204089841928</v>
      </c>
      <c r="M437" s="306">
        <f t="shared" ca="1" si="190"/>
        <v>-1.4279217678907463</v>
      </c>
      <c r="N437" s="304">
        <f t="shared" ca="1" si="191"/>
        <v>-81.81389077499891</v>
      </c>
      <c r="P437" s="310">
        <f t="shared" ca="1" si="192"/>
        <v>23</v>
      </c>
      <c r="Q437" s="304">
        <f t="shared" ca="1" si="193"/>
        <v>0</v>
      </c>
      <c r="R437" s="306">
        <f t="shared" ca="1" si="194"/>
        <v>0</v>
      </c>
      <c r="S437" s="307">
        <f t="shared" ca="1" si="195"/>
        <v>2.9792999999999985</v>
      </c>
      <c r="T437" s="304">
        <f t="shared" ca="1" si="175"/>
        <v>29.226932999999988</v>
      </c>
      <c r="U437" s="311">
        <f t="shared" ca="1" si="176"/>
        <v>0</v>
      </c>
      <c r="V437" s="306">
        <f t="shared" ca="1" si="177"/>
        <v>1.1409660043680716</v>
      </c>
      <c r="W437" s="304">
        <f t="shared" ca="1" si="178"/>
        <v>20.343832221824677</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2.9285366472648846</v>
      </c>
      <c r="AH437" s="304">
        <f t="shared" ca="1" si="202"/>
        <v>-6.7793868478139743</v>
      </c>
    </row>
    <row r="438" spans="1:34" x14ac:dyDescent="0.2">
      <c r="A438" s="347">
        <f t="shared" ca="1" si="180"/>
        <v>0.1</v>
      </c>
      <c r="B438" s="304">
        <f t="shared" ca="1" si="181"/>
        <v>30.000000000000121</v>
      </c>
      <c r="D438" s="306">
        <f t="shared" ca="1" si="182"/>
        <v>-0.97228788086760776</v>
      </c>
      <c r="E438" s="307">
        <f t="shared" ca="1" si="183"/>
        <v>-3.0511826755263325</v>
      </c>
      <c r="F438" s="304">
        <f t="shared" ca="1" si="184"/>
        <v>3.2023521734365903</v>
      </c>
      <c r="G438" s="306">
        <f t="shared" ca="1" si="185"/>
        <v>13.21297771351218</v>
      </c>
      <c r="H438" s="307">
        <f t="shared" ca="1" si="186"/>
        <v>-92.830445452597161</v>
      </c>
      <c r="I438" s="304">
        <f t="shared" ca="1" si="187"/>
        <v>93.766061999986903</v>
      </c>
      <c r="J438" s="306">
        <f t="shared" ca="1" si="188"/>
        <v>770.10239949045945</v>
      </c>
      <c r="K438" s="307">
        <f t="shared" ca="1" si="189"/>
        <v>701.08895763399141</v>
      </c>
      <c r="L438" s="304">
        <f t="shared" ca="1" si="174"/>
        <v>1041.4333546690732</v>
      </c>
      <c r="M438" s="306">
        <f t="shared" ca="1" si="190"/>
        <v>-1.4294114713793067</v>
      </c>
      <c r="N438" s="304">
        <f t="shared" ca="1" si="191"/>
        <v>-81.899244497619335</v>
      </c>
      <c r="P438" s="310">
        <f t="shared" ca="1" si="192"/>
        <v>23</v>
      </c>
      <c r="Q438" s="304">
        <f t="shared" ca="1" si="193"/>
        <v>0</v>
      </c>
      <c r="R438" s="306">
        <f t="shared" ca="1" si="194"/>
        <v>0</v>
      </c>
      <c r="S438" s="307">
        <f t="shared" ca="1" si="195"/>
        <v>2.9792999999999985</v>
      </c>
      <c r="T438" s="304">
        <f t="shared" ca="1" si="175"/>
        <v>29.226932999999988</v>
      </c>
      <c r="U438" s="311">
        <f t="shared" ca="1" si="176"/>
        <v>0</v>
      </c>
      <c r="V438" s="306">
        <f t="shared" ca="1" si="177"/>
        <v>1.1420252371883148</v>
      </c>
      <c r="W438" s="304">
        <f t="shared" ca="1" si="178"/>
        <v>20.488502463787839</v>
      </c>
      <c r="Y438" s="314" t="str">
        <f t="shared" ca="1" si="196"/>
        <v/>
      </c>
      <c r="Z438" s="315" t="str">
        <f t="shared" ca="1" si="197"/>
        <v/>
      </c>
      <c r="AA438" s="316" t="str">
        <f t="shared" ca="1" si="198"/>
        <v/>
      </c>
      <c r="AC438" s="310">
        <f t="shared" ca="1" si="199"/>
        <v>30.000000000000121</v>
      </c>
      <c r="AD438" s="323">
        <f t="shared" ca="1" si="200"/>
        <v>770.10239949045945</v>
      </c>
      <c r="AE438" s="324" t="e">
        <f t="shared" ca="1" si="179"/>
        <v>#N/A</v>
      </c>
      <c r="AG438" s="306">
        <f t="shared" ca="1" si="201"/>
        <v>2.8816504379051935</v>
      </c>
      <c r="AH438" s="304">
        <f t="shared" ca="1" si="202"/>
        <v>-6.8283933211911148</v>
      </c>
    </row>
    <row r="439" spans="1:34" x14ac:dyDescent="0.2">
      <c r="A439" s="347">
        <f t="shared" ca="1" si="180"/>
        <v>0.1</v>
      </c>
      <c r="B439" s="304">
        <f t="shared" ca="1" si="181"/>
        <v>30.100000000000122</v>
      </c>
      <c r="D439" s="306">
        <f t="shared" ca="1" si="182"/>
        <v>-0.96906075376968326</v>
      </c>
      <c r="E439" s="307">
        <f t="shared" ca="1" si="183"/>
        <v>-3.0016678137529995</v>
      </c>
      <c r="F439" s="304">
        <f t="shared" ca="1" si="184"/>
        <v>3.1542175588594676</v>
      </c>
      <c r="G439" s="306">
        <f t="shared" ca="1" si="185"/>
        <v>13.116071638135212</v>
      </c>
      <c r="H439" s="307">
        <f t="shared" ca="1" si="186"/>
        <v>-93.130612233972457</v>
      </c>
      <c r="I439" s="304">
        <f t="shared" ca="1" si="187"/>
        <v>94.049679798983021</v>
      </c>
      <c r="J439" s="306">
        <f t="shared" ca="1" si="188"/>
        <v>771.41885195804184</v>
      </c>
      <c r="K439" s="307">
        <f t="shared" ca="1" si="189"/>
        <v>691.7909047496629</v>
      </c>
      <c r="L439" s="304">
        <f t="shared" ca="1" si="174"/>
        <v>1036.1764816143148</v>
      </c>
      <c r="M439" s="306">
        <f t="shared" ca="1" si="190"/>
        <v>-1.4308813005696874</v>
      </c>
      <c r="N439" s="304">
        <f t="shared" ca="1" si="191"/>
        <v>-81.983459506833285</v>
      </c>
      <c r="P439" s="310">
        <f t="shared" ca="1" si="192"/>
        <v>23</v>
      </c>
      <c r="Q439" s="304">
        <f t="shared" ca="1" si="193"/>
        <v>0</v>
      </c>
      <c r="R439" s="306">
        <f t="shared" ca="1" si="194"/>
        <v>0</v>
      </c>
      <c r="S439" s="307">
        <f t="shared" ca="1" si="195"/>
        <v>2.9792999999999985</v>
      </c>
      <c r="T439" s="304">
        <f t="shared" ca="1" si="175"/>
        <v>29.226932999999988</v>
      </c>
      <c r="U439" s="311">
        <f t="shared" ca="1" si="176"/>
        <v>0</v>
      </c>
      <c r="V439" s="306">
        <f t="shared" ca="1" si="177"/>
        <v>1.143088882473309</v>
      </c>
      <c r="W439" s="304">
        <f t="shared" ca="1" si="178"/>
        <v>20.631832569884214</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2.835162066514572</v>
      </c>
      <c r="AH439" s="304">
        <f t="shared" ca="1" si="202"/>
        <v>-6.8769517886039839</v>
      </c>
    </row>
    <row r="440" spans="1:34" x14ac:dyDescent="0.2">
      <c r="A440" s="347">
        <f t="shared" ca="1" si="180"/>
        <v>0.1</v>
      </c>
      <c r="B440" s="304">
        <f t="shared" ca="1" si="181"/>
        <v>30.200000000000124</v>
      </c>
      <c r="D440" s="306">
        <f t="shared" ca="1" si="182"/>
        <v>-0.9657618083119357</v>
      </c>
      <c r="E440" s="307">
        <f t="shared" ca="1" si="183"/>
        <v>-2.9526122880595649</v>
      </c>
      <c r="F440" s="304">
        <f t="shared" ca="1" si="184"/>
        <v>3.1065439308006382</v>
      </c>
      <c r="G440" s="306">
        <f t="shared" ca="1" si="185"/>
        <v>13.019495457304018</v>
      </c>
      <c r="H440" s="307">
        <f t="shared" ca="1" si="186"/>
        <v>-93.425873462778412</v>
      </c>
      <c r="I440" s="304">
        <f t="shared" ca="1" si="187"/>
        <v>94.328686486380406</v>
      </c>
      <c r="J440" s="306">
        <f t="shared" ca="1" si="188"/>
        <v>772.72563031281379</v>
      </c>
      <c r="K440" s="307">
        <f t="shared" ca="1" si="189"/>
        <v>682.46308046482534</v>
      </c>
      <c r="L440" s="304">
        <f t="shared" ca="1" si="174"/>
        <v>1030.9513838876564</v>
      </c>
      <c r="M440" s="306">
        <f t="shared" ca="1" si="190"/>
        <v>-1.4323316472706265</v>
      </c>
      <c r="N440" s="304">
        <f t="shared" ca="1" si="191"/>
        <v>-82.066558251627811</v>
      </c>
      <c r="P440" s="310">
        <f t="shared" ca="1" si="192"/>
        <v>23</v>
      </c>
      <c r="Q440" s="304">
        <f t="shared" ca="1" si="193"/>
        <v>0</v>
      </c>
      <c r="R440" s="306">
        <f t="shared" ca="1" si="194"/>
        <v>0</v>
      </c>
      <c r="S440" s="307">
        <f t="shared" ca="1" si="195"/>
        <v>2.9792999999999985</v>
      </c>
      <c r="T440" s="304">
        <f t="shared" ca="1" si="175"/>
        <v>29.226932999999988</v>
      </c>
      <c r="U440" s="311">
        <f t="shared" ca="1" si="176"/>
        <v>0</v>
      </c>
      <c r="V440" s="306">
        <f t="shared" ca="1" si="177"/>
        <v>1.1441568943875884</v>
      </c>
      <c r="W440" s="304">
        <f t="shared" ca="1" si="178"/>
        <v>20.773817748813308</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2.7890747695685363</v>
      </c>
      <c r="AH440" s="304">
        <f t="shared" ca="1" si="202"/>
        <v>-6.9250604403330396</v>
      </c>
    </row>
    <row r="441" spans="1:34" x14ac:dyDescent="0.2">
      <c r="A441" s="347">
        <f t="shared" ca="1" si="180"/>
        <v>0.1</v>
      </c>
      <c r="B441" s="304">
        <f t="shared" ca="1" si="181"/>
        <v>30.300000000000125</v>
      </c>
      <c r="D441" s="306">
        <f t="shared" ca="1" si="182"/>
        <v>-0.96239298338009538</v>
      </c>
      <c r="E441" s="307">
        <f t="shared" ca="1" si="183"/>
        <v>-2.9040177073994737</v>
      </c>
      <c r="F441" s="304">
        <f t="shared" ca="1" si="184"/>
        <v>3.0593331134985835</v>
      </c>
      <c r="G441" s="306">
        <f t="shared" ca="1" si="185"/>
        <v>12.923256158966009</v>
      </c>
      <c r="H441" s="307">
        <f t="shared" ca="1" si="186"/>
        <v>-93.71627523351836</v>
      </c>
      <c r="I441" s="304">
        <f t="shared" ca="1" si="187"/>
        <v>94.603122535119425</v>
      </c>
      <c r="J441" s="306">
        <f t="shared" ca="1" si="188"/>
        <v>774.02276789362725</v>
      </c>
      <c r="K441" s="307">
        <f t="shared" ca="1" si="189"/>
        <v>673.10597303001055</v>
      </c>
      <c r="L441" s="304">
        <f t="shared" ca="1" si="174"/>
        <v>1025.7596678298428</v>
      </c>
      <c r="M441" s="306">
        <f t="shared" ca="1" si="190"/>
        <v>-1.43376289249905</v>
      </c>
      <c r="N441" s="304">
        <f t="shared" ca="1" si="191"/>
        <v>-82.148562562664722</v>
      </c>
      <c r="P441" s="310">
        <f t="shared" ca="1" si="192"/>
        <v>23</v>
      </c>
      <c r="Q441" s="304">
        <f t="shared" ca="1" si="193"/>
        <v>0</v>
      </c>
      <c r="R441" s="306">
        <f t="shared" ca="1" si="194"/>
        <v>0</v>
      </c>
      <c r="S441" s="307">
        <f t="shared" ca="1" si="195"/>
        <v>2.9792999999999985</v>
      </c>
      <c r="T441" s="304">
        <f t="shared" ca="1" si="175"/>
        <v>29.226932999999988</v>
      </c>
      <c r="U441" s="311">
        <f t="shared" ca="1" si="176"/>
        <v>0</v>
      </c>
      <c r="V441" s="306">
        <f t="shared" ca="1" si="177"/>
        <v>1.1452292274767546</v>
      </c>
      <c r="W441" s="304">
        <f t="shared" ca="1" si="178"/>
        <v>20.914453795990877</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2.7433915326201062</v>
      </c>
      <c r="AH441" s="304">
        <f t="shared" ca="1" si="202"/>
        <v>-6.9727176681815584</v>
      </c>
    </row>
    <row r="442" spans="1:34" x14ac:dyDescent="0.2">
      <c r="A442" s="347">
        <f t="shared" ca="1" si="180"/>
        <v>0.1</v>
      </c>
      <c r="B442" s="304">
        <f t="shared" ca="1" si="181"/>
        <v>30.400000000000126</v>
      </c>
      <c r="D442" s="306">
        <f t="shared" ca="1" si="182"/>
        <v>-0.95895620120888747</v>
      </c>
      <c r="E442" s="307">
        <f t="shared" ca="1" si="183"/>
        <v>-2.8558854808793201</v>
      </c>
      <c r="F442" s="304">
        <f t="shared" ca="1" si="184"/>
        <v>3.0125867416116479</v>
      </c>
      <c r="G442" s="306">
        <f t="shared" ca="1" si="185"/>
        <v>12.82736053884512</v>
      </c>
      <c r="H442" s="307">
        <f t="shared" ca="1" si="186"/>
        <v>-94.001863781606289</v>
      </c>
      <c r="I442" s="304">
        <f t="shared" ca="1" si="187"/>
        <v>94.873028689976934</v>
      </c>
      <c r="J442" s="306">
        <f t="shared" ca="1" si="188"/>
        <v>775.31029872851775</v>
      </c>
      <c r="K442" s="307">
        <f t="shared" ca="1" si="189"/>
        <v>663.72006607925437</v>
      </c>
      <c r="L442" s="304">
        <f t="shared" ca="1" si="174"/>
        <v>1020.6029519018418</v>
      </c>
      <c r="M442" s="306">
        <f t="shared" ca="1" si="190"/>
        <v>-1.4351754068480558</v>
      </c>
      <c r="N442" s="304">
        <f t="shared" ca="1" si="191"/>
        <v>-82.229493673364416</v>
      </c>
      <c r="P442" s="310">
        <f t="shared" ca="1" si="192"/>
        <v>23</v>
      </c>
      <c r="Q442" s="304">
        <f t="shared" ca="1" si="193"/>
        <v>0</v>
      </c>
      <c r="R442" s="306">
        <f t="shared" ca="1" si="194"/>
        <v>0</v>
      </c>
      <c r="S442" s="307">
        <f t="shared" ca="1" si="195"/>
        <v>2.9792999999999985</v>
      </c>
      <c r="T442" s="304">
        <f t="shared" ca="1" si="175"/>
        <v>29.226932999999988</v>
      </c>
      <c r="U442" s="311">
        <f t="shared" ca="1" si="176"/>
        <v>0</v>
      </c>
      <c r="V442" s="306">
        <f t="shared" ca="1" si="177"/>
        <v>1.1463058366695773</v>
      </c>
      <c r="W442" s="304">
        <f t="shared" ca="1" si="178"/>
        <v>21.053737079871432</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2.698115096922808</v>
      </c>
      <c r="AH442" s="304">
        <f t="shared" ca="1" si="202"/>
        <v>-7.0199220608837267</v>
      </c>
    </row>
    <row r="443" spans="1:34" x14ac:dyDescent="0.2">
      <c r="A443" s="347">
        <f t="shared" ca="1" si="180"/>
        <v>0.1</v>
      </c>
      <c r="B443" s="304">
        <f t="shared" ca="1" si="181"/>
        <v>30.500000000000128</v>
      </c>
      <c r="D443" s="306">
        <f t="shared" ca="1" si="182"/>
        <v>-0.95545336678015946</v>
      </c>
      <c r="E443" s="307">
        <f t="shared" ca="1" si="183"/>
        <v>-2.808216822411703</v>
      </c>
      <c r="F443" s="304">
        <f t="shared" ca="1" si="184"/>
        <v>2.966306264998209</v>
      </c>
      <c r="G443" s="306">
        <f t="shared" ca="1" si="185"/>
        <v>12.731815202167104</v>
      </c>
      <c r="H443" s="307">
        <f t="shared" ca="1" si="186"/>
        <v>-94.282685463847457</v>
      </c>
      <c r="I443" s="304">
        <f t="shared" ca="1" si="187"/>
        <v>95.138445943881834</v>
      </c>
      <c r="J443" s="306">
        <f t="shared" ca="1" si="188"/>
        <v>776.58825751556833</v>
      </c>
      <c r="K443" s="307">
        <f t="shared" ca="1" si="189"/>
        <v>654.30583861698165</v>
      </c>
      <c r="L443" s="304">
        <f t="shared" ca="1" si="174"/>
        <v>1015.4828665021081</v>
      </c>
      <c r="M443" s="306">
        <f t="shared" ca="1" si="190"/>
        <v>-1.4365695508402339</v>
      </c>
      <c r="N443" s="304">
        <f t="shared" ca="1" si="191"/>
        <v>-82.309372240149742</v>
      </c>
      <c r="P443" s="310">
        <f t="shared" ca="1" si="192"/>
        <v>23</v>
      </c>
      <c r="Q443" s="304">
        <f t="shared" ca="1" si="193"/>
        <v>0</v>
      </c>
      <c r="R443" s="306">
        <f t="shared" ca="1" si="194"/>
        <v>0</v>
      </c>
      <c r="S443" s="307">
        <f t="shared" ca="1" si="195"/>
        <v>2.9792999999999985</v>
      </c>
      <c r="T443" s="304">
        <f t="shared" ca="1" si="175"/>
        <v>29.226932999999988</v>
      </c>
      <c r="U443" s="311">
        <f t="shared" ca="1" si="176"/>
        <v>0</v>
      </c>
      <c r="V443" s="306">
        <f t="shared" ca="1" si="177"/>
        <v>1.1473866772799299</v>
      </c>
      <c r="W443" s="304">
        <f t="shared" ca="1" si="178"/>
        <v>21.191664528286811</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2.6532479659565391</v>
      </c>
      <c r="AH443" s="304">
        <f t="shared" ca="1" si="202"/>
        <v>-7.0666723995137923</v>
      </c>
    </row>
    <row r="444" spans="1:34" x14ac:dyDescent="0.2">
      <c r="A444" s="347">
        <f t="shared" ca="1" si="180"/>
        <v>0.1</v>
      </c>
      <c r="B444" s="304">
        <f t="shared" ca="1" si="181"/>
        <v>30.600000000000129</v>
      </c>
      <c r="D444" s="306">
        <f t="shared" ca="1" si="182"/>
        <v>-0.95188636725410802</v>
      </c>
      <c r="E444" s="307">
        <f t="shared" ca="1" si="183"/>
        <v>-2.7610127553636223</v>
      </c>
      <c r="F444" s="304">
        <f t="shared" ca="1" si="184"/>
        <v>2.9204929535002893</v>
      </c>
      <c r="G444" s="306">
        <f t="shared" ca="1" si="185"/>
        <v>12.636626565441693</v>
      </c>
      <c r="H444" s="307">
        <f t="shared" ca="1" si="186"/>
        <v>-94.55878673938382</v>
      </c>
      <c r="I444" s="304">
        <f t="shared" ca="1" si="187"/>
        <v>95.399415514869361</v>
      </c>
      <c r="J444" s="306">
        <f t="shared" ca="1" si="188"/>
        <v>777.85667960394881</v>
      </c>
      <c r="K444" s="307">
        <f t="shared" ca="1" si="189"/>
        <v>644.86376500682013</v>
      </c>
      <c r="L444" s="304">
        <f t="shared" ca="1" si="174"/>
        <v>1010.4010537520493</v>
      </c>
      <c r="M444" s="306">
        <f t="shared" ca="1" si="190"/>
        <v>-1.4379456752669935</v>
      </c>
      <c r="N444" s="304">
        <f t="shared" ca="1" si="191"/>
        <v>-82.388218361887937</v>
      </c>
      <c r="P444" s="310">
        <f t="shared" ca="1" si="192"/>
        <v>23</v>
      </c>
      <c r="Q444" s="304">
        <f t="shared" ca="1" si="193"/>
        <v>0</v>
      </c>
      <c r="R444" s="306">
        <f t="shared" ca="1" si="194"/>
        <v>0</v>
      </c>
      <c r="S444" s="307">
        <f t="shared" ca="1" si="195"/>
        <v>2.9792999999999985</v>
      </c>
      <c r="T444" s="304">
        <f t="shared" ca="1" si="175"/>
        <v>29.226932999999988</v>
      </c>
      <c r="U444" s="311">
        <f t="shared" ca="1" si="176"/>
        <v>0</v>
      </c>
      <c r="V444" s="306">
        <f t="shared" ca="1" si="177"/>
        <v>1.1484717050085518</v>
      </c>
      <c r="W444" s="304">
        <f t="shared" ca="1" si="178"/>
        <v>21.328233614813065</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2.6087924118571202</v>
      </c>
      <c r="AH444" s="304">
        <f t="shared" ca="1" si="202"/>
        <v>-7.1129676529006218</v>
      </c>
    </row>
    <row r="445" spans="1:34" x14ac:dyDescent="0.2">
      <c r="A445" s="347">
        <f t="shared" ca="1" si="180"/>
        <v>0.1</v>
      </c>
      <c r="B445" s="304">
        <f t="shared" ca="1" si="181"/>
        <v>30.700000000000131</v>
      </c>
      <c r="D445" s="306">
        <f t="shared" ca="1" si="182"/>
        <v>-0.94825707143284255</v>
      </c>
      <c r="E445" s="307">
        <f t="shared" ca="1" si="183"/>
        <v>-2.7142741171961875</v>
      </c>
      <c r="F445" s="304">
        <f t="shared" ca="1" si="184"/>
        <v>2.8751479017267152</v>
      </c>
      <c r="G445" s="306">
        <f t="shared" ca="1" si="185"/>
        <v>12.541800858298409</v>
      </c>
      <c r="H445" s="307">
        <f t="shared" ca="1" si="186"/>
        <v>-94.830214151103434</v>
      </c>
      <c r="I445" s="304">
        <f t="shared" ca="1" si="187"/>
        <v>95.655978823664498</v>
      </c>
      <c r="J445" s="306">
        <f t="shared" ca="1" si="188"/>
        <v>779.11560097513586</v>
      </c>
      <c r="K445" s="307">
        <f t="shared" ca="1" si="189"/>
        <v>635.39431496229577</v>
      </c>
      <c r="L445" s="304">
        <f t="shared" ca="1" si="174"/>
        <v>1005.359167247831</v>
      </c>
      <c r="M445" s="306">
        <f t="shared" ca="1" si="190"/>
        <v>-1.4393041215145248</v>
      </c>
      <c r="N445" s="304">
        <f t="shared" ca="1" si="191"/>
        <v>-82.466051598566864</v>
      </c>
      <c r="P445" s="310">
        <f t="shared" ca="1" si="192"/>
        <v>23</v>
      </c>
      <c r="Q445" s="304">
        <f t="shared" ca="1" si="193"/>
        <v>0</v>
      </c>
      <c r="R445" s="306">
        <f t="shared" ca="1" si="194"/>
        <v>0</v>
      </c>
      <c r="S445" s="307">
        <f t="shared" ca="1" si="195"/>
        <v>2.9792999999999985</v>
      </c>
      <c r="T445" s="304">
        <f t="shared" ca="1" si="175"/>
        <v>29.226932999999988</v>
      </c>
      <c r="U445" s="311">
        <f t="shared" ca="1" si="176"/>
        <v>0</v>
      </c>
      <c r="V445" s="306">
        <f t="shared" ca="1" si="177"/>
        <v>1.1495608759446441</v>
      </c>
      <c r="W445" s="304">
        <f t="shared" ca="1" si="178"/>
        <v>21.463442345177207</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2.5647504817501874</v>
      </c>
      <c r="AH445" s="304">
        <f t="shared" ca="1" si="202"/>
        <v>-7.1588069730517487</v>
      </c>
    </row>
    <row r="446" spans="1:34" x14ac:dyDescent="0.2">
      <c r="A446" s="347">
        <f t="shared" ca="1" si="180"/>
        <v>0.1</v>
      </c>
      <c r="B446" s="304">
        <f t="shared" ca="1" si="181"/>
        <v>30.800000000000132</v>
      </c>
      <c r="D446" s="306">
        <f t="shared" ca="1" si="182"/>
        <v>-0.94456732925557396</v>
      </c>
      <c r="E446" s="307">
        <f t="shared" ca="1" si="183"/>
        <v>-2.6680015640916031</v>
      </c>
      <c r="F446" s="304">
        <f t="shared" ca="1" si="184"/>
        <v>2.8302720338321277</v>
      </c>
      <c r="G446" s="306">
        <f t="shared" ca="1" si="185"/>
        <v>12.447344125372851</v>
      </c>
      <c r="H446" s="307">
        <f t="shared" ca="1" si="186"/>
        <v>-95.097014307512595</v>
      </c>
      <c r="I446" s="304">
        <f t="shared" ca="1" si="187"/>
        <v>95.908177471885622</v>
      </c>
      <c r="J446" s="306">
        <f t="shared" ca="1" si="188"/>
        <v>780.36505822431945</v>
      </c>
      <c r="K446" s="307">
        <f t="shared" ca="1" si="189"/>
        <v>625.89795353936495</v>
      </c>
      <c r="L446" s="304">
        <f t="shared" ca="1" si="174"/>
        <v>1000.3588717766293</v>
      </c>
      <c r="M446" s="306">
        <f t="shared" ca="1" si="190"/>
        <v>-1.4406452218770027</v>
      </c>
      <c r="N446" s="304">
        <f t="shared" ca="1" si="191"/>
        <v>-82.542890989240306</v>
      </c>
      <c r="P446" s="310">
        <f t="shared" ca="1" si="192"/>
        <v>23</v>
      </c>
      <c r="Q446" s="304">
        <f t="shared" ca="1" si="193"/>
        <v>0</v>
      </c>
      <c r="R446" s="306">
        <f t="shared" ca="1" si="194"/>
        <v>0</v>
      </c>
      <c r="S446" s="307">
        <f t="shared" ca="1" si="195"/>
        <v>2.9792999999999985</v>
      </c>
      <c r="T446" s="304">
        <f t="shared" ca="1" si="175"/>
        <v>29.226932999999988</v>
      </c>
      <c r="U446" s="311">
        <f t="shared" ca="1" si="176"/>
        <v>0</v>
      </c>
      <c r="V446" s="306">
        <f t="shared" ca="1" si="177"/>
        <v>1.1506541465673106</v>
      </c>
      <c r="W446" s="304">
        <f t="shared" ca="1" si="178"/>
        <v>21.597289243715291</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2.5211240039900815</v>
      </c>
      <c r="AH446" s="304">
        <f t="shared" ca="1" si="202"/>
        <v>-7.204189690590816</v>
      </c>
    </row>
    <row r="447" spans="1:34" x14ac:dyDescent="0.2">
      <c r="A447" s="347">
        <f t="shared" ca="1" si="180"/>
        <v>0.1</v>
      </c>
      <c r="B447" s="304">
        <f t="shared" ca="1" si="181"/>
        <v>30.900000000000134</v>
      </c>
      <c r="D447" s="306">
        <f t="shared" ca="1" si="182"/>
        <v>-0.94081897132464165</v>
      </c>
      <c r="E447" s="307">
        <f t="shared" ca="1" si="183"/>
        <v>-2.6221955755634943</v>
      </c>
      <c r="F447" s="304">
        <f t="shared" ca="1" si="184"/>
        <v>2.7858661082882503</v>
      </c>
      <c r="G447" s="306">
        <f t="shared" ca="1" si="185"/>
        <v>12.353262228240387</v>
      </c>
      <c r="H447" s="307">
        <f t="shared" ca="1" si="186"/>
        <v>-95.359233865068944</v>
      </c>
      <c r="I447" s="304">
        <f t="shared" ca="1" si="187"/>
        <v>96.156053220858553</v>
      </c>
      <c r="J447" s="306">
        <f t="shared" ca="1" si="188"/>
        <v>781.60508854200009</v>
      </c>
      <c r="K447" s="307">
        <f t="shared" ca="1" si="189"/>
        <v>616.37514113073587</v>
      </c>
      <c r="L447" s="304">
        <f t="shared" ca="1" si="174"/>
        <v>995.40184299542182</v>
      </c>
      <c r="M447" s="306">
        <f t="shared" ca="1" si="190"/>
        <v>-1.4419692998575946</v>
      </c>
      <c r="N447" s="304">
        <f t="shared" ca="1" si="191"/>
        <v>-82.618755069274428</v>
      </c>
      <c r="P447" s="310">
        <f t="shared" ca="1" si="192"/>
        <v>23</v>
      </c>
      <c r="Q447" s="304">
        <f t="shared" ca="1" si="193"/>
        <v>0</v>
      </c>
      <c r="R447" s="306">
        <f t="shared" ca="1" si="194"/>
        <v>0</v>
      </c>
      <c r="S447" s="307">
        <f t="shared" ca="1" si="195"/>
        <v>2.9792999999999985</v>
      </c>
      <c r="T447" s="304">
        <f t="shared" ca="1" si="175"/>
        <v>29.226932999999988</v>
      </c>
      <c r="U447" s="311">
        <f t="shared" ca="1" si="176"/>
        <v>0</v>
      </c>
      <c r="V447" s="306">
        <f t="shared" ca="1" si="177"/>
        <v>1.1517514737468308</v>
      </c>
      <c r="W447" s="304">
        <f t="shared" ca="1" si="178"/>
        <v>21.729773339892258</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2.4779145943041785</v>
      </c>
      <c r="AH447" s="304">
        <f t="shared" ca="1" si="202"/>
        <v>-7.2491153102122317</v>
      </c>
    </row>
    <row r="448" spans="1:34" x14ac:dyDescent="0.2">
      <c r="A448" s="347">
        <f t="shared" ca="1" si="180"/>
        <v>0.1</v>
      </c>
      <c r="B448" s="304">
        <f t="shared" ca="1" si="181"/>
        <v>31.000000000000135</v>
      </c>
      <c r="D448" s="306">
        <f t="shared" ca="1" si="182"/>
        <v>-0.93701380846168336</v>
      </c>
      <c r="E448" s="307">
        <f t="shared" ca="1" si="183"/>
        <v>-2.5768564590469181</v>
      </c>
      <c r="F448" s="304">
        <f t="shared" ca="1" si="184"/>
        <v>2.741930722644117</v>
      </c>
      <c r="G448" s="306">
        <f t="shared" ca="1" si="185"/>
        <v>12.259560847394219</v>
      </c>
      <c r="H448" s="307">
        <f t="shared" ca="1" si="186"/>
        <v>-95.616919510973631</v>
      </c>
      <c r="I448" s="304">
        <f t="shared" ca="1" si="187"/>
        <v>96.399647971032394</v>
      </c>
      <c r="J448" s="306">
        <f t="shared" ca="1" si="188"/>
        <v>782.83572969578177</v>
      </c>
      <c r="K448" s="307">
        <f t="shared" ca="1" si="189"/>
        <v>606.8263334619337</v>
      </c>
      <c r="L448" s="304">
        <f t="shared" ca="1" si="174"/>
        <v>990.48976707040288</v>
      </c>
      <c r="M448" s="306">
        <f t="shared" ca="1" si="190"/>
        <v>-1.4432766704578224</v>
      </c>
      <c r="N448" s="304">
        <f t="shared" ca="1" si="191"/>
        <v>-82.693661886926961</v>
      </c>
      <c r="P448" s="310">
        <f t="shared" ca="1" si="192"/>
        <v>23</v>
      </c>
      <c r="Q448" s="304">
        <f t="shared" ca="1" si="193"/>
        <v>0</v>
      </c>
      <c r="R448" s="306">
        <f t="shared" ca="1" si="194"/>
        <v>0</v>
      </c>
      <c r="S448" s="307">
        <f t="shared" ca="1" si="195"/>
        <v>2.9792999999999985</v>
      </c>
      <c r="T448" s="304">
        <f t="shared" ca="1" si="175"/>
        <v>29.226932999999988</v>
      </c>
      <c r="U448" s="311">
        <f t="shared" ca="1" si="176"/>
        <v>0</v>
      </c>
      <c r="V448" s="306">
        <f t="shared" ca="1" si="177"/>
        <v>1.1528528147457839</v>
      </c>
      <c r="W448" s="304">
        <f t="shared" ca="1" si="178"/>
        <v>21.860894154893913</v>
      </c>
      <c r="Y448" s="314" t="str">
        <f t="shared" ca="1" si="196"/>
        <v/>
      </c>
      <c r="Z448" s="315" t="str">
        <f t="shared" ca="1" si="197"/>
        <v/>
      </c>
      <c r="AA448" s="316" t="str">
        <f t="shared" ca="1" si="198"/>
        <v/>
      </c>
      <c r="AC448" s="310">
        <f t="shared" ca="1" si="199"/>
        <v>31.000000000000135</v>
      </c>
      <c r="AD448" s="323">
        <f t="shared" ca="1" si="200"/>
        <v>782.83572969578177</v>
      </c>
      <c r="AE448" s="324" t="e">
        <f t="shared" ca="1" si="179"/>
        <v>#N/A</v>
      </c>
      <c r="AG448" s="306">
        <f t="shared" ca="1" si="201"/>
        <v>2.4351236618431207</v>
      </c>
      <c r="AH448" s="304">
        <f t="shared" ca="1" si="202"/>
        <v>-7.2935835061565699</v>
      </c>
    </row>
    <row r="449" spans="1:34" x14ac:dyDescent="0.2">
      <c r="A449" s="347">
        <f t="shared" ca="1" si="180"/>
        <v>0.1</v>
      </c>
      <c r="B449" s="304">
        <f t="shared" ca="1" si="181"/>
        <v>31.100000000000136</v>
      </c>
      <c r="D449" s="306">
        <f t="shared" ca="1" si="182"/>
        <v>-0.93315363129314488</v>
      </c>
      <c r="E449" s="307">
        <f t="shared" ca="1" si="183"/>
        <v>-2.5319843544645106</v>
      </c>
      <c r="F449" s="304">
        <f t="shared" ca="1" si="184"/>
        <v>2.6984663182720379</v>
      </c>
      <c r="G449" s="306">
        <f t="shared" ca="1" si="185"/>
        <v>12.166245484264905</v>
      </c>
      <c r="H449" s="307">
        <f t="shared" ca="1" si="186"/>
        <v>-95.870117946420081</v>
      </c>
      <c r="I449" s="304">
        <f t="shared" ca="1" si="187"/>
        <v>96.639003741987608</v>
      </c>
      <c r="J449" s="306">
        <f t="shared" ca="1" si="188"/>
        <v>784.05702001236477</v>
      </c>
      <c r="K449" s="307">
        <f t="shared" ca="1" si="189"/>
        <v>597.25198158906403</v>
      </c>
      <c r="L449" s="304">
        <f t="shared" ca="1" si="174"/>
        <v>985.62434027510369</v>
      </c>
      <c r="M449" s="306">
        <f t="shared" ca="1" si="190"/>
        <v>-1.4445676404557879</v>
      </c>
      <c r="N449" s="304">
        <f t="shared" ca="1" si="191"/>
        <v>-82.767629019288407</v>
      </c>
      <c r="P449" s="310">
        <f t="shared" ca="1" si="192"/>
        <v>23</v>
      </c>
      <c r="Q449" s="304">
        <f t="shared" ca="1" si="193"/>
        <v>0</v>
      </c>
      <c r="R449" s="306">
        <f t="shared" ca="1" si="194"/>
        <v>0</v>
      </c>
      <c r="S449" s="307">
        <f t="shared" ca="1" si="195"/>
        <v>2.9792999999999985</v>
      </c>
      <c r="T449" s="304">
        <f t="shared" ca="1" si="175"/>
        <v>29.226932999999988</v>
      </c>
      <c r="U449" s="311">
        <f t="shared" ca="1" si="176"/>
        <v>0</v>
      </c>
      <c r="V449" s="306">
        <f t="shared" ca="1" si="177"/>
        <v>1.1539581272200219</v>
      </c>
      <c r="W449" s="304">
        <f t="shared" ca="1" si="178"/>
        <v>21.990651688300844</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2.3927524151372914</v>
      </c>
      <c r="AH449" s="304">
        <f t="shared" ca="1" si="202"/>
        <v>-7.3375941177101751</v>
      </c>
    </row>
    <row r="450" spans="1:34" x14ac:dyDescent="0.2">
      <c r="A450" s="347">
        <f t="shared" ca="1" si="180"/>
        <v>0.1</v>
      </c>
      <c r="B450" s="304">
        <f t="shared" ca="1" si="181"/>
        <v>31.200000000000138</v>
      </c>
      <c r="D450" s="306">
        <f t="shared" ca="1" si="182"/>
        <v>-0.92924020986442712</v>
      </c>
      <c r="E450" s="307">
        <f t="shared" ca="1" si="183"/>
        <v>-2.4875792387653348</v>
      </c>
      <c r="F450" s="304">
        <f t="shared" ca="1" si="184"/>
        <v>2.655473185096247</v>
      </c>
      <c r="G450" s="306">
        <f t="shared" ca="1" si="185"/>
        <v>12.073321463278463</v>
      </c>
      <c r="H450" s="307">
        <f t="shared" ca="1" si="186"/>
        <v>-96.11887587029662</v>
      </c>
      <c r="I450" s="304">
        <f t="shared" ca="1" si="187"/>
        <v>96.874162653027099</v>
      </c>
      <c r="J450" s="306">
        <f t="shared" ca="1" si="188"/>
        <v>785.26899835974189</v>
      </c>
      <c r="K450" s="307">
        <f t="shared" ca="1" si="189"/>
        <v>587.65253189822818</v>
      </c>
      <c r="L450" s="304">
        <f t="shared" ca="1" si="174"/>
        <v>980.80726854530928</v>
      </c>
      <c r="M450" s="306">
        <f t="shared" ca="1" si="190"/>
        <v>-1.4458425086737527</v>
      </c>
      <c r="N450" s="304">
        <f t="shared" ca="1" si="191"/>
        <v>-82.840673587613153</v>
      </c>
      <c r="P450" s="310">
        <f t="shared" ca="1" si="192"/>
        <v>23</v>
      </c>
      <c r="Q450" s="304">
        <f t="shared" ca="1" si="193"/>
        <v>0</v>
      </c>
      <c r="R450" s="306">
        <f t="shared" ca="1" si="194"/>
        <v>0</v>
      </c>
      <c r="S450" s="307">
        <f t="shared" ca="1" si="195"/>
        <v>2.9792999999999985</v>
      </c>
      <c r="T450" s="304">
        <f t="shared" ca="1" si="175"/>
        <v>29.226932999999988</v>
      </c>
      <c r="U450" s="311">
        <f t="shared" ca="1" si="176"/>
        <v>0</v>
      </c>
      <c r="V450" s="306">
        <f t="shared" ca="1" si="177"/>
        <v>1.1550673692194908</v>
      </c>
      <c r="W450" s="304">
        <f t="shared" ca="1" si="178"/>
        <v>22.11904640485314</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2.3508018679597953</v>
      </c>
      <c r="AH450" s="304">
        <f t="shared" ca="1" si="202"/>
        <v>-7.381147144732271</v>
      </c>
    </row>
    <row r="451" spans="1:34" x14ac:dyDescent="0.2">
      <c r="A451" s="347">
        <f t="shared" ca="1" si="180"/>
        <v>0.1</v>
      </c>
      <c r="B451" s="304">
        <f t="shared" ca="1" si="181"/>
        <v>31.300000000000139</v>
      </c>
      <c r="D451" s="306">
        <f t="shared" ca="1" si="182"/>
        <v>-0.92527529328189351</v>
      </c>
      <c r="E451" s="307">
        <f t="shared" ca="1" si="183"/>
        <v>-2.4436409304333857</v>
      </c>
      <c r="F451" s="304">
        <f t="shared" ca="1" si="184"/>
        <v>2.612951466301515</v>
      </c>
      <c r="G451" s="306">
        <f t="shared" ca="1" si="185"/>
        <v>11.980793933950274</v>
      </c>
      <c r="H451" s="307">
        <f t="shared" ca="1" si="186"/>
        <v>-96.363239963339964</v>
      </c>
      <c r="I451" s="304">
        <f t="shared" ca="1" si="187"/>
        <v>97.105166904341502</v>
      </c>
      <c r="J451" s="306">
        <f t="shared" ca="1" si="188"/>
        <v>786.47170412960327</v>
      </c>
      <c r="K451" s="307">
        <f t="shared" ca="1" si="189"/>
        <v>578.02842610654636</v>
      </c>
      <c r="L451" s="304">
        <f t="shared" ca="1" si="174"/>
        <v>976.0402669888847</v>
      </c>
      <c r="M451" s="306">
        <f t="shared" ca="1" si="190"/>
        <v>-1.4471015662355389</v>
      </c>
      <c r="N451" s="304">
        <f t="shared" ca="1" si="191"/>
        <v>-82.912812272067526</v>
      </c>
      <c r="P451" s="310">
        <f t="shared" ca="1" si="192"/>
        <v>23</v>
      </c>
      <c r="Q451" s="304">
        <f t="shared" ca="1" si="193"/>
        <v>0</v>
      </c>
      <c r="R451" s="306">
        <f t="shared" ca="1" si="194"/>
        <v>0</v>
      </c>
      <c r="S451" s="307">
        <f t="shared" ca="1" si="195"/>
        <v>2.9792999999999985</v>
      </c>
      <c r="T451" s="304">
        <f t="shared" ca="1" si="175"/>
        <v>29.226932999999988</v>
      </c>
      <c r="U451" s="311">
        <f t="shared" ca="1" si="176"/>
        <v>0</v>
      </c>
      <c r="V451" s="306">
        <f t="shared" ca="1" si="177"/>
        <v>1.1561804991889117</v>
      </c>
      <c r="W451" s="304">
        <f t="shared" ca="1" si="178"/>
        <v>22.246079221315199</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2.3092728450963378</v>
      </c>
      <c r="AH451" s="304">
        <f t="shared" ca="1" si="202"/>
        <v>-7.4242427432125506</v>
      </c>
    </row>
    <row r="452" spans="1:34" x14ac:dyDescent="0.2">
      <c r="A452" s="347">
        <f t="shared" ca="1" si="180"/>
        <v>0.1</v>
      </c>
      <c r="B452" s="304">
        <f t="shared" ca="1" si="181"/>
        <v>31.400000000000141</v>
      </c>
      <c r="D452" s="306">
        <f t="shared" ca="1" si="182"/>
        <v>-0.92126060938200438</v>
      </c>
      <c r="E452" s="307">
        <f t="shared" ca="1" si="183"/>
        <v>-2.4001690939625373</v>
      </c>
      <c r="F452" s="304">
        <f t="shared" ca="1" si="184"/>
        <v>2.5709011630188838</v>
      </c>
      <c r="G452" s="306">
        <f t="shared" ca="1" si="185"/>
        <v>11.888667873012073</v>
      </c>
      <c r="H452" s="307">
        <f t="shared" ca="1" si="186"/>
        <v>-96.603256872736225</v>
      </c>
      <c r="I452" s="304">
        <f t="shared" ca="1" si="187"/>
        <v>97.332058758739137</v>
      </c>
      <c r="J452" s="306">
        <f t="shared" ca="1" si="188"/>
        <v>787.66517721995137</v>
      </c>
      <c r="K452" s="307">
        <f t="shared" ca="1" si="189"/>
        <v>568.38010126474251</v>
      </c>
      <c r="L452" s="304">
        <f t="shared" ref="L452:L515" ca="1" si="203">SQRT(pos_x^2+pos_z^2)</f>
        <v>971.32505934864889</v>
      </c>
      <c r="M452" s="306">
        <f t="shared" ca="1" si="190"/>
        <v>-1.4483450968141893</v>
      </c>
      <c r="N452" s="304">
        <f t="shared" ca="1" si="191"/>
        <v>-82.984061325919669</v>
      </c>
      <c r="P452" s="310">
        <f t="shared" ca="1" si="192"/>
        <v>23</v>
      </c>
      <c r="Q452" s="304">
        <f t="shared" ca="1" si="193"/>
        <v>0</v>
      </c>
      <c r="R452" s="306">
        <f t="shared" ca="1" si="194"/>
        <v>0</v>
      </c>
      <c r="S452" s="307">
        <f t="shared" ca="1" si="195"/>
        <v>2.9792999999999985</v>
      </c>
      <c r="T452" s="304">
        <f t="shared" ref="T452:T515" ca="1" si="204">m*g</f>
        <v>29.226932999999988</v>
      </c>
      <c r="U452" s="311">
        <f t="shared" ref="U452:U515" ca="1" si="205">IF(pos_xz&lt;L_rampe,Poids*COS(Beta),0)</f>
        <v>0</v>
      </c>
      <c r="V452" s="306">
        <f t="shared" ref="V452:V515" ca="1" si="206">Rho_moyen*(20000-Alt_rampe-pos_z)/(20000+Alt_rampe+pos_z)</f>
        <v>1.1572974759683194</v>
      </c>
      <c r="W452" s="304">
        <f t="shared" ref="W452:W515" ca="1" si="207">1/2*Rho*Sref*Cx*vit_xz^2</f>
        <v>22.371751493448471</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2.2681659880220613</v>
      </c>
      <c r="AH452" s="304">
        <f t="shared" ca="1" si="202"/>
        <v>-7.4668812208623541</v>
      </c>
    </row>
    <row r="453" spans="1:34" x14ac:dyDescent="0.2">
      <c r="A453" s="347">
        <f t="shared" ref="A453:A516" ca="1" si="209">IF(B452+0.01&lt;=T_ini+ROUNDUP(Temps_fin_propu,0), 0.01, IF(K452&gt;0, 0.1, 0.0001))</f>
        <v>0.1</v>
      </c>
      <c r="B453" s="304">
        <f t="shared" ref="B453:B516" ca="1" si="210">B452+pas</f>
        <v>31.500000000000142</v>
      </c>
      <c r="D453" s="306">
        <f t="shared" ref="D453:D516" ca="1" si="211">IF(AND(L452&lt;L_rampe,Poussee&lt;Poids*SIN(M452)),0,(-W452+Poussee)/m*COS(M452)-U452/m*SIN(M452))</f>
        <v>-0.91719786442684104</v>
      </c>
      <c r="E453" s="307">
        <f t="shared" ref="E453:E516" ca="1" si="212">IF(AND(L452&lt;L_rampe,Poussee&lt;Poids*SIN(M452)),0,(-W452+Poussee)/m*SIN(M452)+U452/m*COS(M452)-Poids/m)</f>
        <v>-2.3571632442951946</v>
      </c>
      <c r="F453" s="304">
        <f t="shared" ref="F453:F516" ca="1" si="213">SQRT(acc_x^2+acc_z^2)</f>
        <v>2.5293221389861364</v>
      </c>
      <c r="G453" s="306">
        <f t="shared" ref="G453:G516" ca="1" si="214">G452+acc_x*pas</f>
        <v>11.796948086569389</v>
      </c>
      <c r="H453" s="307">
        <f t="shared" ref="H453:H516" ca="1" si="215">H452+acc_z*pas</f>
        <v>-96.838973197165743</v>
      </c>
      <c r="I453" s="304">
        <f t="shared" ref="I453:I516" ca="1" si="216">SQRT(vit_x^2+vit_z^2)</f>
        <v>97.554880523931757</v>
      </c>
      <c r="J453" s="306">
        <f t="shared" ref="J453:J516" ca="1" si="217">J452+0.5*(vit_x+G452)*pas*(K452&gt;=0)</f>
        <v>788.84945801793049</v>
      </c>
      <c r="K453" s="307">
        <f t="shared" ref="K453:K516" ca="1" si="218">K452+0.5*(vit_z+H452)*pas</f>
        <v>558.7079897612474</v>
      </c>
      <c r="L453" s="304">
        <f t="shared" ca="1" si="203"/>
        <v>966.66337741648033</v>
      </c>
      <c r="M453" s="306">
        <f t="shared" ref="M453:M516" ca="1" si="219">IF(AND(L452&gt;L_rampe,G453&gt;0),ATAN2(G453,H453),$M$4)</f>
        <v>-1.4495733768703136</v>
      </c>
      <c r="N453" s="304">
        <f t="shared" ref="N453:N516" ca="1" si="220">DEGREES(Beta)</f>
        <v>-83.054436589195674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2.9792999999999985</v>
      </c>
      <c r="T453" s="304">
        <f t="shared" ca="1" si="204"/>
        <v>29.226932999999988</v>
      </c>
      <c r="U453" s="311">
        <f t="shared" ca="1" si="205"/>
        <v>0</v>
      </c>
      <c r="V453" s="306">
        <f t="shared" ca="1" si="206"/>
        <v>1.1584182587934628</v>
      </c>
      <c r="W453" s="304">
        <f t="shared" ca="1" si="207"/>
        <v>22.496065003100199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2.2274817604857047</v>
      </c>
      <c r="AH453" s="304">
        <f t="shared" ref="AH453:AH516" ca="1" si="231">IF(AND(L452&lt;L_rampe,Poussee&lt;Poids*SIN(M452)), g*SIN(M452), (-W452+Poussee)/m)</f>
        <v>-7.5090630327420813</v>
      </c>
    </row>
    <row r="454" spans="1:34" x14ac:dyDescent="0.2">
      <c r="A454" s="347">
        <f t="shared" ca="1" si="209"/>
        <v>0.1</v>
      </c>
      <c r="B454" s="304">
        <f t="shared" ca="1" si="210"/>
        <v>31.600000000000144</v>
      </c>
      <c r="D454" s="306">
        <f t="shared" ca="1" si="211"/>
        <v>-0.91308874282525643</v>
      </c>
      <c r="E454" s="307">
        <f t="shared" ca="1" si="212"/>
        <v>-2.314622751221882</v>
      </c>
      <c r="F454" s="304">
        <f t="shared" ca="1" si="213"/>
        <v>2.4882141251805807</v>
      </c>
      <c r="G454" s="306">
        <f t="shared" ca="1" si="214"/>
        <v>11.705639212286863</v>
      </c>
      <c r="H454" s="307">
        <f t="shared" ca="1" si="215"/>
        <v>-97.070435472287926</v>
      </c>
      <c r="I454" s="304">
        <f t="shared" ca="1" si="216"/>
        <v>97.773674535366837</v>
      </c>
      <c r="J454" s="306">
        <f t="shared" ca="1" si="217"/>
        <v>790.02458738287328</v>
      </c>
      <c r="K454" s="307">
        <f t="shared" ca="1" si="218"/>
        <v>549.01251932777473</v>
      </c>
      <c r="L454" s="304">
        <f t="shared" ca="1" si="203"/>
        <v>962.05696039689315</v>
      </c>
      <c r="M454" s="306">
        <f t="shared" ca="1" si="219"/>
        <v>-1.4507866758815158</v>
      </c>
      <c r="N454" s="304">
        <f t="shared" ca="1" si="220"/>
        <v>-83.123953501824957</v>
      </c>
      <c r="P454" s="310">
        <f t="shared" ca="1" si="221"/>
        <v>23</v>
      </c>
      <c r="Q454" s="304">
        <f t="shared" ca="1" si="222"/>
        <v>0</v>
      </c>
      <c r="R454" s="306">
        <f t="shared" ca="1" si="223"/>
        <v>0</v>
      </c>
      <c r="S454" s="307">
        <f t="shared" ca="1" si="224"/>
        <v>2.9792999999999985</v>
      </c>
      <c r="T454" s="304">
        <f t="shared" ca="1" si="204"/>
        <v>29.226932999999988</v>
      </c>
      <c r="U454" s="311">
        <f t="shared" ca="1" si="205"/>
        <v>0</v>
      </c>
      <c r="V454" s="306">
        <f t="shared" ca="1" si="206"/>
        <v>1.1595428072960732</v>
      </c>
      <c r="W454" s="304">
        <f t="shared" ca="1" si="207"/>
        <v>22.619021945415472</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2.1872204540011868</v>
      </c>
      <c r="AH454" s="304">
        <f t="shared" ca="1" si="231"/>
        <v>-7.5507887769275364</v>
      </c>
    </row>
    <row r="455" spans="1:34" x14ac:dyDescent="0.2">
      <c r="A455" s="347">
        <f t="shared" ca="1" si="209"/>
        <v>0.1</v>
      </c>
      <c r="B455" s="304">
        <f t="shared" ca="1" si="210"/>
        <v>31.700000000000145</v>
      </c>
      <c r="D455" s="306">
        <f t="shared" ca="1" si="211"/>
        <v>-0.90893490687893341</v>
      </c>
      <c r="E455" s="307">
        <f t="shared" ca="1" si="212"/>
        <v>-2.2725468437392298</v>
      </c>
      <c r="F455" s="304">
        <f t="shared" ca="1" si="213"/>
        <v>2.4475767244219639</v>
      </c>
      <c r="G455" s="306">
        <f t="shared" ca="1" si="214"/>
        <v>11.61474572159897</v>
      </c>
      <c r="H455" s="307">
        <f t="shared" ca="1" si="215"/>
        <v>-97.297690156661844</v>
      </c>
      <c r="I455" s="304">
        <f t="shared" ca="1" si="216"/>
        <v>97.988483139597449</v>
      </c>
      <c r="J455" s="306">
        <f t="shared" ca="1" si="217"/>
        <v>791.19060662956758</v>
      </c>
      <c r="K455" s="307">
        <f t="shared" ca="1" si="218"/>
        <v>539.2941130463272</v>
      </c>
      <c r="L455" s="304">
        <f t="shared" ca="1" si="203"/>
        <v>957.50755421839256</v>
      </c>
      <c r="M455" s="306">
        <f t="shared" ca="1" si="219"/>
        <v>-1.451985256563286</v>
      </c>
      <c r="N455" s="304">
        <f t="shared" ca="1" si="220"/>
        <v>-83.192627116296308</v>
      </c>
      <c r="P455" s="310">
        <f t="shared" ca="1" si="221"/>
        <v>23</v>
      </c>
      <c r="Q455" s="304">
        <f t="shared" ca="1" si="222"/>
        <v>0</v>
      </c>
      <c r="R455" s="306">
        <f t="shared" ca="1" si="223"/>
        <v>0</v>
      </c>
      <c r="S455" s="307">
        <f t="shared" ca="1" si="224"/>
        <v>2.9792999999999985</v>
      </c>
      <c r="T455" s="304">
        <f t="shared" ca="1" si="204"/>
        <v>29.226932999999988</v>
      </c>
      <c r="U455" s="311">
        <f t="shared" ca="1" si="205"/>
        <v>0</v>
      </c>
      <c r="V455" s="306">
        <f t="shared" ca="1" si="206"/>
        <v>1.1606710815040018</v>
      </c>
      <c r="W455" s="304">
        <f t="shared" ca="1" si="207"/>
        <v>22.74062491617968</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2.1473821932468748</v>
      </c>
      <c r="AH455" s="304">
        <f t="shared" ca="1" si="231"/>
        <v>-7.5920591902176628</v>
      </c>
    </row>
    <row r="456" spans="1:34" x14ac:dyDescent="0.2">
      <c r="A456" s="347">
        <f t="shared" ca="1" si="209"/>
        <v>0.1</v>
      </c>
      <c r="B456" s="304">
        <f t="shared" ca="1" si="210"/>
        <v>31.800000000000146</v>
      </c>
      <c r="D456" s="306">
        <f t="shared" ca="1" si="211"/>
        <v>-0.90473799655261966</v>
      </c>
      <c r="E456" s="307">
        <f t="shared" ca="1" si="212"/>
        <v>-2.2309346143638962</v>
      </c>
      <c r="F456" s="304">
        <f t="shared" ca="1" si="213"/>
        <v>2.4074094159434192</v>
      </c>
      <c r="G456" s="306">
        <f t="shared" ca="1" si="214"/>
        <v>11.524271921943708</v>
      </c>
      <c r="H456" s="307">
        <f t="shared" ca="1" si="215"/>
        <v>-97.520783618098235</v>
      </c>
      <c r="I456" s="304">
        <f t="shared" ca="1" si="216"/>
        <v>98.199348678180328</v>
      </c>
      <c r="J456" s="306">
        <f t="shared" ca="1" si="217"/>
        <v>792.34755751174475</v>
      </c>
      <c r="K456" s="307">
        <f t="shared" ca="1" si="218"/>
        <v>529.55318935758919</v>
      </c>
      <c r="L456" s="304">
        <f t="shared" ca="1" si="203"/>
        <v>953.01691079100078</v>
      </c>
      <c r="M456" s="306">
        <f t="shared" ca="1" si="219"/>
        <v>-1.4531693750817194</v>
      </c>
      <c r="N456" s="304">
        <f t="shared" ca="1" si="220"/>
        <v>-83.260472109845821</v>
      </c>
      <c r="P456" s="310">
        <f t="shared" ca="1" si="221"/>
        <v>23</v>
      </c>
      <c r="Q456" s="304">
        <f t="shared" ca="1" si="222"/>
        <v>0</v>
      </c>
      <c r="R456" s="306">
        <f t="shared" ca="1" si="223"/>
        <v>0</v>
      </c>
      <c r="S456" s="307">
        <f t="shared" ca="1" si="224"/>
        <v>2.9792999999999985</v>
      </c>
      <c r="T456" s="304">
        <f t="shared" ca="1" si="204"/>
        <v>29.226932999999988</v>
      </c>
      <c r="U456" s="311">
        <f t="shared" ca="1" si="205"/>
        <v>0</v>
      </c>
      <c r="V456" s="306">
        <f t="shared" ca="1" si="206"/>
        <v>1.1618030418412291</v>
      </c>
      <c r="W456" s="304">
        <f t="shared" ca="1" si="207"/>
        <v>22.860876899297569</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2.1079669413726512</v>
      </c>
      <c r="AH456" s="304">
        <f t="shared" ca="1" si="231"/>
        <v>-7.6328751438860438</v>
      </c>
    </row>
    <row r="457" spans="1:34" x14ac:dyDescent="0.2">
      <c r="A457" s="347">
        <f t="shared" ca="1" si="209"/>
        <v>0.1</v>
      </c>
      <c r="B457" s="304">
        <f t="shared" ca="1" si="210"/>
        <v>31.900000000000148</v>
      </c>
      <c r="D457" s="306">
        <f t="shared" ca="1" si="211"/>
        <v>-0.90049962926780147</v>
      </c>
      <c r="E457" s="307">
        <f t="shared" ca="1" si="212"/>
        <v>-2.1897850234002947</v>
      </c>
      <c r="F457" s="304">
        <f t="shared" ca="1" si="213"/>
        <v>2.3677115599286322</v>
      </c>
      <c r="G457" s="306">
        <f t="shared" ca="1" si="214"/>
        <v>11.434221959016927</v>
      </c>
      <c r="H457" s="307">
        <f t="shared" ca="1" si="215"/>
        <v>-97.739762120438272</v>
      </c>
      <c r="I457" s="304">
        <f t="shared" ca="1" si="216"/>
        <v>98.406313472093473</v>
      </c>
      <c r="J457" s="306">
        <f t="shared" ca="1" si="217"/>
        <v>793.49548220579277</v>
      </c>
      <c r="K457" s="307">
        <f t="shared" ca="1" si="218"/>
        <v>519.7901620706624</v>
      </c>
      <c r="L457" s="304">
        <f t="shared" ca="1" si="203"/>
        <v>948.58678720844989</v>
      </c>
      <c r="M457" s="306">
        <f t="shared" ca="1" si="219"/>
        <v>-1.4543392812584082</v>
      </c>
      <c r="N457" s="304">
        <f t="shared" ca="1" si="220"/>
        <v>-83.32750279619637</v>
      </c>
      <c r="P457" s="310">
        <f t="shared" ca="1" si="221"/>
        <v>23</v>
      </c>
      <c r="Q457" s="304">
        <f t="shared" ca="1" si="222"/>
        <v>0</v>
      </c>
      <c r="R457" s="306">
        <f t="shared" ca="1" si="223"/>
        <v>0</v>
      </c>
      <c r="S457" s="307">
        <f t="shared" ca="1" si="224"/>
        <v>2.9792999999999985</v>
      </c>
      <c r="T457" s="304">
        <f t="shared" ca="1" si="204"/>
        <v>29.226932999999988</v>
      </c>
      <c r="U457" s="311">
        <f t="shared" ca="1" si="205"/>
        <v>0</v>
      </c>
      <c r="V457" s="306">
        <f t="shared" ca="1" si="206"/>
        <v>1.1629386491277545</v>
      </c>
      <c r="W457" s="304">
        <f t="shared" ca="1" si="207"/>
        <v>22.97978125441546</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2.068974505215075</v>
      </c>
      <c r="AH457" s="304">
        <f t="shared" ca="1" si="231"/>
        <v>-7.67323763947826</v>
      </c>
    </row>
    <row r="458" spans="1:34" x14ac:dyDescent="0.2">
      <c r="A458" s="347">
        <f t="shared" ca="1" si="209"/>
        <v>0.1</v>
      </c>
      <c r="B458" s="304">
        <f t="shared" ca="1" si="210"/>
        <v>32.000000000000149</v>
      </c>
      <c r="D458" s="306">
        <f t="shared" ca="1" si="211"/>
        <v>-0.8962213997190952</v>
      </c>
      <c r="E458" s="307">
        <f t="shared" ca="1" si="212"/>
        <v>-2.1490969031598395</v>
      </c>
      <c r="F458" s="304">
        <f t="shared" ca="1" si="213"/>
        <v>2.3284824020133081</v>
      </c>
      <c r="G458" s="306">
        <f t="shared" ca="1" si="214"/>
        <v>11.344599819045017</v>
      </c>
      <c r="H458" s="307">
        <f t="shared" ca="1" si="215"/>
        <v>-97.954671810754249</v>
      </c>
      <c r="I458" s="304">
        <f t="shared" ca="1" si="216"/>
        <v>98.609419806663752</v>
      </c>
      <c r="J458" s="306">
        <f t="shared" ca="1" si="217"/>
        <v>794.63442329469592</v>
      </c>
      <c r="K458" s="307">
        <f t="shared" ca="1" si="218"/>
        <v>510.00544037410276</v>
      </c>
      <c r="L458" s="304">
        <f t="shared" ca="1" si="203"/>
        <v>944.21894489364934</v>
      </c>
      <c r="M458" s="306">
        <f t="shared" ca="1" si="219"/>
        <v>-1.4554952187678341</v>
      </c>
      <c r="N458" s="304">
        <f t="shared" ca="1" si="220"/>
        <v>-83.39373313686734</v>
      </c>
      <c r="P458" s="310">
        <f t="shared" ca="1" si="221"/>
        <v>23</v>
      </c>
      <c r="Q458" s="304">
        <f t="shared" ca="1" si="222"/>
        <v>0</v>
      </c>
      <c r="R458" s="306">
        <f t="shared" ca="1" si="223"/>
        <v>0</v>
      </c>
      <c r="S458" s="307">
        <f t="shared" ca="1" si="224"/>
        <v>2.9792999999999985</v>
      </c>
      <c r="T458" s="304">
        <f t="shared" ca="1" si="204"/>
        <v>29.226932999999988</v>
      </c>
      <c r="U458" s="311">
        <f t="shared" ca="1" si="205"/>
        <v>0</v>
      </c>
      <c r="V458" s="306">
        <f t="shared" ca="1" si="206"/>
        <v>1.1640778645793595</v>
      </c>
      <c r="W458" s="304">
        <f t="shared" ca="1" si="207"/>
        <v>23.097341704691829</v>
      </c>
      <c r="Y458" s="314" t="str">
        <f t="shared" ca="1" si="225"/>
        <v/>
      </c>
      <c r="Z458" s="315" t="str">
        <f t="shared" ca="1" si="226"/>
        <v/>
      </c>
      <c r="AA458" s="316" t="str">
        <f t="shared" ca="1" si="227"/>
        <v/>
      </c>
      <c r="AC458" s="310">
        <f t="shared" ca="1" si="228"/>
        <v>32.000000000000149</v>
      </c>
      <c r="AD458" s="323">
        <f t="shared" ca="1" si="229"/>
        <v>794.63442329469592</v>
      </c>
      <c r="AE458" s="324" t="e">
        <f t="shared" ca="1" si="208"/>
        <v>#N/A</v>
      </c>
      <c r="AG458" s="306">
        <f t="shared" ca="1" si="230"/>
        <v>2.0304045404207312</v>
      </c>
      <c r="AH458" s="304">
        <f t="shared" ca="1" si="231"/>
        <v>-7.713147804657293</v>
      </c>
    </row>
    <row r="459" spans="1:34" x14ac:dyDescent="0.2">
      <c r="A459" s="347">
        <f t="shared" ca="1" si="209"/>
        <v>0.1</v>
      </c>
      <c r="B459" s="304">
        <f t="shared" ca="1" si="210"/>
        <v>32.100000000000151</v>
      </c>
      <c r="D459" s="306">
        <f t="shared" ca="1" si="211"/>
        <v>-0.8919048797126492</v>
      </c>
      <c r="E459" s="307">
        <f t="shared" ca="1" si="212"/>
        <v>-2.1088689621299253</v>
      </c>
      <c r="F459" s="304">
        <f t="shared" ca="1" si="213"/>
        <v>2.2897210777494674</v>
      </c>
      <c r="G459" s="306">
        <f t="shared" ca="1" si="214"/>
        <v>11.255409331073752</v>
      </c>
      <c r="H459" s="307">
        <f t="shared" ca="1" si="215"/>
        <v>-98.165558706967246</v>
      </c>
      <c r="I459" s="304">
        <f t="shared" ca="1" si="216"/>
        <v>98.808709916995952</v>
      </c>
      <c r="J459" s="306">
        <f t="shared" ca="1" si="217"/>
        <v>795.76442375220188</v>
      </c>
      <c r="K459" s="307">
        <f t="shared" ca="1" si="218"/>
        <v>500.19942884821671</v>
      </c>
      <c r="L459" s="304">
        <f t="shared" ca="1" si="203"/>
        <v>939.91514868617583</v>
      </c>
      <c r="M459" s="306">
        <f t="shared" ca="1" si="219"/>
        <v>-1.456637425327576</v>
      </c>
      <c r="N459" s="304">
        <f t="shared" ca="1" si="220"/>
        <v>-83.459176752072707</v>
      </c>
      <c r="P459" s="310">
        <f t="shared" ca="1" si="221"/>
        <v>23</v>
      </c>
      <c r="Q459" s="304">
        <f t="shared" ca="1" si="222"/>
        <v>0</v>
      </c>
      <c r="R459" s="306">
        <f t="shared" ca="1" si="223"/>
        <v>0</v>
      </c>
      <c r="S459" s="307">
        <f t="shared" ca="1" si="224"/>
        <v>2.9792999999999985</v>
      </c>
      <c r="T459" s="304">
        <f t="shared" ca="1" si="204"/>
        <v>29.226932999999988</v>
      </c>
      <c r="U459" s="311">
        <f t="shared" ca="1" si="205"/>
        <v>0</v>
      </c>
      <c r="V459" s="306">
        <f t="shared" ca="1" si="206"/>
        <v>1.1652206498072599</v>
      </c>
      <c r="W459" s="304">
        <f t="shared" ca="1" si="207"/>
        <v>23.21356232472198</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1.9922565564781207</v>
      </c>
      <c r="AH459" s="304">
        <f t="shared" ca="1" si="231"/>
        <v>-7.7526068890987281</v>
      </c>
    </row>
    <row r="460" spans="1:34" x14ac:dyDescent="0.2">
      <c r="A460" s="347">
        <f t="shared" ca="1" si="209"/>
        <v>0.1</v>
      </c>
      <c r="B460" s="304">
        <f t="shared" ca="1" si="210"/>
        <v>32.200000000000152</v>
      </c>
      <c r="D460" s="306">
        <f t="shared" ca="1" si="211"/>
        <v>-0.88755161802584637</v>
      </c>
      <c r="E460" s="307">
        <f t="shared" ca="1" si="212"/>
        <v>-2.0690997890906369</v>
      </c>
      <c r="F460" s="304">
        <f t="shared" ca="1" si="213"/>
        <v>2.2514266170309027</v>
      </c>
      <c r="G460" s="306">
        <f t="shared" ca="1" si="214"/>
        <v>11.166654169271167</v>
      </c>
      <c r="H460" s="307">
        <f t="shared" ca="1" si="215"/>
        <v>-98.372468685876314</v>
      </c>
      <c r="I460" s="304">
        <f t="shared" ca="1" si="216"/>
        <v>99.004225973893753</v>
      </c>
      <c r="J460" s="306">
        <f t="shared" ca="1" si="217"/>
        <v>796.88552692721908</v>
      </c>
      <c r="K460" s="307">
        <f t="shared" ca="1" si="218"/>
        <v>490.37252747857451</v>
      </c>
      <c r="L460" s="304">
        <f t="shared" ca="1" si="203"/>
        <v>935.67716587068469</v>
      </c>
      <c r="M460" s="306">
        <f t="shared" ca="1" si="219"/>
        <v>-1.457766132881632</v>
      </c>
      <c r="N460" s="304">
        <f t="shared" ca="1" si="220"/>
        <v>-83.523846931224654</v>
      </c>
      <c r="P460" s="310">
        <f t="shared" ca="1" si="221"/>
        <v>23</v>
      </c>
      <c r="Q460" s="304">
        <f t="shared" ca="1" si="222"/>
        <v>0</v>
      </c>
      <c r="R460" s="306">
        <f t="shared" ca="1" si="223"/>
        <v>0</v>
      </c>
      <c r="S460" s="307">
        <f t="shared" ca="1" si="224"/>
        <v>2.9792999999999985</v>
      </c>
      <c r="T460" s="304">
        <f t="shared" ca="1" si="204"/>
        <v>29.226932999999988</v>
      </c>
      <c r="U460" s="311">
        <f t="shared" ca="1" si="205"/>
        <v>0</v>
      </c>
      <c r="V460" s="306">
        <f t="shared" ca="1" si="206"/>
        <v>1.1663669668176431</v>
      </c>
      <c r="W460" s="304">
        <f t="shared" ca="1" si="207"/>
        <v>23.328447528621485</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1.9545299216581897</v>
      </c>
      <c r="AH460" s="304">
        <f t="shared" ca="1" si="231"/>
        <v>-7.7916162604376842</v>
      </c>
    </row>
    <row r="461" spans="1:34" x14ac:dyDescent="0.2">
      <c r="A461" s="347">
        <f t="shared" ca="1" si="209"/>
        <v>0.1</v>
      </c>
      <c r="B461" s="304">
        <f t="shared" ca="1" si="210"/>
        <v>32.300000000000153</v>
      </c>
      <c r="D461" s="306">
        <f t="shared" ca="1" si="211"/>
        <v>-0.8831631402875969</v>
      </c>
      <c r="E461" s="307">
        <f t="shared" ca="1" si="212"/>
        <v>-2.0297878571776033</v>
      </c>
      <c r="F461" s="304">
        <f t="shared" ca="1" si="213"/>
        <v>2.2135979484785162</v>
      </c>
      <c r="G461" s="306">
        <f t="shared" ca="1" si="214"/>
        <v>11.078337855242408</v>
      </c>
      <c r="H461" s="307">
        <f t="shared" ca="1" si="215"/>
        <v>-98.575447471594074</v>
      </c>
      <c r="I461" s="304">
        <f t="shared" ca="1" si="216"/>
        <v>99.19601007026391</v>
      </c>
      <c r="J461" s="306">
        <f t="shared" ca="1" si="217"/>
        <v>797.99777652844477</v>
      </c>
      <c r="K461" s="307">
        <f t="shared" ca="1" si="218"/>
        <v>480.525131670701</v>
      </c>
      <c r="L461" s="304">
        <f t="shared" ca="1" si="203"/>
        <v>931.50676514531347</v>
      </c>
      <c r="M461" s="306">
        <f t="shared" ca="1" si="219"/>
        <v>-1.4588815677771387</v>
      </c>
      <c r="N461" s="304">
        <f t="shared" ca="1" si="220"/>
        <v>-83.58775664305881</v>
      </c>
      <c r="P461" s="310">
        <f t="shared" ca="1" si="221"/>
        <v>23</v>
      </c>
      <c r="Q461" s="304">
        <f t="shared" ca="1" si="222"/>
        <v>0</v>
      </c>
      <c r="R461" s="306">
        <f t="shared" ca="1" si="223"/>
        <v>0</v>
      </c>
      <c r="S461" s="307">
        <f t="shared" ca="1" si="224"/>
        <v>2.9792999999999985</v>
      </c>
      <c r="T461" s="304">
        <f t="shared" ca="1" si="204"/>
        <v>29.226932999999988</v>
      </c>
      <c r="U461" s="311">
        <f t="shared" ca="1" si="205"/>
        <v>0</v>
      </c>
      <c r="V461" s="306">
        <f t="shared" ca="1" si="206"/>
        <v>1.1675167780110931</v>
      </c>
      <c r="W461" s="304">
        <f t="shared" ca="1" si="207"/>
        <v>23.442002058272831</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1.9172238678638651</v>
      </c>
      <c r="AH461" s="304">
        <f t="shared" ca="1" si="231"/>
        <v>-7.8301774002690214</v>
      </c>
    </row>
    <row r="462" spans="1:34" x14ac:dyDescent="0.2">
      <c r="A462" s="347">
        <f t="shared" ca="1" si="209"/>
        <v>0.1</v>
      </c>
      <c r="B462" s="304">
        <f t="shared" ca="1" si="210"/>
        <v>32.400000000000155</v>
      </c>
      <c r="D462" s="306">
        <f t="shared" ca="1" si="211"/>
        <v>-0.87874094887853893</v>
      </c>
      <c r="E462" s="307">
        <f t="shared" ca="1" si="212"/>
        <v>-1.9909315278894093</v>
      </c>
      <c r="F462" s="304">
        <f t="shared" ca="1" si="213"/>
        <v>2.1762339037842446</v>
      </c>
      <c r="G462" s="306">
        <f t="shared" ca="1" si="214"/>
        <v>10.990463760354555</v>
      </c>
      <c r="H462" s="307">
        <f t="shared" ca="1" si="215"/>
        <v>-98.774540624383022</v>
      </c>
      <c r="I462" s="304">
        <f t="shared" ca="1" si="216"/>
        <v>99.384104207994753</v>
      </c>
      <c r="J462" s="306">
        <f t="shared" ca="1" si="217"/>
        <v>799.10121660922459</v>
      </c>
      <c r="K462" s="307">
        <f t="shared" ca="1" si="218"/>
        <v>470.65763226590212</v>
      </c>
      <c r="L462" s="304">
        <f t="shared" ca="1" si="203"/>
        <v>927.40571552934045</v>
      </c>
      <c r="M462" s="306">
        <f t="shared" ca="1" si="219"/>
        <v>-1.4599839509347616</v>
      </c>
      <c r="N462" s="304">
        <f t="shared" ca="1" si="220"/>
        <v>-83.650918545396905</v>
      </c>
      <c r="P462" s="310">
        <f t="shared" ca="1" si="221"/>
        <v>23</v>
      </c>
      <c r="Q462" s="304">
        <f t="shared" ca="1" si="222"/>
        <v>0</v>
      </c>
      <c r="R462" s="306">
        <f t="shared" ca="1" si="223"/>
        <v>0</v>
      </c>
      <c r="S462" s="307">
        <f t="shared" ca="1" si="224"/>
        <v>2.9792999999999985</v>
      </c>
      <c r="T462" s="304">
        <f t="shared" ca="1" si="204"/>
        <v>29.226932999999988</v>
      </c>
      <c r="U462" s="311">
        <f t="shared" ca="1" si="205"/>
        <v>0</v>
      </c>
      <c r="V462" s="306">
        <f t="shared" ca="1" si="206"/>
        <v>1.1686700461819106</v>
      </c>
      <c r="W462" s="304">
        <f t="shared" ca="1" si="207"/>
        <v>23.55423097173983</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1.880337495388881</v>
      </c>
      <c r="AH462" s="304">
        <f t="shared" ca="1" si="231"/>
        <v>-7.8682919002023439</v>
      </c>
    </row>
    <row r="463" spans="1:34" x14ac:dyDescent="0.2">
      <c r="A463" s="347">
        <f t="shared" ca="1" si="209"/>
        <v>0.1</v>
      </c>
      <c r="B463" s="304">
        <f t="shared" ca="1" si="210"/>
        <v>32.500000000000156</v>
      </c>
      <c r="D463" s="306">
        <f t="shared" ca="1" si="211"/>
        <v>-0.87428652285045827</v>
      </c>
      <c r="E463" s="307">
        <f t="shared" ca="1" si="212"/>
        <v>-1.9525290550380463</v>
      </c>
      <c r="F463" s="304">
        <f t="shared" ca="1" si="213"/>
        <v>2.1393332220123424</v>
      </c>
      <c r="G463" s="306">
        <f t="shared" ca="1" si="214"/>
        <v>10.903035108069508</v>
      </c>
      <c r="H463" s="307">
        <f t="shared" ca="1" si="215"/>
        <v>-98.969793529886829</v>
      </c>
      <c r="I463" s="304">
        <f t="shared" ca="1" si="216"/>
        <v>99.568550285299551</v>
      </c>
      <c r="J463" s="306">
        <f t="shared" ca="1" si="217"/>
        <v>800.19589155264578</v>
      </c>
      <c r="K463" s="307">
        <f t="shared" ca="1" si="218"/>
        <v>460.77041555818863</v>
      </c>
      <c r="L463" s="304">
        <f t="shared" ca="1" si="203"/>
        <v>923.37578520957516</v>
      </c>
      <c r="M463" s="306">
        <f t="shared" ca="1" si="219"/>
        <v>-1.4610734980130136</v>
      </c>
      <c r="N463" s="304">
        <f t="shared" ca="1" si="220"/>
        <v>-83.713344994561552</v>
      </c>
      <c r="P463" s="310">
        <f t="shared" ca="1" si="221"/>
        <v>23</v>
      </c>
      <c r="Q463" s="304">
        <f t="shared" ca="1" si="222"/>
        <v>0</v>
      </c>
      <c r="R463" s="306">
        <f t="shared" ca="1" si="223"/>
        <v>0</v>
      </c>
      <c r="S463" s="307">
        <f t="shared" ca="1" si="224"/>
        <v>2.9792999999999985</v>
      </c>
      <c r="T463" s="304">
        <f t="shared" ca="1" si="204"/>
        <v>29.226932999999988</v>
      </c>
      <c r="U463" s="311">
        <f t="shared" ca="1" si="205"/>
        <v>0</v>
      </c>
      <c r="V463" s="306">
        <f t="shared" ca="1" si="206"/>
        <v>1.1698267345173294</v>
      </c>
      <c r="W463" s="304">
        <f t="shared" ca="1" si="207"/>
        <v>23.665139631853087</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1.8438697775861037</v>
      </c>
      <c r="AH463" s="304">
        <f t="shared" ca="1" si="231"/>
        <v>-7.9059614579732962</v>
      </c>
    </row>
    <row r="464" spans="1:34" x14ac:dyDescent="0.2">
      <c r="A464" s="347">
        <f t="shared" ca="1" si="209"/>
        <v>0.1</v>
      </c>
      <c r="B464" s="304">
        <f t="shared" ca="1" si="210"/>
        <v>32.600000000000158</v>
      </c>
      <c r="D464" s="306">
        <f t="shared" ca="1" si="211"/>
        <v>-0.86980131786425374</v>
      </c>
      <c r="E464" s="307">
        <f t="shared" ca="1" si="212"/>
        <v>-1.9145785886412021</v>
      </c>
      <c r="F464" s="304">
        <f t="shared" ca="1" si="213"/>
        <v>2.1028945538570709</v>
      </c>
      <c r="G464" s="306">
        <f t="shared" ca="1" si="214"/>
        <v>10.816054976283082</v>
      </c>
      <c r="H464" s="307">
        <f t="shared" ca="1" si="215"/>
        <v>-99.161251388750955</v>
      </c>
      <c r="I464" s="304">
        <f t="shared" ca="1" si="216"/>
        <v>99.74939008451652</v>
      </c>
      <c r="J464" s="306">
        <f t="shared" ca="1" si="217"/>
        <v>801.2818460568634</v>
      </c>
      <c r="K464" s="307">
        <f t="shared" ca="1" si="218"/>
        <v>450.86386331225674</v>
      </c>
      <c r="L464" s="304">
        <f t="shared" ca="1" si="203"/>
        <v>919.4187403251841</v>
      </c>
      <c r="M464" s="306">
        <f t="shared" ca="1" si="219"/>
        <v>-1.4621504195667498</v>
      </c>
      <c r="N464" s="304">
        <f t="shared" ca="1" si="220"/>
        <v>-83.775048054457315</v>
      </c>
      <c r="P464" s="310">
        <f t="shared" ca="1" si="221"/>
        <v>23</v>
      </c>
      <c r="Q464" s="304">
        <f t="shared" ca="1" si="222"/>
        <v>0</v>
      </c>
      <c r="R464" s="306">
        <f t="shared" ca="1" si="223"/>
        <v>0</v>
      </c>
      <c r="S464" s="307">
        <f t="shared" ca="1" si="224"/>
        <v>2.9792999999999985</v>
      </c>
      <c r="T464" s="304">
        <f t="shared" ca="1" si="204"/>
        <v>29.226932999999988</v>
      </c>
      <c r="U464" s="311">
        <f t="shared" ca="1" si="205"/>
        <v>0</v>
      </c>
      <c r="V464" s="306">
        <f t="shared" ca="1" si="206"/>
        <v>1.1709868065966322</v>
      </c>
      <c r="W464" s="304">
        <f t="shared" ca="1" si="207"/>
        <v>23.774733694970458</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1.8078195654458442</v>
      </c>
      <c r="AH464" s="304">
        <f t="shared" ca="1" si="231"/>
        <v>-7.943187873612291</v>
      </c>
    </row>
    <row r="465" spans="1:34" x14ac:dyDescent="0.2">
      <c r="A465" s="347">
        <f t="shared" ca="1" si="209"/>
        <v>0.1</v>
      </c>
      <c r="B465" s="304">
        <f t="shared" ca="1" si="210"/>
        <v>32.700000000000159</v>
      </c>
      <c r="D465" s="306">
        <f t="shared" ca="1" si="211"/>
        <v>-0.86528676614577771</v>
      </c>
      <c r="E465" s="307">
        <f t="shared" ca="1" si="212"/>
        <v>-1.8770781787550694</v>
      </c>
      <c r="F465" s="304">
        <f t="shared" ca="1" si="213"/>
        <v>2.0669164658557118</v>
      </c>
      <c r="G465" s="306">
        <f t="shared" ca="1" si="214"/>
        <v>10.729526299668505</v>
      </c>
      <c r="H465" s="307">
        <f t="shared" ca="1" si="215"/>
        <v>-99.348959206626461</v>
      </c>
      <c r="I465" s="304">
        <f t="shared" ca="1" si="216"/>
        <v>99.926665260355833</v>
      </c>
      <c r="J465" s="306">
        <f t="shared" ca="1" si="217"/>
        <v>802.35912512066102</v>
      </c>
      <c r="K465" s="307">
        <f t="shared" ca="1" si="218"/>
        <v>440.93835278248787</v>
      </c>
      <c r="L465" s="304">
        <f t="shared" ca="1" si="203"/>
        <v>915.53634369091333</v>
      </c>
      <c r="M465" s="306">
        <f t="shared" ca="1" si="219"/>
        <v>-1.4632149212000745</v>
      </c>
      <c r="N465" s="304">
        <f t="shared" ca="1" si="220"/>
        <v>-83.836039505331598</v>
      </c>
      <c r="P465" s="310">
        <f t="shared" ca="1" si="221"/>
        <v>23</v>
      </c>
      <c r="Q465" s="304">
        <f t="shared" ca="1" si="222"/>
        <v>0</v>
      </c>
      <c r="R465" s="306">
        <f t="shared" ca="1" si="223"/>
        <v>0</v>
      </c>
      <c r="S465" s="307">
        <f t="shared" ca="1" si="224"/>
        <v>2.9792999999999985</v>
      </c>
      <c r="T465" s="304">
        <f t="shared" ca="1" si="204"/>
        <v>29.226932999999988</v>
      </c>
      <c r="U465" s="311">
        <f t="shared" ca="1" si="205"/>
        <v>0</v>
      </c>
      <c r="V465" s="306">
        <f t="shared" ca="1" si="206"/>
        <v>1.1721502263901677</v>
      </c>
      <c r="W465" s="304">
        <f t="shared" ca="1" si="207"/>
        <v>23.883019099915305</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1.7721855920844085</v>
      </c>
      <c r="AH465" s="304">
        <f t="shared" ca="1" si="231"/>
        <v>-7.9799730456719598</v>
      </c>
    </row>
    <row r="466" spans="1:34" x14ac:dyDescent="0.2">
      <c r="A466" s="347">
        <f t="shared" ca="1" si="209"/>
        <v>0.1</v>
      </c>
      <c r="B466" s="304">
        <f t="shared" ca="1" si="210"/>
        <v>32.800000000000161</v>
      </c>
      <c r="D466" s="306">
        <f t="shared" ca="1" si="211"/>
        <v>-0.86074427645890372</v>
      </c>
      <c r="E466" s="307">
        <f t="shared" ca="1" si="212"/>
        <v>-1.8400257792466759</v>
      </c>
      <c r="F466" s="304">
        <f t="shared" ca="1" si="213"/>
        <v>2.0313974445561112</v>
      </c>
      <c r="G466" s="306">
        <f t="shared" ca="1" si="214"/>
        <v>10.643451872022615</v>
      </c>
      <c r="H466" s="307">
        <f t="shared" ca="1" si="215"/>
        <v>-99.532961784551134</v>
      </c>
      <c r="I466" s="304">
        <f t="shared" ca="1" si="216"/>
        <v>100.10041732858549</v>
      </c>
      <c r="J466" s="306">
        <f t="shared" ca="1" si="217"/>
        <v>803.4277740292456</v>
      </c>
      <c r="K466" s="307">
        <f t="shared" ca="1" si="218"/>
        <v>430.99425673292899</v>
      </c>
      <c r="L466" s="304">
        <f t="shared" ca="1" si="203"/>
        <v>911.73035345893709</v>
      </c>
      <c r="M466" s="306">
        <f t="shared" ca="1" si="219"/>
        <v>-1.4642672037138842</v>
      </c>
      <c r="N466" s="304">
        <f t="shared" ca="1" si="220"/>
        <v>-83.896330852228303</v>
      </c>
      <c r="P466" s="310">
        <f t="shared" ca="1" si="221"/>
        <v>23</v>
      </c>
      <c r="Q466" s="304">
        <f t="shared" ca="1" si="222"/>
        <v>0</v>
      </c>
      <c r="R466" s="306">
        <f t="shared" ca="1" si="223"/>
        <v>0</v>
      </c>
      <c r="S466" s="307">
        <f t="shared" ca="1" si="224"/>
        <v>2.9792999999999985</v>
      </c>
      <c r="T466" s="304">
        <f t="shared" ca="1" si="204"/>
        <v>29.226932999999988</v>
      </c>
      <c r="U466" s="311">
        <f t="shared" ca="1" si="205"/>
        <v>0</v>
      </c>
      <c r="V466" s="306">
        <f t="shared" ca="1" si="206"/>
        <v>1.173316958258275</v>
      </c>
      <c r="W466" s="304">
        <f t="shared" ca="1" si="207"/>
        <v>23.990002057095509</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1.7369664771433602</v>
      </c>
      <c r="AH466" s="304">
        <f t="shared" ca="1" si="231"/>
        <v>-8.0163189675142874</v>
      </c>
    </row>
    <row r="467" spans="1:34" x14ac:dyDescent="0.2">
      <c r="A467" s="347">
        <f t="shared" ca="1" si="209"/>
        <v>0.1</v>
      </c>
      <c r="B467" s="304">
        <f t="shared" ca="1" si="210"/>
        <v>32.900000000000162</v>
      </c>
      <c r="D467" s="306">
        <f t="shared" ca="1" si="211"/>
        <v>-0.85617523409515772</v>
      </c>
      <c r="E467" s="307">
        <f t="shared" ca="1" si="212"/>
        <v>-1.8034192515047156</v>
      </c>
      <c r="F467" s="304">
        <f t="shared" ca="1" si="213"/>
        <v>1.996335900637898</v>
      </c>
      <c r="G467" s="306">
        <f t="shared" ca="1" si="214"/>
        <v>10.557834348613099</v>
      </c>
      <c r="H467" s="307">
        <f t="shared" ca="1" si="215"/>
        <v>-99.713303709701606</v>
      </c>
      <c r="I467" s="304">
        <f t="shared" ca="1" si="216"/>
        <v>100.27068765514649</v>
      </c>
      <c r="J467" s="306">
        <f t="shared" ca="1" si="217"/>
        <v>804.48783834027734</v>
      </c>
      <c r="K467" s="307">
        <f t="shared" ca="1" si="218"/>
        <v>421.03194345821635</v>
      </c>
      <c r="L467" s="304">
        <f t="shared" ca="1" si="203"/>
        <v>908.00252171985449</v>
      </c>
      <c r="M467" s="306">
        <f t="shared" ca="1" si="219"/>
        <v>-1.4653074632482628</v>
      </c>
      <c r="N467" s="304">
        <f t="shared" ca="1" si="220"/>
        <v>-83.955933333146447</v>
      </c>
      <c r="P467" s="310">
        <f t="shared" ca="1" si="221"/>
        <v>23</v>
      </c>
      <c r="Q467" s="304">
        <f t="shared" ca="1" si="222"/>
        <v>0</v>
      </c>
      <c r="R467" s="306">
        <f t="shared" ca="1" si="223"/>
        <v>0</v>
      </c>
      <c r="S467" s="307">
        <f t="shared" ca="1" si="224"/>
        <v>2.9792999999999985</v>
      </c>
      <c r="T467" s="304">
        <f t="shared" ca="1" si="204"/>
        <v>29.226932999999988</v>
      </c>
      <c r="U467" s="311">
        <f t="shared" ca="1" si="205"/>
        <v>0</v>
      </c>
      <c r="V467" s="306">
        <f t="shared" ca="1" si="206"/>
        <v>1.1744869669501168</v>
      </c>
      <c r="W467" s="304">
        <f t="shared" ca="1" si="207"/>
        <v>24.095689037805723</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1.70216073109993</v>
      </c>
      <c r="AH467" s="304">
        <f t="shared" ca="1" si="231"/>
        <v>-8.052227723658417</v>
      </c>
    </row>
    <row r="468" spans="1:34" x14ac:dyDescent="0.2">
      <c r="A468" s="347">
        <f t="shared" ca="1" si="209"/>
        <v>0.1</v>
      </c>
      <c r="B468" s="304">
        <f t="shared" ca="1" si="210"/>
        <v>33.000000000000163</v>
      </c>
      <c r="D468" s="306">
        <f t="shared" ca="1" si="211"/>
        <v>-0.85158100087930277</v>
      </c>
      <c r="E468" s="307">
        <f t="shared" ca="1" si="212"/>
        <v>-1.7672563680880273</v>
      </c>
      <c r="F468" s="304">
        <f t="shared" ca="1" si="213"/>
        <v>1.9617301729866623</v>
      </c>
      <c r="G468" s="306">
        <f t="shared" ca="1" si="214"/>
        <v>10.472676248525168</v>
      </c>
      <c r="H468" s="307">
        <f t="shared" ca="1" si="215"/>
        <v>-99.890029346510403</v>
      </c>
      <c r="I468" s="304">
        <f t="shared" ca="1" si="216"/>
        <v>100.43751744568925</v>
      </c>
      <c r="J468" s="306">
        <f t="shared" ca="1" si="217"/>
        <v>805.53936387013425</v>
      </c>
      <c r="K468" s="307">
        <f t="shared" ca="1" si="218"/>
        <v>411.05177680540572</v>
      </c>
      <c r="L468" s="304">
        <f t="shared" ca="1" si="203"/>
        <v>904.35459304366975</v>
      </c>
      <c r="M468" s="306">
        <f t="shared" ca="1" si="219"/>
        <v>-1.4663358914199327</v>
      </c>
      <c r="N468" s="304">
        <f t="shared" ca="1" si="220"/>
        <v>-84.014857926915482</v>
      </c>
      <c r="P468" s="310">
        <f t="shared" ca="1" si="221"/>
        <v>23</v>
      </c>
      <c r="Q468" s="304">
        <f t="shared" ca="1" si="222"/>
        <v>0</v>
      </c>
      <c r="R468" s="306">
        <f t="shared" ca="1" si="223"/>
        <v>0</v>
      </c>
      <c r="S468" s="307">
        <f t="shared" ca="1" si="224"/>
        <v>2.9792999999999985</v>
      </c>
      <c r="T468" s="304">
        <f t="shared" ca="1" si="204"/>
        <v>29.226932999999988</v>
      </c>
      <c r="U468" s="311">
        <f t="shared" ca="1" si="205"/>
        <v>0</v>
      </c>
      <c r="V468" s="306">
        <f t="shared" ca="1" si="206"/>
        <v>1.1756602176024238</v>
      </c>
      <c r="W468" s="304">
        <f t="shared" ca="1" si="207"/>
        <v>24.200086763715063</v>
      </c>
      <c r="Y468" s="314" t="str">
        <f t="shared" ca="1" si="225"/>
        <v/>
      </c>
      <c r="Z468" s="315" t="str">
        <f t="shared" ca="1" si="226"/>
        <v/>
      </c>
      <c r="AA468" s="316" t="str">
        <f t="shared" ca="1" si="227"/>
        <v/>
      </c>
      <c r="AC468" s="310">
        <f t="shared" ca="1" si="228"/>
        <v>33.000000000000163</v>
      </c>
      <c r="AD468" s="323">
        <f t="shared" ca="1" si="229"/>
        <v>805.53936387013425</v>
      </c>
      <c r="AE468" s="324" t="e">
        <f t="shared" ca="1" si="208"/>
        <v>#N/A</v>
      </c>
      <c r="AG468" s="306">
        <f t="shared" ca="1" si="230"/>
        <v>1.6677667594889858</v>
      </c>
      <c r="AH468" s="304">
        <f t="shared" ca="1" si="231"/>
        <v>-8.087701486189955</v>
      </c>
    </row>
    <row r="469" spans="1:34" x14ac:dyDescent="0.2">
      <c r="A469" s="347">
        <f t="shared" ca="1" si="209"/>
        <v>0.1</v>
      </c>
      <c r="B469" s="304">
        <f t="shared" ca="1" si="210"/>
        <v>33.100000000000165</v>
      </c>
      <c r="D469" s="306">
        <f t="shared" ca="1" si="211"/>
        <v>-0.84696291519023037</v>
      </c>
      <c r="E469" s="307">
        <f t="shared" ca="1" si="212"/>
        <v>-1.7315348163109228</v>
      </c>
      <c r="F469" s="304">
        <f t="shared" ca="1" si="213"/>
        <v>1.9275785327203752</v>
      </c>
      <c r="G469" s="306">
        <f t="shared" ca="1" si="214"/>
        <v>10.387979957006145</v>
      </c>
      <c r="H469" s="307">
        <f t="shared" ca="1" si="215"/>
        <v>-100.06318282814149</v>
      </c>
      <c r="I469" s="304">
        <f t="shared" ca="1" si="216"/>
        <v>100.60094773552201</v>
      </c>
      <c r="J469" s="306">
        <f t="shared" ca="1" si="217"/>
        <v>806.58239668041085</v>
      </c>
      <c r="K469" s="307">
        <f t="shared" ca="1" si="218"/>
        <v>401.05411619667314</v>
      </c>
      <c r="L469" s="304">
        <f t="shared" ca="1" si="203"/>
        <v>900.788302961917</v>
      </c>
      <c r="M469" s="306">
        <f t="shared" ca="1" si="219"/>
        <v>-1.4673526754549593</v>
      </c>
      <c r="N469" s="304">
        <f t="shared" ca="1" si="220"/>
        <v>-84.073115360798795</v>
      </c>
      <c r="P469" s="310">
        <f t="shared" ca="1" si="221"/>
        <v>23</v>
      </c>
      <c r="Q469" s="304">
        <f t="shared" ca="1" si="222"/>
        <v>0</v>
      </c>
      <c r="R469" s="306">
        <f t="shared" ca="1" si="223"/>
        <v>0</v>
      </c>
      <c r="S469" s="307">
        <f t="shared" ca="1" si="224"/>
        <v>2.9792999999999985</v>
      </c>
      <c r="T469" s="304">
        <f t="shared" ca="1" si="204"/>
        <v>29.226932999999988</v>
      </c>
      <c r="U469" s="311">
        <f t="shared" ca="1" si="205"/>
        <v>0</v>
      </c>
      <c r="V469" s="306">
        <f t="shared" ca="1" si="206"/>
        <v>1.1768366757381543</v>
      </c>
      <c r="W469" s="304">
        <f t="shared" ca="1" si="207"/>
        <v>24.303202196542092</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1.6337828670371142</v>
      </c>
      <c r="AH469" s="304">
        <f t="shared" ca="1" si="231"/>
        <v>-8.1227425112325289</v>
      </c>
    </row>
    <row r="470" spans="1:34" x14ac:dyDescent="0.2">
      <c r="A470" s="347">
        <f t="shared" ca="1" si="209"/>
        <v>0.1</v>
      </c>
      <c r="B470" s="304">
        <f t="shared" ca="1" si="210"/>
        <v>33.200000000000166</v>
      </c>
      <c r="D470" s="306">
        <f t="shared" ca="1" si="211"/>
        <v>-0.84232229199655184</v>
      </c>
      <c r="E470" s="307">
        <f t="shared" ca="1" si="212"/>
        <v>-1.6962522017647803</v>
      </c>
      <c r="F470" s="304">
        <f t="shared" ca="1" si="213"/>
        <v>1.8938791871674892</v>
      </c>
      <c r="G470" s="306">
        <f t="shared" ca="1" si="214"/>
        <v>10.30374772780649</v>
      </c>
      <c r="H470" s="307">
        <f t="shared" ca="1" si="215"/>
        <v>-100.23280804831798</v>
      </c>
      <c r="I470" s="304">
        <f t="shared" ca="1" si="216"/>
        <v>100.76101937996278</v>
      </c>
      <c r="J470" s="306">
        <f t="shared" ca="1" si="217"/>
        <v>807.61698306465144</v>
      </c>
      <c r="K470" s="307">
        <f t="shared" ca="1" si="218"/>
        <v>391.03931665285018</v>
      </c>
      <c r="L470" s="304">
        <f t="shared" ca="1" si="203"/>
        <v>897.30537639243948</v>
      </c>
      <c r="M470" s="306">
        <f t="shared" ca="1" si="219"/>
        <v>-1.4683579983168946</v>
      </c>
      <c r="N470" s="304">
        <f t="shared" ca="1" si="220"/>
        <v>-84.130716117835703</v>
      </c>
      <c r="P470" s="310">
        <f t="shared" ca="1" si="221"/>
        <v>23</v>
      </c>
      <c r="Q470" s="304">
        <f t="shared" ca="1" si="222"/>
        <v>0</v>
      </c>
      <c r="R470" s="306">
        <f t="shared" ca="1" si="223"/>
        <v>0</v>
      </c>
      <c r="S470" s="307">
        <f t="shared" ca="1" si="224"/>
        <v>2.9792999999999985</v>
      </c>
      <c r="T470" s="304">
        <f t="shared" ca="1" si="204"/>
        <v>29.226932999999988</v>
      </c>
      <c r="U470" s="311">
        <f t="shared" ca="1" si="205"/>
        <v>0</v>
      </c>
      <c r="V470" s="306">
        <f t="shared" ca="1" si="206"/>
        <v>1.1780163072650705</v>
      </c>
      <c r="W470" s="304">
        <f t="shared" ca="1" si="207"/>
        <v>24.405042527918798</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1.6002072617093717</v>
      </c>
      <c r="AH470" s="304">
        <f t="shared" ca="1" si="231"/>
        <v>-8.1573531354821949</v>
      </c>
    </row>
    <row r="471" spans="1:34" x14ac:dyDescent="0.2">
      <c r="A471" s="347">
        <f t="shared" ca="1" si="209"/>
        <v>0.1</v>
      </c>
      <c r="B471" s="304">
        <f t="shared" ca="1" si="210"/>
        <v>33.300000000000168</v>
      </c>
      <c r="D471" s="306">
        <f t="shared" ca="1" si="211"/>
        <v>-0.83766042290628639</v>
      </c>
      <c r="E471" s="307">
        <f t="shared" ca="1" si="212"/>
        <v>-1.6614060517752343</v>
      </c>
      <c r="F471" s="304">
        <f t="shared" ca="1" si="213"/>
        <v>1.8606302837960342</v>
      </c>
      <c r="G471" s="306">
        <f t="shared" ca="1" si="214"/>
        <v>10.219981685515862</v>
      </c>
      <c r="H471" s="307">
        <f t="shared" ca="1" si="215"/>
        <v>-100.39894865349549</v>
      </c>
      <c r="I471" s="304">
        <f t="shared" ca="1" si="216"/>
        <v>100.91777304508609</v>
      </c>
      <c r="J471" s="306">
        <f t="shared" ca="1" si="217"/>
        <v>808.6431695353175</v>
      </c>
      <c r="K471" s="307">
        <f t="shared" ca="1" si="218"/>
        <v>381.00772881775953</v>
      </c>
      <c r="L471" s="304">
        <f t="shared" ca="1" si="203"/>
        <v>893.90752600869826</v>
      </c>
      <c r="M471" s="306">
        <f t="shared" ca="1" si="219"/>
        <v>-1.4693520388305406</v>
      </c>
      <c r="N471" s="304">
        <f t="shared" ca="1" si="220"/>
        <v>-84.187670443932632</v>
      </c>
      <c r="P471" s="310">
        <f t="shared" ca="1" si="221"/>
        <v>23</v>
      </c>
      <c r="Q471" s="304">
        <f t="shared" ca="1" si="222"/>
        <v>0</v>
      </c>
      <c r="R471" s="306">
        <f t="shared" ca="1" si="223"/>
        <v>0</v>
      </c>
      <c r="S471" s="307">
        <f t="shared" ca="1" si="224"/>
        <v>2.9792999999999985</v>
      </c>
      <c r="T471" s="304">
        <f t="shared" ca="1" si="204"/>
        <v>29.226932999999988</v>
      </c>
      <c r="U471" s="311">
        <f t="shared" ca="1" si="205"/>
        <v>0</v>
      </c>
      <c r="V471" s="306">
        <f t="shared" ca="1" si="206"/>
        <v>1.179199078474239</v>
      </c>
      <c r="W471" s="304">
        <f t="shared" ca="1" si="207"/>
        <v>24.505615169444905</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1.567038058669203</v>
      </c>
      <c r="AH471" s="304">
        <f t="shared" ca="1" si="231"/>
        <v>-8.1915357728052935</v>
      </c>
    </row>
    <row r="472" spans="1:34" x14ac:dyDescent="0.2">
      <c r="A472" s="347">
        <f t="shared" ca="1" si="209"/>
        <v>0.1</v>
      </c>
      <c r="B472" s="304">
        <f t="shared" ca="1" si="210"/>
        <v>33.400000000000169</v>
      </c>
      <c r="D472" s="306">
        <f t="shared" ca="1" si="211"/>
        <v>-0.83297857623005234</v>
      </c>
      <c r="E472" s="307">
        <f t="shared" ca="1" si="212"/>
        <v>-1.6269938187945527</v>
      </c>
      <c r="F472" s="304">
        <f t="shared" ca="1" si="213"/>
        <v>1.8278299140931924</v>
      </c>
      <c r="G472" s="306">
        <f t="shared" ca="1" si="214"/>
        <v>10.136683827892856</v>
      </c>
      <c r="H472" s="307">
        <f t="shared" ca="1" si="215"/>
        <v>-100.56164803537494</v>
      </c>
      <c r="I472" s="304">
        <f t="shared" ca="1" si="216"/>
        <v>101.07124919885622</v>
      </c>
      <c r="J472" s="306">
        <f t="shared" ca="1" si="217"/>
        <v>809.66100281098795</v>
      </c>
      <c r="K472" s="307">
        <f t="shared" ca="1" si="218"/>
        <v>370.959698983316</v>
      </c>
      <c r="L472" s="304">
        <f t="shared" ca="1" si="203"/>
        <v>890.59645055585474</v>
      </c>
      <c r="M472" s="306">
        <f t="shared" ca="1" si="219"/>
        <v>-1.4703349718015002</v>
      </c>
      <c r="N472" s="304">
        <f t="shared" ca="1" si="220"/>
        <v>-84.243988354712869</v>
      </c>
      <c r="P472" s="310">
        <f t="shared" ca="1" si="221"/>
        <v>23</v>
      </c>
      <c r="Q472" s="304">
        <f t="shared" ca="1" si="222"/>
        <v>0</v>
      </c>
      <c r="R472" s="306">
        <f t="shared" ca="1" si="223"/>
        <v>0</v>
      </c>
      <c r="S472" s="307">
        <f t="shared" ca="1" si="224"/>
        <v>2.9792999999999985</v>
      </c>
      <c r="T472" s="304">
        <f t="shared" ca="1" si="204"/>
        <v>29.226932999999988</v>
      </c>
      <c r="U472" s="311">
        <f t="shared" ca="1" si="205"/>
        <v>0</v>
      </c>
      <c r="V472" s="306">
        <f t="shared" ca="1" si="206"/>
        <v>1.1803849560384492</v>
      </c>
      <c r="W472" s="304">
        <f t="shared" ca="1" si="207"/>
        <v>24.604927742933572</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1.5342732841521993</v>
      </c>
      <c r="AH472" s="304">
        <f t="shared" ca="1" si="231"/>
        <v>-8.2252929109001833</v>
      </c>
    </row>
    <row r="473" spans="1:34" x14ac:dyDescent="0.2">
      <c r="A473" s="347">
        <f t="shared" ca="1" si="209"/>
        <v>0.1</v>
      </c>
      <c r="B473" s="304">
        <f t="shared" ca="1" si="210"/>
        <v>33.500000000000171</v>
      </c>
      <c r="D473" s="306">
        <f t="shared" ca="1" si="211"/>
        <v>-0.82827799705718874</v>
      </c>
      <c r="E473" s="307">
        <f t="shared" ca="1" si="212"/>
        <v>-1.5930128837287985</v>
      </c>
      <c r="F473" s="304">
        <f t="shared" ca="1" si="213"/>
        <v>1.7954761173947735</v>
      </c>
      <c r="G473" s="306">
        <f t="shared" ca="1" si="214"/>
        <v>10.053856028187138</v>
      </c>
      <c r="H473" s="307">
        <f t="shared" ca="1" si="215"/>
        <v>-100.72094932374782</v>
      </c>
      <c r="I473" s="304">
        <f t="shared" ca="1" si="216"/>
        <v>101.22148810263802</v>
      </c>
      <c r="J473" s="306">
        <f t="shared" ca="1" si="217"/>
        <v>810.67052980379196</v>
      </c>
      <c r="K473" s="307">
        <f t="shared" ca="1" si="218"/>
        <v>360.89556911535988</v>
      </c>
      <c r="L473" s="304">
        <f t="shared" ca="1" si="203"/>
        <v>887.37383311626911</v>
      </c>
      <c r="M473" s="306">
        <f t="shared" ca="1" si="219"/>
        <v>-1.4713069681316835</v>
      </c>
      <c r="N473" s="304">
        <f t="shared" ca="1" si="220"/>
        <v>-84.299679642134578</v>
      </c>
      <c r="P473" s="310">
        <f t="shared" ca="1" si="221"/>
        <v>23</v>
      </c>
      <c r="Q473" s="304">
        <f t="shared" ca="1" si="222"/>
        <v>0</v>
      </c>
      <c r="R473" s="306">
        <f t="shared" ca="1" si="223"/>
        <v>0</v>
      </c>
      <c r="S473" s="307">
        <f t="shared" ca="1" si="224"/>
        <v>2.9792999999999985</v>
      </c>
      <c r="T473" s="304">
        <f t="shared" ca="1" si="204"/>
        <v>29.226932999999988</v>
      </c>
      <c r="U473" s="311">
        <f t="shared" ca="1" si="205"/>
        <v>0</v>
      </c>
      <c r="V473" s="306">
        <f t="shared" ca="1" si="206"/>
        <v>1.1815739070105624</v>
      </c>
      <c r="W473" s="304">
        <f t="shared" ca="1" si="207"/>
        <v>24.702988070849397</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1.5019108792542948</v>
      </c>
      <c r="AH473" s="304">
        <f t="shared" ca="1" si="231"/>
        <v>-8.2586271080232212</v>
      </c>
    </row>
    <row r="474" spans="1:34" x14ac:dyDescent="0.2">
      <c r="A474" s="347">
        <f t="shared" ca="1" si="209"/>
        <v>0.1</v>
      </c>
      <c r="B474" s="304">
        <f t="shared" ca="1" si="210"/>
        <v>33.600000000000172</v>
      </c>
      <c r="D474" s="306">
        <f t="shared" ca="1" si="211"/>
        <v>-0.82355990734422602</v>
      </c>
      <c r="E474" s="307">
        <f t="shared" ca="1" si="212"/>
        <v>-1.5594605591994704</v>
      </c>
      <c r="F474" s="304">
        <f t="shared" ca="1" si="213"/>
        <v>1.7635668846640193</v>
      </c>
      <c r="G474" s="306">
        <f t="shared" ca="1" si="214"/>
        <v>9.9715000374527154</v>
      </c>
      <c r="H474" s="307">
        <f t="shared" ca="1" si="215"/>
        <v>-100.87689537966776</v>
      </c>
      <c r="I474" s="304">
        <f t="shared" ca="1" si="216"/>
        <v>101.36852980307722</v>
      </c>
      <c r="J474" s="306">
        <f t="shared" ca="1" si="217"/>
        <v>811.67179760707393</v>
      </c>
      <c r="K474" s="307">
        <f t="shared" ca="1" si="218"/>
        <v>350.81567688018907</v>
      </c>
      <c r="L474" s="304">
        <f t="shared" ca="1" si="203"/>
        <v>884.24133932745087</v>
      </c>
      <c r="M474" s="306">
        <f t="shared" ca="1" si="219"/>
        <v>-1.4722681949309218</v>
      </c>
      <c r="N474" s="304">
        <f t="shared" ca="1" si="220"/>
        <v>-84.354753880885795</v>
      </c>
      <c r="P474" s="310">
        <f t="shared" ca="1" si="221"/>
        <v>23</v>
      </c>
      <c r="Q474" s="304">
        <f t="shared" ca="1" si="222"/>
        <v>0</v>
      </c>
      <c r="R474" s="306">
        <f t="shared" ca="1" si="223"/>
        <v>0</v>
      </c>
      <c r="S474" s="307">
        <f t="shared" ca="1" si="224"/>
        <v>2.9792999999999985</v>
      </c>
      <c r="T474" s="304">
        <f t="shared" ca="1" si="204"/>
        <v>29.226932999999988</v>
      </c>
      <c r="U474" s="311">
        <f t="shared" ca="1" si="205"/>
        <v>0</v>
      </c>
      <c r="V474" s="306">
        <f t="shared" ca="1" si="206"/>
        <v>1.18276589882179</v>
      </c>
      <c r="W474" s="304">
        <f t="shared" ca="1" si="207"/>
        <v>24.799804166939424</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1.4699487036350867</v>
      </c>
      <c r="AH474" s="304">
        <f t="shared" ca="1" si="231"/>
        <v>-8.2915409897792802</v>
      </c>
    </row>
    <row r="475" spans="1:34" x14ac:dyDescent="0.2">
      <c r="A475" s="347">
        <f t="shared" ca="1" si="209"/>
        <v>0.1</v>
      </c>
      <c r="B475" s="304">
        <f t="shared" ca="1" si="210"/>
        <v>33.700000000000173</v>
      </c>
      <c r="D475" s="306">
        <f t="shared" ca="1" si="211"/>
        <v>-0.81882550601516424</v>
      </c>
      <c r="E475" s="307">
        <f t="shared" ca="1" si="212"/>
        <v>-1.5263340927393578</v>
      </c>
      <c r="F475" s="304">
        <f t="shared" ca="1" si="213"/>
        <v>1.7321001622191103</v>
      </c>
      <c r="G475" s="306">
        <f t="shared" ca="1" si="214"/>
        <v>9.8896174868511988</v>
      </c>
      <c r="H475" s="307">
        <f t="shared" ca="1" si="215"/>
        <v>-101.02952878894169</v>
      </c>
      <c r="I475" s="304">
        <f t="shared" ca="1" si="216"/>
        <v>101.51241412434162</v>
      </c>
      <c r="J475" s="306">
        <f t="shared" ca="1" si="217"/>
        <v>812.66485348328911</v>
      </c>
      <c r="K475" s="307">
        <f t="shared" ca="1" si="218"/>
        <v>340.72035567175863</v>
      </c>
      <c r="L475" s="304">
        <f t="shared" ca="1" si="203"/>
        <v>881.20061555590473</v>
      </c>
      <c r="M475" s="306">
        <f t="shared" ca="1" si="219"/>
        <v>-1.4732188156248405</v>
      </c>
      <c r="N475" s="304">
        <f t="shared" ca="1" si="220"/>
        <v>-84.409220434565142</v>
      </c>
      <c r="P475" s="310">
        <f t="shared" ca="1" si="221"/>
        <v>23</v>
      </c>
      <c r="Q475" s="304">
        <f t="shared" ca="1" si="222"/>
        <v>0</v>
      </c>
      <c r="R475" s="306">
        <f t="shared" ca="1" si="223"/>
        <v>0</v>
      </c>
      <c r="S475" s="307">
        <f t="shared" ca="1" si="224"/>
        <v>2.9792999999999985</v>
      </c>
      <c r="T475" s="304">
        <f t="shared" ca="1" si="204"/>
        <v>29.226932999999988</v>
      </c>
      <c r="U475" s="311">
        <f t="shared" ca="1" si="205"/>
        <v>0</v>
      </c>
      <c r="V475" s="306">
        <f t="shared" ca="1" si="206"/>
        <v>1.1839608992798998</v>
      </c>
      <c r="W475" s="304">
        <f t="shared" ca="1" si="207"/>
        <v>24.895384227057228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1.4383845391369654</v>
      </c>
      <c r="AH475" s="304">
        <f t="shared" ca="1" si="231"/>
        <v>-8.3240372459770544</v>
      </c>
    </row>
    <row r="476" spans="1:34" x14ac:dyDescent="0.2">
      <c r="A476" s="347">
        <f t="shared" ca="1" si="209"/>
        <v>0.1</v>
      </c>
      <c r="B476" s="304">
        <f t="shared" ca="1" si="210"/>
        <v>33.800000000000175</v>
      </c>
      <c r="D476" s="306">
        <f t="shared" ca="1" si="211"/>
        <v>-0.81407596907300295</v>
      </c>
      <c r="E476" s="307">
        <f t="shared" ca="1" si="212"/>
        <v>-1.493630669922597</v>
      </c>
      <c r="F476" s="304">
        <f t="shared" ca="1" si="213"/>
        <v>1.7010738554088634</v>
      </c>
      <c r="G476" s="306">
        <f t="shared" ca="1" si="214"/>
        <v>9.8082098899438979</v>
      </c>
      <c r="H476" s="307">
        <f t="shared" ca="1" si="215"/>
        <v>-101.17889185593395</v>
      </c>
      <c r="I476" s="304">
        <f t="shared" ca="1" si="216"/>
        <v>101.65318066071505</v>
      </c>
      <c r="J476" s="306">
        <f t="shared" ca="1" si="217"/>
        <v>813.64974485212883</v>
      </c>
      <c r="K476" s="307">
        <f t="shared" ca="1" si="218"/>
        <v>330.60993463951485</v>
      </c>
      <c r="L476" s="304">
        <f t="shared" ca="1" si="203"/>
        <v>878.25328703072819</v>
      </c>
      <c r="M476" s="306">
        <f t="shared" ca="1" si="219"/>
        <v>-1.4741589900591361</v>
      </c>
      <c r="N476" s="304">
        <f t="shared" ca="1" si="220"/>
        <v>-84.463088461656383</v>
      </c>
      <c r="P476" s="310">
        <f t="shared" ca="1" si="221"/>
        <v>23</v>
      </c>
      <c r="Q476" s="304">
        <f t="shared" ca="1" si="222"/>
        <v>0</v>
      </c>
      <c r="R476" s="306">
        <f t="shared" ca="1" si="223"/>
        <v>0</v>
      </c>
      <c r="S476" s="307">
        <f t="shared" ca="1" si="224"/>
        <v>2.9792999999999985</v>
      </c>
      <c r="T476" s="304">
        <f t="shared" ca="1" si="204"/>
        <v>29.226932999999988</v>
      </c>
      <c r="U476" s="311">
        <f t="shared" ca="1" si="205"/>
        <v>0</v>
      </c>
      <c r="V476" s="306">
        <f t="shared" ca="1" si="206"/>
        <v>1.1851588765673613</v>
      </c>
      <c r="W476" s="304">
        <f t="shared" ca="1" si="207"/>
        <v>24.98973662018075</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1.4072160933208231</v>
      </c>
      <c r="AH476" s="304">
        <f t="shared" ca="1" si="231"/>
        <v>-8.3561186275491703</v>
      </c>
    </row>
    <row r="477" spans="1:34" x14ac:dyDescent="0.2">
      <c r="A477" s="347">
        <f t="shared" ca="1" si="209"/>
        <v>0.1</v>
      </c>
      <c r="B477" s="304">
        <f t="shared" ca="1" si="210"/>
        <v>33.900000000000176</v>
      </c>
      <c r="D477" s="306">
        <f t="shared" ca="1" si="211"/>
        <v>-0.80931244972198635</v>
      </c>
      <c r="E477" s="307">
        <f t="shared" ca="1" si="212"/>
        <v>-1.4613474174286587</v>
      </c>
      <c r="F477" s="304">
        <f t="shared" ca="1" si="213"/>
        <v>1.6704858322357641</v>
      </c>
      <c r="G477" s="306">
        <f t="shared" ca="1" si="214"/>
        <v>9.7272786449716993</v>
      </c>
      <c r="H477" s="307">
        <f t="shared" ca="1" si="215"/>
        <v>-101.32502659767682</v>
      </c>
      <c r="I477" s="304">
        <f t="shared" ca="1" si="216"/>
        <v>101.79086876953571</v>
      </c>
      <c r="J477" s="306">
        <f t="shared" ca="1" si="217"/>
        <v>814.62651927887464</v>
      </c>
      <c r="K477" s="307">
        <f t="shared" ca="1" si="218"/>
        <v>320.48473871683433</v>
      </c>
      <c r="L477" s="304">
        <f t="shared" ca="1" si="203"/>
        <v>875.40095594122602</v>
      </c>
      <c r="M477" s="306">
        <f t="shared" ca="1" si="219"/>
        <v>-1.4750888746003878</v>
      </c>
      <c r="N477" s="304">
        <f t="shared" ca="1" si="220"/>
        <v>-84.516366921304567</v>
      </c>
      <c r="P477" s="310">
        <f t="shared" ca="1" si="221"/>
        <v>23</v>
      </c>
      <c r="Q477" s="304">
        <f t="shared" ca="1" si="222"/>
        <v>0</v>
      </c>
      <c r="R477" s="306">
        <f t="shared" ca="1" si="223"/>
        <v>0</v>
      </c>
      <c r="S477" s="307">
        <f t="shared" ca="1" si="224"/>
        <v>2.9792999999999985</v>
      </c>
      <c r="T477" s="304">
        <f t="shared" ca="1" si="204"/>
        <v>29.226932999999988</v>
      </c>
      <c r="U477" s="311">
        <f t="shared" ca="1" si="205"/>
        <v>0</v>
      </c>
      <c r="V477" s="306">
        <f t="shared" ca="1" si="206"/>
        <v>1.1863597992394239</v>
      </c>
      <c r="W477" s="304">
        <f t="shared" ca="1" si="207"/>
        <v>25.082869879623313</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1.3764410029190373</v>
      </c>
      <c r="AH477" s="304">
        <f t="shared" ca="1" si="231"/>
        <v>-8.3877879435373277</v>
      </c>
    </row>
    <row r="478" spans="1:34" x14ac:dyDescent="0.2">
      <c r="A478" s="347">
        <f t="shared" ca="1" si="209"/>
        <v>0.1</v>
      </c>
      <c r="B478" s="304">
        <f t="shared" ca="1" si="210"/>
        <v>34.000000000000178</v>
      </c>
      <c r="D478" s="306">
        <f t="shared" ca="1" si="211"/>
        <v>-0.80453607850007525</v>
      </c>
      <c r="E478" s="307">
        <f t="shared" ca="1" si="212"/>
        <v>-1.4294814060404839</v>
      </c>
      <c r="F478" s="304">
        <f t="shared" ca="1" si="213"/>
        <v>1.6403339269257824</v>
      </c>
      <c r="G478" s="306">
        <f t="shared" ca="1" si="214"/>
        <v>9.6468250371216921</v>
      </c>
      <c r="H478" s="307">
        <f t="shared" ca="1" si="215"/>
        <v>-101.46797473828087</v>
      </c>
      <c r="I478" s="304">
        <f t="shared" ca="1" si="216"/>
        <v>101.92551756447079</v>
      </c>
      <c r="J478" s="306">
        <f t="shared" ca="1" si="217"/>
        <v>815.59522446297933</v>
      </c>
      <c r="K478" s="307">
        <f t="shared" ca="1" si="218"/>
        <v>310.34508865003647</v>
      </c>
      <c r="L478" s="304">
        <f t="shared" ca="1" si="203"/>
        <v>872.64519950322119</v>
      </c>
      <c r="M478" s="306">
        <f t="shared" ca="1" si="219"/>
        <v>-1.476008622233544</v>
      </c>
      <c r="N478" s="304">
        <f t="shared" ca="1" si="220"/>
        <v>-84.56906457890156</v>
      </c>
      <c r="P478" s="310">
        <f t="shared" ca="1" si="221"/>
        <v>23</v>
      </c>
      <c r="Q478" s="304">
        <f t="shared" ca="1" si="222"/>
        <v>0</v>
      </c>
      <c r="R478" s="306">
        <f t="shared" ca="1" si="223"/>
        <v>0</v>
      </c>
      <c r="S478" s="307">
        <f t="shared" ca="1" si="224"/>
        <v>2.9792999999999985</v>
      </c>
      <c r="T478" s="304">
        <f t="shared" ca="1" si="204"/>
        <v>29.226932999999988</v>
      </c>
      <c r="U478" s="311">
        <f t="shared" ca="1" si="205"/>
        <v>0</v>
      </c>
      <c r="V478" s="306">
        <f t="shared" ca="1" si="206"/>
        <v>1.1875636362221393</v>
      </c>
      <c r="W478" s="304">
        <f t="shared" ca="1" si="207"/>
        <v>25.174792694438089</v>
      </c>
      <c r="Y478" s="314" t="str">
        <f t="shared" ca="1" si="225"/>
        <v/>
      </c>
      <c r="Z478" s="315" t="str">
        <f t="shared" ca="1" si="226"/>
        <v/>
      </c>
      <c r="AA478" s="316" t="str">
        <f t="shared" ca="1" si="227"/>
        <v/>
      </c>
      <c r="AC478" s="310">
        <f t="shared" ca="1" si="228"/>
        <v>34.000000000000178</v>
      </c>
      <c r="AD478" s="323">
        <f t="shared" ca="1" si="229"/>
        <v>815.59522446297933</v>
      </c>
      <c r="AE478" s="324" t="e">
        <f t="shared" ca="1" si="208"/>
        <v>#N/A</v>
      </c>
      <c r="AG478" s="306">
        <f t="shared" ca="1" si="230"/>
        <v>1.3460568372066017</v>
      </c>
      <c r="AH478" s="304">
        <f t="shared" ca="1" si="231"/>
        <v>-8.4190480581422911</v>
      </c>
    </row>
    <row r="479" spans="1:34" x14ac:dyDescent="0.2">
      <c r="A479" s="347">
        <f t="shared" ca="1" si="209"/>
        <v>0.1</v>
      </c>
      <c r="B479" s="304">
        <f t="shared" ca="1" si="210"/>
        <v>34.100000000000179</v>
      </c>
      <c r="D479" s="306">
        <f t="shared" ca="1" si="211"/>
        <v>-0.79974796342108112</v>
      </c>
      <c r="E479" s="307">
        <f t="shared" ca="1" si="212"/>
        <v>-1.3980296535766765</v>
      </c>
      <c r="F479" s="304">
        <f t="shared" ca="1" si="213"/>
        <v>1.6106159434439635</v>
      </c>
      <c r="G479" s="306">
        <f t="shared" ca="1" si="214"/>
        <v>9.5668502407795835</v>
      </c>
      <c r="H479" s="307">
        <f t="shared" ca="1" si="215"/>
        <v>-101.60777770363855</v>
      </c>
      <c r="I479" s="304">
        <f t="shared" ca="1" si="216"/>
        <v>102.05716590911943</v>
      </c>
      <c r="J479" s="306">
        <f t="shared" ca="1" si="217"/>
        <v>816.55590822687441</v>
      </c>
      <c r="K479" s="307">
        <f t="shared" ca="1" si="218"/>
        <v>300.19130102794048</v>
      </c>
      <c r="L479" s="304">
        <f t="shared" ca="1" si="203"/>
        <v>869.98756799914281</v>
      </c>
      <c r="M479" s="306">
        <f t="shared" ca="1" si="219"/>
        <v>-1.4769183826561991</v>
      </c>
      <c r="N479" s="304">
        <f t="shared" ca="1" si="220"/>
        <v>-84.621190011487727</v>
      </c>
      <c r="P479" s="310">
        <f t="shared" ca="1" si="221"/>
        <v>23</v>
      </c>
      <c r="Q479" s="304">
        <f t="shared" ca="1" si="222"/>
        <v>0</v>
      </c>
      <c r="R479" s="306">
        <f t="shared" ca="1" si="223"/>
        <v>0</v>
      </c>
      <c r="S479" s="307">
        <f t="shared" ca="1" si="224"/>
        <v>2.9792999999999985</v>
      </c>
      <c r="T479" s="304">
        <f t="shared" ca="1" si="204"/>
        <v>29.226932999999988</v>
      </c>
      <c r="U479" s="311">
        <f t="shared" ca="1" si="205"/>
        <v>0</v>
      </c>
      <c r="V479" s="306">
        <f t="shared" ca="1" si="206"/>
        <v>1.1887703568103216</v>
      </c>
      <c r="W479" s="304">
        <f t="shared" ca="1" si="207"/>
        <v>25.265513901015218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1.3160611012911527</v>
      </c>
      <c r="AH479" s="304">
        <f t="shared" ca="1" si="231"/>
        <v>-8.4499018878387879</v>
      </c>
    </row>
    <row r="480" spans="1:34" x14ac:dyDescent="0.2">
      <c r="A480" s="347">
        <f t="shared" ca="1" si="209"/>
        <v>0.1</v>
      </c>
      <c r="B480" s="304">
        <f t="shared" ca="1" si="210"/>
        <v>34.20000000000018</v>
      </c>
      <c r="D480" s="306">
        <f t="shared" ca="1" si="211"/>
        <v>-0.79494919012603271</v>
      </c>
      <c r="E480" s="307">
        <f t="shared" ca="1" si="212"/>
        <v>-1.3669891277579591</v>
      </c>
      <c r="F480" s="304">
        <f t="shared" ca="1" si="213"/>
        <v>1.5813296589549257</v>
      </c>
      <c r="G480" s="306">
        <f t="shared" ca="1" si="214"/>
        <v>9.4873553217669802</v>
      </c>
      <c r="H480" s="307">
        <f t="shared" ca="1" si="215"/>
        <v>-101.74447661641435</v>
      </c>
      <c r="I480" s="304">
        <f t="shared" ca="1" si="216"/>
        <v>102.18585241093577</v>
      </c>
      <c r="J480" s="306">
        <f t="shared" ca="1" si="217"/>
        <v>817.50861850500178</v>
      </c>
      <c r="K480" s="307">
        <f t="shared" ca="1" si="218"/>
        <v>290.02368831193786</v>
      </c>
      <c r="L480" s="304">
        <f t="shared" ca="1" si="203"/>
        <v>867.42958279736843</v>
      </c>
      <c r="M480" s="306">
        <f t="shared" ca="1" si="219"/>
        <v>-1.4778183023697886</v>
      </c>
      <c r="N480" s="304">
        <f t="shared" ca="1" si="220"/>
        <v>-84.672751612977038</v>
      </c>
      <c r="P480" s="310">
        <f t="shared" ca="1" si="221"/>
        <v>23</v>
      </c>
      <c r="Q480" s="304">
        <f t="shared" ca="1" si="222"/>
        <v>0</v>
      </c>
      <c r="R480" s="306">
        <f t="shared" ca="1" si="223"/>
        <v>0</v>
      </c>
      <c r="S480" s="307">
        <f t="shared" ca="1" si="224"/>
        <v>2.9792999999999985</v>
      </c>
      <c r="T480" s="304">
        <f t="shared" ca="1" si="204"/>
        <v>29.226932999999988</v>
      </c>
      <c r="U480" s="311">
        <f t="shared" ca="1" si="205"/>
        <v>0</v>
      </c>
      <c r="V480" s="306">
        <f t="shared" ca="1" si="206"/>
        <v>1.1899799306654546</v>
      </c>
      <c r="W480" s="304">
        <f t="shared" ca="1" si="207"/>
        <v>25.35504247487119</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1.2864512393227745</v>
      </c>
      <c r="AH480" s="304">
        <f t="shared" ca="1" si="231"/>
        <v>-8.480352398555107</v>
      </c>
    </row>
    <row r="481" spans="1:34" x14ac:dyDescent="0.2">
      <c r="A481" s="347">
        <f t="shared" ca="1" si="209"/>
        <v>0.1</v>
      </c>
      <c r="B481" s="304">
        <f t="shared" ca="1" si="210"/>
        <v>34.300000000000182</v>
      </c>
      <c r="D481" s="306">
        <f t="shared" ca="1" si="211"/>
        <v>-0.7901408220432411</v>
      </c>
      <c r="E481" s="307">
        <f t="shared" ca="1" si="212"/>
        <v>-1.3363567490080968</v>
      </c>
      <c r="F481" s="304">
        <f t="shared" ca="1" si="213"/>
        <v>1.5524728272271493</v>
      </c>
      <c r="G481" s="306">
        <f t="shared" ca="1" si="214"/>
        <v>9.408341239562656</v>
      </c>
      <c r="H481" s="307">
        <f t="shared" ca="1" si="215"/>
        <v>-101.87811229131516</v>
      </c>
      <c r="I481" s="304">
        <f t="shared" ca="1" si="216"/>
        <v>102.31161541546432</v>
      </c>
      <c r="J481" s="306">
        <f t="shared" ca="1" si="217"/>
        <v>818.45340333306831</v>
      </c>
      <c r="K481" s="307">
        <f t="shared" ca="1" si="218"/>
        <v>279.84255886655137</v>
      </c>
      <c r="L481" s="304">
        <f t="shared" ca="1" si="203"/>
        <v>864.9727343566741</v>
      </c>
      <c r="M481" s="306">
        <f t="shared" ca="1" si="219"/>
        <v>-1.4787085247678142</v>
      </c>
      <c r="N481" s="304">
        <f t="shared" ca="1" si="220"/>
        <v>-84.723757599211922</v>
      </c>
      <c r="P481" s="310">
        <f t="shared" ca="1" si="221"/>
        <v>23</v>
      </c>
      <c r="Q481" s="304">
        <f t="shared" ca="1" si="222"/>
        <v>0</v>
      </c>
      <c r="R481" s="306">
        <f t="shared" ca="1" si="223"/>
        <v>0</v>
      </c>
      <c r="S481" s="307">
        <f t="shared" ca="1" si="224"/>
        <v>2.9792999999999985</v>
      </c>
      <c r="T481" s="304">
        <f t="shared" ca="1" si="204"/>
        <v>29.226932999999988</v>
      </c>
      <c r="U481" s="311">
        <f t="shared" ca="1" si="205"/>
        <v>0</v>
      </c>
      <c r="V481" s="306">
        <f t="shared" ca="1" si="206"/>
        <v>1.1911923278135463</v>
      </c>
      <c r="W481" s="304">
        <f t="shared" ca="1" si="207"/>
        <v>25.443387522629688</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1.2572246376244536</v>
      </c>
      <c r="AH481" s="304">
        <f t="shared" ca="1" si="231"/>
        <v>-8.5104026029171962</v>
      </c>
    </row>
    <row r="482" spans="1:34" x14ac:dyDescent="0.2">
      <c r="A482" s="347">
        <f t="shared" ca="1" si="209"/>
        <v>0.1</v>
      </c>
      <c r="B482" s="304">
        <f t="shared" ca="1" si="210"/>
        <v>34.400000000000183</v>
      </c>
      <c r="D482" s="306">
        <f t="shared" ca="1" si="211"/>
        <v>-0.78532390055660906</v>
      </c>
      <c r="E482" s="307">
        <f t="shared" ca="1" si="212"/>
        <v>-1.3061293931895044</v>
      </c>
      <c r="F482" s="304">
        <f t="shared" ca="1" si="213"/>
        <v>1.5240431819797724</v>
      </c>
      <c r="G482" s="306">
        <f t="shared" ca="1" si="214"/>
        <v>9.3298088495069944</v>
      </c>
      <c r="H482" s="307">
        <f t="shared" ca="1" si="215"/>
        <v>-102.00872523063411</v>
      </c>
      <c r="I482" s="304">
        <f t="shared" ca="1" si="216"/>
        <v>102.43449300088007</v>
      </c>
      <c r="J482" s="306">
        <f t="shared" ca="1" si="217"/>
        <v>819.39031083752184</v>
      </c>
      <c r="K482" s="307">
        <f t="shared" ca="1" si="218"/>
        <v>269.64821699045393</v>
      </c>
      <c r="L482" s="304">
        <f t="shared" ca="1" si="203"/>
        <v>862.61848022201661</v>
      </c>
      <c r="M482" s="306">
        <f t="shared" ca="1" si="219"/>
        <v>-1.4795891902212077</v>
      </c>
      <c r="N482" s="304">
        <f t="shared" ca="1" si="220"/>
        <v>-84.774216012854339</v>
      </c>
      <c r="P482" s="310">
        <f t="shared" ca="1" si="221"/>
        <v>23</v>
      </c>
      <c r="Q482" s="304">
        <f t="shared" ca="1" si="222"/>
        <v>0</v>
      </c>
      <c r="R482" s="306">
        <f t="shared" ca="1" si="223"/>
        <v>0</v>
      </c>
      <c r="S482" s="307">
        <f t="shared" ca="1" si="224"/>
        <v>2.9792999999999985</v>
      </c>
      <c r="T482" s="304">
        <f t="shared" ca="1" si="204"/>
        <v>29.226932999999988</v>
      </c>
      <c r="U482" s="311">
        <f t="shared" ca="1" si="205"/>
        <v>0</v>
      </c>
      <c r="V482" s="306">
        <f t="shared" ca="1" si="206"/>
        <v>1.1924075186429306</v>
      </c>
      <c r="W482" s="304">
        <f t="shared" ca="1" si="207"/>
        <v>25.53055827419292</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1.2283786277440658</v>
      </c>
      <c r="AH482" s="304">
        <f t="shared" ca="1" si="231"/>
        <v>-8.5400555575570447</v>
      </c>
    </row>
    <row r="483" spans="1:34" x14ac:dyDescent="0.2">
      <c r="A483" s="347">
        <f t="shared" ca="1" si="209"/>
        <v>0.1</v>
      </c>
      <c r="B483" s="304">
        <f t="shared" ca="1" si="210"/>
        <v>34.500000000000185</v>
      </c>
      <c r="D483" s="306">
        <f t="shared" ca="1" si="211"/>
        <v>-0.78049944518174419</v>
      </c>
      <c r="E483" s="307">
        <f t="shared" ca="1" si="212"/>
        <v>-1.2763038942738731</v>
      </c>
      <c r="F483" s="304">
        <f t="shared" ca="1" si="213"/>
        <v>1.4960384401704605</v>
      </c>
      <c r="G483" s="306">
        <f t="shared" ca="1" si="214"/>
        <v>9.2517589049888205</v>
      </c>
      <c r="H483" s="307">
        <f t="shared" ca="1" si="215"/>
        <v>-102.13635562006149</v>
      </c>
      <c r="I483" s="304">
        <f t="shared" ca="1" si="216"/>
        <v>102.55452297282508</v>
      </c>
      <c r="J483" s="306">
        <f t="shared" ca="1" si="217"/>
        <v>820.3193892252466</v>
      </c>
      <c r="K483" s="307">
        <f t="shared" ca="1" si="218"/>
        <v>259.44096294791916</v>
      </c>
      <c r="L483" s="304">
        <f t="shared" ca="1" si="203"/>
        <v>860.36824301820036</v>
      </c>
      <c r="M483" s="306">
        <f t="shared" ca="1" si="219"/>
        <v>-1.480460436160943</v>
      </c>
      <c r="N483" s="304">
        <f t="shared" ca="1" si="220"/>
        <v>-84.824134728119077</v>
      </c>
      <c r="P483" s="310">
        <f t="shared" ca="1" si="221"/>
        <v>23</v>
      </c>
      <c r="Q483" s="304">
        <f t="shared" ca="1" si="222"/>
        <v>0</v>
      </c>
      <c r="R483" s="306">
        <f t="shared" ca="1" si="223"/>
        <v>0</v>
      </c>
      <c r="S483" s="307">
        <f t="shared" ca="1" si="224"/>
        <v>2.9792999999999985</v>
      </c>
      <c r="T483" s="304">
        <f t="shared" ca="1" si="204"/>
        <v>29.226932999999988</v>
      </c>
      <c r="U483" s="311">
        <f t="shared" ca="1" si="205"/>
        <v>0</v>
      </c>
      <c r="V483" s="306">
        <f t="shared" ca="1" si="206"/>
        <v>1.1936254739020247</v>
      </c>
      <c r="W483" s="304">
        <f t="shared" ca="1" si="207"/>
        <v>25.616564075102414</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1.1999104894288273</v>
      </c>
      <c r="AH483" s="304">
        <f t="shared" ca="1" si="231"/>
        <v>-8.5693143604849915</v>
      </c>
    </row>
    <row r="484" spans="1:34" x14ac:dyDescent="0.2">
      <c r="A484" s="347">
        <f t="shared" ca="1" si="209"/>
        <v>0.1</v>
      </c>
      <c r="B484" s="304">
        <f t="shared" ca="1" si="210"/>
        <v>34.600000000000186</v>
      </c>
      <c r="D484" s="306">
        <f t="shared" ca="1" si="211"/>
        <v>-0.77566845374939375</v>
      </c>
      <c r="E484" s="307">
        <f t="shared" ca="1" si="212"/>
        <v>-1.24687704694818</v>
      </c>
      <c r="F484" s="304">
        <f t="shared" ca="1" si="213"/>
        <v>1.4684563052226611</v>
      </c>
      <c r="G484" s="306">
        <f t="shared" ca="1" si="214"/>
        <v>9.1741920596138815</v>
      </c>
      <c r="H484" s="307">
        <f t="shared" ca="1" si="215"/>
        <v>-102.26104332475632</v>
      </c>
      <c r="I484" s="304">
        <f t="shared" ca="1" si="216"/>
        <v>102.67174285953449</v>
      </c>
      <c r="J484" s="306">
        <f t="shared" ca="1" si="217"/>
        <v>821.24068677347668</v>
      </c>
      <c r="K484" s="307">
        <f t="shared" ca="1" si="218"/>
        <v>249.22109300067828</v>
      </c>
      <c r="L484" s="304">
        <f t="shared" ca="1" si="203"/>
        <v>858.22340844830399</v>
      </c>
      <c r="M484" s="306">
        <f t="shared" ca="1" si="219"/>
        <v>-1.4813223971579943</v>
      </c>
      <c r="N484" s="304">
        <f t="shared" ca="1" si="220"/>
        <v>-84.873521455355004</v>
      </c>
      <c r="P484" s="310">
        <f t="shared" ca="1" si="221"/>
        <v>23</v>
      </c>
      <c r="Q484" s="304">
        <f t="shared" ca="1" si="222"/>
        <v>0</v>
      </c>
      <c r="R484" s="306">
        <f t="shared" ca="1" si="223"/>
        <v>0</v>
      </c>
      <c r="S484" s="307">
        <f t="shared" ca="1" si="224"/>
        <v>2.9792999999999985</v>
      </c>
      <c r="T484" s="304">
        <f t="shared" ca="1" si="204"/>
        <v>29.226932999999988</v>
      </c>
      <c r="U484" s="311">
        <f t="shared" ca="1" si="205"/>
        <v>0</v>
      </c>
      <c r="V484" s="306">
        <f t="shared" ca="1" si="206"/>
        <v>1.1948461646970356</v>
      </c>
      <c r="W484" s="304">
        <f t="shared" ca="1" si="207"/>
        <v>25.701414379088067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1.1718174535231434</v>
      </c>
      <c r="AH484" s="304">
        <f t="shared" ca="1" si="231"/>
        <v>-8.5981821485256358</v>
      </c>
    </row>
    <row r="485" spans="1:34" x14ac:dyDescent="0.2">
      <c r="A485" s="347">
        <f t="shared" ca="1" si="209"/>
        <v>0.1</v>
      </c>
      <c r="B485" s="304">
        <f t="shared" ca="1" si="210"/>
        <v>34.700000000000188</v>
      </c>
      <c r="D485" s="306">
        <f t="shared" ca="1" si="211"/>
        <v>-0.77083190259579926</v>
      </c>
      <c r="E485" s="307">
        <f t="shared" ca="1" si="212"/>
        <v>-1.2178456091564698</v>
      </c>
      <c r="F485" s="304">
        <f t="shared" ca="1" si="213"/>
        <v>1.4412944701903054</v>
      </c>
      <c r="G485" s="306">
        <f t="shared" ca="1" si="214"/>
        <v>9.097108869354301</v>
      </c>
      <c r="H485" s="307">
        <f t="shared" ca="1" si="215"/>
        <v>-102.38282788567196</v>
      </c>
      <c r="I485" s="304">
        <f t="shared" ca="1" si="216"/>
        <v>102.78618990724392</v>
      </c>
      <c r="J485" s="306">
        <f t="shared" ca="1" si="217"/>
        <v>822.15425181992509</v>
      </c>
      <c r="K485" s="307">
        <f t="shared" ca="1" si="218"/>
        <v>238.98889944015687</v>
      </c>
      <c r="L485" s="304">
        <f t="shared" ca="1" si="203"/>
        <v>856.18532330401365</v>
      </c>
      <c r="M485" s="306">
        <f t="shared" ca="1" si="219"/>
        <v>-1.4821752050007391</v>
      </c>
      <c r="N485" s="304">
        <f t="shared" ca="1" si="220"/>
        <v>-84.922383745479934</v>
      </c>
      <c r="P485" s="310">
        <f t="shared" ca="1" si="221"/>
        <v>23</v>
      </c>
      <c r="Q485" s="304">
        <f t="shared" ca="1" si="222"/>
        <v>0</v>
      </c>
      <c r="R485" s="306">
        <f t="shared" ca="1" si="223"/>
        <v>0</v>
      </c>
      <c r="S485" s="307">
        <f t="shared" ca="1" si="224"/>
        <v>2.9792999999999985</v>
      </c>
      <c r="T485" s="304">
        <f t="shared" ca="1" si="204"/>
        <v>29.226932999999988</v>
      </c>
      <c r="U485" s="311">
        <f t="shared" ca="1" si="205"/>
        <v>0</v>
      </c>
      <c r="V485" s="306">
        <f t="shared" ca="1" si="206"/>
        <v>1.1960695624896274</v>
      </c>
      <c r="W485" s="304">
        <f t="shared" ca="1" si="207"/>
        <v>25.785118740804016</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1.1440967047908082</v>
      </c>
      <c r="AH485" s="304">
        <f t="shared" ca="1" si="231"/>
        <v>-8.6266620948169308</v>
      </c>
    </row>
    <row r="486" spans="1:34" x14ac:dyDescent="0.2">
      <c r="A486" s="347">
        <f t="shared" ca="1" si="209"/>
        <v>0.1</v>
      </c>
      <c r="B486" s="304">
        <f t="shared" ca="1" si="210"/>
        <v>34.800000000000189</v>
      </c>
      <c r="D486" s="306">
        <f t="shared" ca="1" si="211"/>
        <v>-0.76599074675952616</v>
      </c>
      <c r="E486" s="307">
        <f t="shared" ca="1" si="212"/>
        <v>-1.1892063045779047</v>
      </c>
      <c r="F486" s="304">
        <f t="shared" ca="1" si="213"/>
        <v>1.4145506208577525</v>
      </c>
      <c r="G486" s="306">
        <f t="shared" ca="1" si="214"/>
        <v>9.0205097946783486</v>
      </c>
      <c r="H486" s="307">
        <f t="shared" ca="1" si="215"/>
        <v>-102.50174851612975</v>
      </c>
      <c r="I486" s="304">
        <f t="shared" ca="1" si="216"/>
        <v>102.8979010758713</v>
      </c>
      <c r="J486" s="306">
        <f t="shared" ca="1" si="217"/>
        <v>823.06013275312671</v>
      </c>
      <c r="K486" s="307">
        <f t="shared" ca="1" si="218"/>
        <v>228.74467062006678</v>
      </c>
      <c r="L486" s="304">
        <f t="shared" ca="1" si="203"/>
        <v>854.25529349526266</v>
      </c>
      <c r="M486" s="306">
        <f t="shared" ca="1" si="219"/>
        <v>-1.4830189887698966</v>
      </c>
      <c r="N486" s="304">
        <f t="shared" ca="1" si="220"/>
        <v>-84.97072899427431</v>
      </c>
      <c r="P486" s="310">
        <f t="shared" ca="1" si="221"/>
        <v>23</v>
      </c>
      <c r="Q486" s="304">
        <f t="shared" ca="1" si="222"/>
        <v>0</v>
      </c>
      <c r="R486" s="306">
        <f t="shared" ca="1" si="223"/>
        <v>0</v>
      </c>
      <c r="S486" s="307">
        <f t="shared" ca="1" si="224"/>
        <v>2.9792999999999985</v>
      </c>
      <c r="T486" s="304">
        <f t="shared" ca="1" si="204"/>
        <v>29.226932999999988</v>
      </c>
      <c r="U486" s="311">
        <f t="shared" ca="1" si="205"/>
        <v>0</v>
      </c>
      <c r="V486" s="306">
        <f t="shared" ca="1" si="206"/>
        <v>1.1972956390945446</v>
      </c>
      <c r="W486" s="304">
        <f t="shared" ca="1" si="207"/>
        <v>25.86768680874998</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1.1167453846625808</v>
      </c>
      <c r="AH486" s="304">
        <f t="shared" ca="1" si="231"/>
        <v>-8.6547574063719761</v>
      </c>
    </row>
    <row r="487" spans="1:34" x14ac:dyDescent="0.2">
      <c r="A487" s="347">
        <f t="shared" ca="1" si="209"/>
        <v>0.1</v>
      </c>
      <c r="B487" s="304">
        <f t="shared" ca="1" si="210"/>
        <v>34.90000000000019</v>
      </c>
      <c r="D487" s="306">
        <f t="shared" ca="1" si="211"/>
        <v>-0.76114592018439087</v>
      </c>
      <c r="E487" s="307">
        <f t="shared" ca="1" si="212"/>
        <v>-1.1609558250415262</v>
      </c>
      <c r="F487" s="304">
        <f t="shared" ca="1" si="213"/>
        <v>1.3882224387724014</v>
      </c>
      <c r="G487" s="306">
        <f t="shared" ca="1" si="214"/>
        <v>8.9443952026599103</v>
      </c>
      <c r="H487" s="307">
        <f t="shared" ca="1" si="215"/>
        <v>-102.61784409863391</v>
      </c>
      <c r="I487" s="304">
        <f t="shared" ca="1" si="216"/>
        <v>103.00691303496528</v>
      </c>
      <c r="J487" s="306">
        <f t="shared" ca="1" si="217"/>
        <v>823.95837800299364</v>
      </c>
      <c r="K487" s="307">
        <f t="shared" ca="1" si="218"/>
        <v>218.4886909893286</v>
      </c>
      <c r="L487" s="304">
        <f t="shared" ca="1" si="203"/>
        <v>852.43458210677636</v>
      </c>
      <c r="M487" s="306">
        <f t="shared" ca="1" si="219"/>
        <v>-1.4838538749110961</v>
      </c>
      <c r="N487" s="304">
        <f t="shared" ca="1" si="220"/>
        <v>-85.018564446539003</v>
      </c>
      <c r="P487" s="310">
        <f t="shared" ca="1" si="221"/>
        <v>23</v>
      </c>
      <c r="Q487" s="304">
        <f t="shared" ca="1" si="222"/>
        <v>0</v>
      </c>
      <c r="R487" s="306">
        <f t="shared" ca="1" si="223"/>
        <v>0</v>
      </c>
      <c r="S487" s="307">
        <f t="shared" ca="1" si="224"/>
        <v>2.9792999999999985</v>
      </c>
      <c r="T487" s="304">
        <f t="shared" ca="1" si="204"/>
        <v>29.226932999999988</v>
      </c>
      <c r="U487" s="311">
        <f t="shared" ca="1" si="205"/>
        <v>0</v>
      </c>
      <c r="V487" s="306">
        <f t="shared" ca="1" si="206"/>
        <v>1.1985243666771979</v>
      </c>
      <c r="W487" s="304">
        <f t="shared" ca="1" si="207"/>
        <v>25.94912831837631</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1.0897605939100554</v>
      </c>
      <c r="AH487" s="304">
        <f t="shared" ca="1" si="231"/>
        <v>-8.6824713217030816</v>
      </c>
    </row>
    <row r="488" spans="1:34" x14ac:dyDescent="0.2">
      <c r="A488" s="347">
        <f t="shared" ca="1" si="209"/>
        <v>0.1</v>
      </c>
      <c r="B488" s="304">
        <f t="shared" ca="1" si="210"/>
        <v>35.000000000000192</v>
      </c>
      <c r="D488" s="306">
        <f t="shared" ca="1" si="211"/>
        <v>-0.75629833592802953</v>
      </c>
      <c r="E488" s="307">
        <f t="shared" ca="1" si="212"/>
        <v>-1.1330908328783433</v>
      </c>
      <c r="F488" s="304">
        <f t="shared" ca="1" si="213"/>
        <v>1.3623076042070839</v>
      </c>
      <c r="G488" s="306">
        <f t="shared" ca="1" si="214"/>
        <v>8.8687653690671073</v>
      </c>
      <c r="H488" s="307">
        <f t="shared" ca="1" si="215"/>
        <v>-102.73115318192174</v>
      </c>
      <c r="I488" s="304">
        <f t="shared" ca="1" si="216"/>
        <v>103.11326215991342</v>
      </c>
      <c r="J488" s="306">
        <f t="shared" ca="1" si="217"/>
        <v>824.84903603158</v>
      </c>
      <c r="K488" s="307">
        <f t="shared" ca="1" si="218"/>
        <v>208.22124112530082</v>
      </c>
      <c r="L488" s="304">
        <f t="shared" ca="1" si="203"/>
        <v>850.72440748928057</v>
      </c>
      <c r="M488" s="306">
        <f t="shared" ca="1" si="219"/>
        <v>-1.4846799873051544</v>
      </c>
      <c r="N488" s="304">
        <f t="shared" ca="1" si="220"/>
        <v>-85.065897200121981</v>
      </c>
      <c r="P488" s="310">
        <f t="shared" ca="1" si="221"/>
        <v>23</v>
      </c>
      <c r="Q488" s="304">
        <f t="shared" ca="1" si="222"/>
        <v>0</v>
      </c>
      <c r="R488" s="306">
        <f t="shared" ca="1" si="223"/>
        <v>0</v>
      </c>
      <c r="S488" s="307">
        <f t="shared" ca="1" si="224"/>
        <v>2.9792999999999985</v>
      </c>
      <c r="T488" s="304">
        <f t="shared" ca="1" si="204"/>
        <v>29.226932999999988</v>
      </c>
      <c r="U488" s="311">
        <f t="shared" ca="1" si="205"/>
        <v>0</v>
      </c>
      <c r="V488" s="306">
        <f t="shared" ca="1" si="206"/>
        <v>1.1997557177512086</v>
      </c>
      <c r="W488" s="304">
        <f t="shared" ca="1" si="207"/>
        <v>26.029453085371181</v>
      </c>
      <c r="Y488" s="314" t="str">
        <f t="shared" ca="1" si="225"/>
        <v/>
      </c>
      <c r="Z488" s="315" t="str">
        <f t="shared" ca="1" si="226"/>
        <v/>
      </c>
      <c r="AA488" s="316" t="str">
        <f t="shared" ca="1" si="227"/>
        <v/>
      </c>
      <c r="AC488" s="310">
        <f t="shared" ca="1" si="228"/>
        <v>35.000000000000192</v>
      </c>
      <c r="AD488" s="323">
        <f t="shared" ca="1" si="229"/>
        <v>824.84903603158</v>
      </c>
      <c r="AE488" s="324" t="e">
        <f t="shared" ca="1" si="208"/>
        <v>#N/A</v>
      </c>
      <c r="AG488" s="306">
        <f t="shared" ca="1" si="230"/>
        <v>1.0631393952469352</v>
      </c>
      <c r="AH488" s="304">
        <f t="shared" ca="1" si="231"/>
        <v>-8.7098071085074764</v>
      </c>
    </row>
    <row r="489" spans="1:34" x14ac:dyDescent="0.2">
      <c r="A489" s="347">
        <f t="shared" ca="1" si="209"/>
        <v>0.1</v>
      </c>
      <c r="B489" s="304">
        <f t="shared" ca="1" si="210"/>
        <v>35.100000000000193</v>
      </c>
      <c r="D489" s="306">
        <f t="shared" ca="1" si="211"/>
        <v>-0.751448886375787</v>
      </c>
      <c r="E489" s="307">
        <f t="shared" ca="1" si="212"/>
        <v>-1.1056079632112699</v>
      </c>
      <c r="F489" s="304">
        <f t="shared" ca="1" si="213"/>
        <v>1.3368037990489041</v>
      </c>
      <c r="G489" s="306">
        <f t="shared" ca="1" si="214"/>
        <v>8.7936204804295279</v>
      </c>
      <c r="H489" s="307">
        <f t="shared" ca="1" si="215"/>
        <v>-102.84171397824286</v>
      </c>
      <c r="I489" s="304">
        <f t="shared" ca="1" si="216"/>
        <v>103.2169845284028</v>
      </c>
      <c r="J489" s="306">
        <f t="shared" ca="1" si="217"/>
        <v>825.73215532405482</v>
      </c>
      <c r="K489" s="307">
        <f t="shared" ca="1" si="218"/>
        <v>197.9425977672926</v>
      </c>
      <c r="L489" s="304">
        <f t="shared" ca="1" si="203"/>
        <v>849.12594139325017</v>
      </c>
      <c r="M489" s="306">
        <f t="shared" ca="1" si="219"/>
        <v>-1.4854974473361482</v>
      </c>
      <c r="N489" s="304">
        <f t="shared" ca="1" si="220"/>
        <v>-85.112734209818569</v>
      </c>
      <c r="P489" s="310">
        <f t="shared" ca="1" si="221"/>
        <v>23</v>
      </c>
      <c r="Q489" s="304">
        <f t="shared" ca="1" si="222"/>
        <v>0</v>
      </c>
      <c r="R489" s="306">
        <f t="shared" ca="1" si="223"/>
        <v>0</v>
      </c>
      <c r="S489" s="307">
        <f t="shared" ca="1" si="224"/>
        <v>2.9792999999999985</v>
      </c>
      <c r="T489" s="304">
        <f t="shared" ca="1" si="204"/>
        <v>29.226932999999988</v>
      </c>
      <c r="U489" s="311">
        <f t="shared" ca="1" si="205"/>
        <v>0</v>
      </c>
      <c r="V489" s="306">
        <f t="shared" ca="1" si="206"/>
        <v>1.200989665175924</v>
      </c>
      <c r="W489" s="304">
        <f t="shared" ca="1" si="207"/>
        <v>26.108670999128019</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1.0368788158586746</v>
      </c>
      <c r="AH489" s="304">
        <f t="shared" ca="1" si="231"/>
        <v>-8.7367680614141552</v>
      </c>
    </row>
    <row r="490" spans="1:34" x14ac:dyDescent="0.2">
      <c r="A490" s="347">
        <f t="shared" ca="1" si="209"/>
        <v>0.1</v>
      </c>
      <c r="B490" s="304">
        <f t="shared" ca="1" si="210"/>
        <v>35.200000000000195</v>
      </c>
      <c r="D490" s="306">
        <f t="shared" ca="1" si="211"/>
        <v>-0.74659844345951121</v>
      </c>
      <c r="E490" s="307">
        <f t="shared" ca="1" si="212"/>
        <v>-1.0785038261835584</v>
      </c>
      <c r="F490" s="304">
        <f t="shared" ca="1" si="213"/>
        <v>1.3117087096107658</v>
      </c>
      <c r="G490" s="306">
        <f t="shared" ca="1" si="214"/>
        <v>8.7189606360835761</v>
      </c>
      <c r="H490" s="307">
        <f t="shared" ca="1" si="215"/>
        <v>-102.94956436086122</v>
      </c>
      <c r="I490" s="304">
        <f t="shared" ca="1" si="216"/>
        <v>103.31811591712598</v>
      </c>
      <c r="J490" s="306">
        <f t="shared" ca="1" si="217"/>
        <v>826.60778437988051</v>
      </c>
      <c r="K490" s="307">
        <f t="shared" ca="1" si="218"/>
        <v>187.65303385033738</v>
      </c>
      <c r="L490" s="304">
        <f t="shared" ca="1" si="203"/>
        <v>847.64030715312902</v>
      </c>
      <c r="M490" s="306">
        <f t="shared" ca="1" si="219"/>
        <v>-1.4863063739573597</v>
      </c>
      <c r="N490" s="304">
        <f t="shared" ca="1" si="220"/>
        <v>-85.159082291149758</v>
      </c>
      <c r="P490" s="310">
        <f t="shared" ca="1" si="221"/>
        <v>23</v>
      </c>
      <c r="Q490" s="304">
        <f t="shared" ca="1" si="222"/>
        <v>0</v>
      </c>
      <c r="R490" s="306">
        <f t="shared" ca="1" si="223"/>
        <v>0</v>
      </c>
      <c r="S490" s="307">
        <f t="shared" ca="1" si="224"/>
        <v>2.9792999999999985</v>
      </c>
      <c r="T490" s="304">
        <f t="shared" ca="1" si="204"/>
        <v>29.226932999999988</v>
      </c>
      <c r="U490" s="311">
        <f t="shared" ca="1" si="205"/>
        <v>0</v>
      </c>
      <c r="V490" s="306">
        <f t="shared" ca="1" si="206"/>
        <v>1.2022261821538927</v>
      </c>
      <c r="W490" s="304">
        <f t="shared" ca="1" si="207"/>
        <v>26.186792016391244</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1.0109758498615431</v>
      </c>
      <c r="AH490" s="304">
        <f t="shared" ca="1" si="231"/>
        <v>-8.7633574997912369</v>
      </c>
    </row>
    <row r="491" spans="1:34" x14ac:dyDescent="0.2">
      <c r="A491" s="347">
        <f t="shared" ca="1" si="209"/>
        <v>0.1</v>
      </c>
      <c r="B491" s="304">
        <f t="shared" ca="1" si="210"/>
        <v>35.300000000000196</v>
      </c>
      <c r="D491" s="306">
        <f t="shared" ca="1" si="211"/>
        <v>-0.74174785888090267</v>
      </c>
      <c r="E491" s="307">
        <f t="shared" ca="1" si="212"/>
        <v>-1.0517750091263824</v>
      </c>
      <c r="F491" s="304">
        <f t="shared" ca="1" si="213"/>
        <v>1.287020029361317</v>
      </c>
      <c r="G491" s="306">
        <f t="shared" ca="1" si="214"/>
        <v>8.6447858501954862</v>
      </c>
      <c r="H491" s="307">
        <f t="shared" ca="1" si="215"/>
        <v>-103.05474186177385</v>
      </c>
      <c r="I491" s="304">
        <f t="shared" ca="1" si="216"/>
        <v>103.41669179872554</v>
      </c>
      <c r="J491" s="306">
        <f t="shared" ca="1" si="217"/>
        <v>827.47597170419442</v>
      </c>
      <c r="K491" s="307">
        <f t="shared" ca="1" si="218"/>
        <v>177.35281853920563</v>
      </c>
      <c r="L491" s="304">
        <f t="shared" ca="1" si="203"/>
        <v>846.26857792996259</v>
      </c>
      <c r="M491" s="306">
        <f t="shared" ca="1" si="219"/>
        <v>-1.4871068837551698</v>
      </c>
      <c r="N491" s="304">
        <f t="shared" ca="1" si="220"/>
        <v>-85.204948124023147</v>
      </c>
      <c r="P491" s="310">
        <f t="shared" ca="1" si="221"/>
        <v>23</v>
      </c>
      <c r="Q491" s="304">
        <f t="shared" ca="1" si="222"/>
        <v>0</v>
      </c>
      <c r="R491" s="306">
        <f t="shared" ca="1" si="223"/>
        <v>0</v>
      </c>
      <c r="S491" s="307">
        <f t="shared" ca="1" si="224"/>
        <v>2.9792999999999985</v>
      </c>
      <c r="T491" s="304">
        <f t="shared" ca="1" si="204"/>
        <v>29.226932999999988</v>
      </c>
      <c r="U491" s="311">
        <f t="shared" ca="1" si="205"/>
        <v>0</v>
      </c>
      <c r="V491" s="306">
        <f t="shared" ca="1" si="206"/>
        <v>1.2034652422283156</v>
      </c>
      <c r="W491" s="304">
        <f t="shared" ca="1" si="207"/>
        <v>26.263826155078494</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0.9854274606922413</v>
      </c>
      <c r="AH491" s="304">
        <f t="shared" ca="1" si="231"/>
        <v>-8.7895787656131503</v>
      </c>
    </row>
    <row r="492" spans="1:34" x14ac:dyDescent="0.2">
      <c r="A492" s="347">
        <f t="shared" ca="1" si="209"/>
        <v>0.1</v>
      </c>
      <c r="B492" s="304">
        <f t="shared" ca="1" si="210"/>
        <v>35.400000000000198</v>
      </c>
      <c r="D492" s="306">
        <f t="shared" ca="1" si="211"/>
        <v>-0.73689796433907129</v>
      </c>
      <c r="E492" s="307">
        <f t="shared" ca="1" si="212"/>
        <v>-1.0254180786661973</v>
      </c>
      <c r="F492" s="304">
        <f t="shared" ca="1" si="213"/>
        <v>1.2627354615684723</v>
      </c>
      <c r="G492" s="306">
        <f t="shared" ca="1" si="214"/>
        <v>8.571096053761579</v>
      </c>
      <c r="H492" s="307">
        <f t="shared" ca="1" si="215"/>
        <v>-103.15728366964046</v>
      </c>
      <c r="I492" s="304">
        <f t="shared" ca="1" si="216"/>
        <v>103.51274733897019</v>
      </c>
      <c r="J492" s="306">
        <f t="shared" ca="1" si="217"/>
        <v>828.33676579939231</v>
      </c>
      <c r="K492" s="307">
        <f t="shared" ca="1" si="218"/>
        <v>167.04221726263492</v>
      </c>
      <c r="L492" s="304">
        <f t="shared" ca="1" si="203"/>
        <v>845.0117750203334</v>
      </c>
      <c r="M492" s="306">
        <f t="shared" ca="1" si="219"/>
        <v>-1.4878990910109742</v>
      </c>
      <c r="N492" s="304">
        <f t="shared" ca="1" si="220"/>
        <v>-85.250338256280386</v>
      </c>
      <c r="P492" s="310">
        <f t="shared" ca="1" si="221"/>
        <v>23</v>
      </c>
      <c r="Q492" s="304">
        <f t="shared" ca="1" si="222"/>
        <v>0</v>
      </c>
      <c r="R492" s="306">
        <f t="shared" ca="1" si="223"/>
        <v>0</v>
      </c>
      <c r="S492" s="307">
        <f t="shared" ca="1" si="224"/>
        <v>2.9792999999999985</v>
      </c>
      <c r="T492" s="304">
        <f t="shared" ca="1" si="204"/>
        <v>29.226932999999988</v>
      </c>
      <c r="U492" s="311">
        <f t="shared" ca="1" si="205"/>
        <v>0</v>
      </c>
      <c r="V492" s="306">
        <f t="shared" ca="1" si="206"/>
        <v>1.2047068192804624</v>
      </c>
      <c r="W492" s="304">
        <f t="shared" ca="1" si="207"/>
        <v>26.339783488276886</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0.96023058342897727</v>
      </c>
      <c r="AH492" s="304">
        <f t="shared" ca="1" si="231"/>
        <v>-8.815435221387073</v>
      </c>
    </row>
    <row r="493" spans="1:34" x14ac:dyDescent="0.2">
      <c r="A493" s="347">
        <f t="shared" ca="1" si="209"/>
        <v>0.1</v>
      </c>
      <c r="B493" s="304">
        <f t="shared" ca="1" si="210"/>
        <v>35.500000000000199</v>
      </c>
      <c r="D493" s="306">
        <f t="shared" ca="1" si="211"/>
        <v>-0.73204957176194108</v>
      </c>
      <c r="E493" s="307">
        <f t="shared" ca="1" si="212"/>
        <v>-0.99942958277270399</v>
      </c>
      <c r="F493" s="304">
        <f t="shared" ca="1" si="213"/>
        <v>1.238852721851174</v>
      </c>
      <c r="G493" s="306">
        <f t="shared" ca="1" si="214"/>
        <v>8.4978910965853842</v>
      </c>
      <c r="H493" s="307">
        <f t="shared" ca="1" si="215"/>
        <v>-103.25722662791773</v>
      </c>
      <c r="I493" s="304">
        <f t="shared" ca="1" si="216"/>
        <v>103.60631739415598</v>
      </c>
      <c r="J493" s="306">
        <f t="shared" ca="1" si="217"/>
        <v>829.19021515690963</v>
      </c>
      <c r="K493" s="307">
        <f t="shared" ca="1" si="218"/>
        <v>156.721491747757</v>
      </c>
      <c r="L493" s="304">
        <f t="shared" ca="1" si="203"/>
        <v>843.87086623938171</v>
      </c>
      <c r="M493" s="306">
        <f t="shared" ca="1" si="219"/>
        <v>-1.4886831077611873</v>
      </c>
      <c r="N493" s="304">
        <f t="shared" ca="1" si="220"/>
        <v>-85.295259107135152</v>
      </c>
      <c r="P493" s="310">
        <f t="shared" ca="1" si="221"/>
        <v>23</v>
      </c>
      <c r="Q493" s="304">
        <f t="shared" ca="1" si="222"/>
        <v>0</v>
      </c>
      <c r="R493" s="306">
        <f t="shared" ca="1" si="223"/>
        <v>0</v>
      </c>
      <c r="S493" s="307">
        <f t="shared" ca="1" si="224"/>
        <v>2.9792999999999985</v>
      </c>
      <c r="T493" s="304">
        <f t="shared" ca="1" si="204"/>
        <v>29.226932999999988</v>
      </c>
      <c r="U493" s="311">
        <f t="shared" ca="1" si="205"/>
        <v>0</v>
      </c>
      <c r="V493" s="306">
        <f t="shared" ca="1" si="206"/>
        <v>1.2059508875270613</v>
      </c>
      <c r="W493" s="304">
        <f t="shared" ca="1" si="207"/>
        <v>26.414674138411591</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0.93538212704529045</v>
      </c>
      <c r="AH493" s="304">
        <f t="shared" ca="1" si="231"/>
        <v>-8.8409302481377843</v>
      </c>
    </row>
    <row r="494" spans="1:34" x14ac:dyDescent="0.2">
      <c r="A494" s="347">
        <f t="shared" ca="1" si="209"/>
        <v>0.1</v>
      </c>
      <c r="B494" s="304">
        <f t="shared" ca="1" si="210"/>
        <v>35.6000000000002</v>
      </c>
      <c r="D494" s="306">
        <f t="shared" ca="1" si="211"/>
        <v>-0.72720347354121551</v>
      </c>
      <c r="E494" s="307">
        <f t="shared" ca="1" si="212"/>
        <v>-0.97380605274800836</v>
      </c>
      <c r="F494" s="304">
        <f t="shared" ca="1" si="213"/>
        <v>1.2153695406332454</v>
      </c>
      <c r="G494" s="306">
        <f t="shared" ca="1" si="214"/>
        <v>8.4251707492312633</v>
      </c>
      <c r="H494" s="307">
        <f t="shared" ca="1" si="215"/>
        <v>-103.35460723319254</v>
      </c>
      <c r="I494" s="304">
        <f t="shared" ca="1" si="216"/>
        <v>103.6974365087257</v>
      </c>
      <c r="J494" s="306">
        <f t="shared" ca="1" si="217"/>
        <v>830.03636824920045</v>
      </c>
      <c r="K494" s="307">
        <f t="shared" ca="1" si="218"/>
        <v>146.39090005470149</v>
      </c>
      <c r="L494" s="304">
        <f t="shared" ca="1" si="203"/>
        <v>842.84676438552447</v>
      </c>
      <c r="M494" s="306">
        <f t="shared" ca="1" si="219"/>
        <v>-1.4894590438554058</v>
      </c>
      <c r="N494" s="304">
        <f t="shared" ca="1" si="220"/>
        <v>-85.339716970505748</v>
      </c>
      <c r="P494" s="310">
        <f t="shared" ca="1" si="221"/>
        <v>23</v>
      </c>
      <c r="Q494" s="304">
        <f t="shared" ca="1" si="222"/>
        <v>0</v>
      </c>
      <c r="R494" s="306">
        <f t="shared" ca="1" si="223"/>
        <v>0</v>
      </c>
      <c r="S494" s="307">
        <f t="shared" ca="1" si="224"/>
        <v>2.9792999999999985</v>
      </c>
      <c r="T494" s="304">
        <f t="shared" ca="1" si="204"/>
        <v>29.226932999999988</v>
      </c>
      <c r="U494" s="311">
        <f t="shared" ca="1" si="205"/>
        <v>0</v>
      </c>
      <c r="V494" s="306">
        <f t="shared" ca="1" si="206"/>
        <v>1.2071974215176651</v>
      </c>
      <c r="W494" s="304">
        <f t="shared" ca="1" si="207"/>
        <v>26.488508271584081</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0.9108789765975267</v>
      </c>
      <c r="AH494" s="304">
        <f t="shared" ca="1" si="231"/>
        <v>-8.8660672434503418</v>
      </c>
    </row>
    <row r="495" spans="1:34" x14ac:dyDescent="0.2">
      <c r="A495" s="347">
        <f t="shared" ca="1" si="209"/>
        <v>0.1</v>
      </c>
      <c r="B495" s="304">
        <f t="shared" ca="1" si="210"/>
        <v>35.700000000000202</v>
      </c>
      <c r="D495" s="306">
        <f t="shared" ca="1" si="211"/>
        <v>-0.72236044277053812</v>
      </c>
      <c r="E495" s="307">
        <f t="shared" ca="1" si="212"/>
        <v>-0.94854400515786885</v>
      </c>
      <c r="F495" s="304">
        <f t="shared" ca="1" si="213"/>
        <v>1.1922836654926456</v>
      </c>
      <c r="G495" s="306">
        <f t="shared" ca="1" si="214"/>
        <v>8.35293470495421</v>
      </c>
      <c r="H495" s="307">
        <f t="shared" ca="1" si="215"/>
        <v>-103.44946163370832</v>
      </c>
      <c r="I495" s="304">
        <f t="shared" ca="1" si="216"/>
        <v>103.78613891310015</v>
      </c>
      <c r="J495" s="306">
        <f t="shared" ca="1" si="217"/>
        <v>830.87527352190978</v>
      </c>
      <c r="K495" s="307">
        <f t="shared" ca="1" si="218"/>
        <v>136.05069661135644</v>
      </c>
      <c r="L495" s="304">
        <f t="shared" ca="1" si="203"/>
        <v>841.94032579425937</v>
      </c>
      <c r="M495" s="306">
        <f t="shared" ca="1" si="219"/>
        <v>-1.4902270070127948</v>
      </c>
      <c r="N495" s="304">
        <f t="shared" ca="1" si="220"/>
        <v>-85.383718018245673</v>
      </c>
      <c r="P495" s="310">
        <f t="shared" ca="1" si="221"/>
        <v>23</v>
      </c>
      <c r="Q495" s="304">
        <f t="shared" ca="1" si="222"/>
        <v>0</v>
      </c>
      <c r="R495" s="306">
        <f t="shared" ca="1" si="223"/>
        <v>0</v>
      </c>
      <c r="S495" s="307">
        <f t="shared" ca="1" si="224"/>
        <v>2.9792999999999985</v>
      </c>
      <c r="T495" s="304">
        <f t="shared" ca="1" si="204"/>
        <v>29.226932999999988</v>
      </c>
      <c r="U495" s="311">
        <f t="shared" ca="1" si="205"/>
        <v>0</v>
      </c>
      <c r="V495" s="306">
        <f t="shared" ca="1" si="206"/>
        <v>1.2084463961319925</v>
      </c>
      <c r="W495" s="304">
        <f t="shared" ca="1" si="207"/>
        <v>26.561296092078013</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0.88671799534717977</v>
      </c>
      <c r="AH495" s="304">
        <f t="shared" ca="1" si="231"/>
        <v>-8.89084961956973</v>
      </c>
    </row>
    <row r="496" spans="1:34" x14ac:dyDescent="0.2">
      <c r="A496" s="347">
        <f t="shared" ca="1" si="209"/>
        <v>0.1</v>
      </c>
      <c r="B496" s="304">
        <f t="shared" ca="1" si="210"/>
        <v>35.800000000000203</v>
      </c>
      <c r="D496" s="306">
        <f t="shared" ca="1" si="211"/>
        <v>-0.71752123348656216</v>
      </c>
      <c r="E496" s="307">
        <f t="shared" ca="1" si="212"/>
        <v>-0.9236399437057301</v>
      </c>
      <c r="F496" s="304">
        <f t="shared" ca="1" si="213"/>
        <v>1.1695928633985426</v>
      </c>
      <c r="G496" s="306">
        <f t="shared" ca="1" si="214"/>
        <v>8.2811825816055542</v>
      </c>
      <c r="H496" s="307">
        <f t="shared" ca="1" si="215"/>
        <v>-103.5418256280789</v>
      </c>
      <c r="I496" s="304">
        <f t="shared" ca="1" si="216"/>
        <v>103.8724585217149</v>
      </c>
      <c r="J496" s="306">
        <f t="shared" ca="1" si="217"/>
        <v>831.70697938623778</v>
      </c>
      <c r="K496" s="307">
        <f t="shared" ca="1" si="218"/>
        <v>125.70113224826709</v>
      </c>
      <c r="L496" s="304">
        <f t="shared" ca="1" si="203"/>
        <v>841.15234898814617</v>
      </c>
      <c r="M496" s="306">
        <f t="shared" ca="1" si="219"/>
        <v>-1.4909871028767536</v>
      </c>
      <c r="N496" s="304">
        <f t="shared" ca="1" si="220"/>
        <v>-85.427268303275866</v>
      </c>
      <c r="P496" s="310">
        <f t="shared" ca="1" si="221"/>
        <v>23</v>
      </c>
      <c r="Q496" s="304">
        <f t="shared" ca="1" si="222"/>
        <v>0</v>
      </c>
      <c r="R496" s="306">
        <f t="shared" ca="1" si="223"/>
        <v>0</v>
      </c>
      <c r="S496" s="307">
        <f t="shared" ca="1" si="224"/>
        <v>2.9792999999999985</v>
      </c>
      <c r="T496" s="304">
        <f t="shared" ca="1" si="204"/>
        <v>29.226932999999988</v>
      </c>
      <c r="U496" s="311">
        <f t="shared" ca="1" si="205"/>
        <v>0</v>
      </c>
      <c r="V496" s="306">
        <f t="shared" ca="1" si="206"/>
        <v>1.2096977865772445</v>
      </c>
      <c r="W496" s="304">
        <f t="shared" ca="1" si="207"/>
        <v>26.633047837030279</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0.86289602681915412</v>
      </c>
      <c r="AH496" s="304">
        <f t="shared" ca="1" si="231"/>
        <v>-8.9152808015567508</v>
      </c>
    </row>
    <row r="497" spans="1:34" x14ac:dyDescent="0.2">
      <c r="A497" s="347">
        <f t="shared" ca="1" si="209"/>
        <v>0.1</v>
      </c>
      <c r="B497" s="304">
        <f t="shared" ca="1" si="210"/>
        <v>35.900000000000205</v>
      </c>
      <c r="D497" s="306">
        <f t="shared" ca="1" si="211"/>
        <v>-0.71268658091266146</v>
      </c>
      <c r="E497" s="307">
        <f t="shared" ca="1" si="212"/>
        <v>-0.89909036105038886</v>
      </c>
      <c r="F497" s="304">
        <f t="shared" ca="1" si="213"/>
        <v>1.1472949228279092</v>
      </c>
      <c r="G497" s="306">
        <f t="shared" ca="1" si="214"/>
        <v>8.2099139235142875</v>
      </c>
      <c r="H497" s="307">
        <f t="shared" ca="1" si="215"/>
        <v>-103.63173466418394</v>
      </c>
      <c r="I497" s="304">
        <f t="shared" ca="1" si="216"/>
        <v>103.95642893125628</v>
      </c>
      <c r="J497" s="306">
        <f t="shared" ca="1" si="217"/>
        <v>832.53153421149375</v>
      </c>
      <c r="K497" s="307">
        <f t="shared" ca="1" si="218"/>
        <v>115.34245423365394</v>
      </c>
      <c r="L497" s="304">
        <f t="shared" ca="1" si="203"/>
        <v>840.48357342971678</v>
      </c>
      <c r="M497" s="306">
        <f t="shared" ca="1" si="219"/>
        <v>-1.4917394350679301</v>
      </c>
      <c r="N497" s="304">
        <f t="shared" ca="1" si="220"/>
        <v>-85.470373762622103</v>
      </c>
      <c r="P497" s="310">
        <f t="shared" ca="1" si="221"/>
        <v>23</v>
      </c>
      <c r="Q497" s="304">
        <f t="shared" ca="1" si="222"/>
        <v>0</v>
      </c>
      <c r="R497" s="306">
        <f t="shared" ca="1" si="223"/>
        <v>0</v>
      </c>
      <c r="S497" s="307">
        <f t="shared" ca="1" si="224"/>
        <v>2.9792999999999985</v>
      </c>
      <c r="T497" s="304">
        <f t="shared" ca="1" si="204"/>
        <v>29.226932999999988</v>
      </c>
      <c r="U497" s="311">
        <f t="shared" ca="1" si="205"/>
        <v>0</v>
      </c>
      <c r="V497" s="306">
        <f t="shared" ca="1" si="206"/>
        <v>1.2109515683854055</v>
      </c>
      <c r="W497" s="304">
        <f t="shared" ca="1" si="207"/>
        <v>26.703773771264888</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0.83940989679704359</v>
      </c>
      <c r="AH497" s="304">
        <f t="shared" ca="1" si="231"/>
        <v>-8.9393642254993768</v>
      </c>
    </row>
    <row r="498" spans="1:34" x14ac:dyDescent="0.2">
      <c r="A498" s="347">
        <f t="shared" ca="1" si="209"/>
        <v>0.1</v>
      </c>
      <c r="B498" s="304">
        <f t="shared" ca="1" si="210"/>
        <v>36.000000000000206</v>
      </c>
      <c r="D498" s="306">
        <f t="shared" ca="1" si="211"/>
        <v>-0.70785720170493593</v>
      </c>
      <c r="E498" s="307">
        <f t="shared" ca="1" si="212"/>
        <v>-0.87489174056807428</v>
      </c>
      <c r="F498" s="304">
        <f t="shared" ca="1" si="213"/>
        <v>1.125387655752353</v>
      </c>
      <c r="G498" s="306">
        <f t="shared" ca="1" si="214"/>
        <v>8.1391282033437946</v>
      </c>
      <c r="H498" s="307">
        <f t="shared" ca="1" si="215"/>
        <v>-103.71922383824075</v>
      </c>
      <c r="I498" s="304">
        <f t="shared" ca="1" si="216"/>
        <v>104.03808341909011</v>
      </c>
      <c r="J498" s="306">
        <f t="shared" ca="1" si="217"/>
        <v>833.34898631783665</v>
      </c>
      <c r="K498" s="307">
        <f t="shared" ca="1" si="218"/>
        <v>104.9749063085327</v>
      </c>
      <c r="L498" s="304">
        <f t="shared" ca="1" si="203"/>
        <v>839.93467838365336</v>
      </c>
      <c r="M498" s="306">
        <f t="shared" ca="1" si="219"/>
        <v>-1.4924841052356299</v>
      </c>
      <c r="N498" s="304">
        <f t="shared" ca="1" si="220"/>
        <v>-85.513040220360608</v>
      </c>
      <c r="P498" s="310">
        <f t="shared" ca="1" si="221"/>
        <v>23</v>
      </c>
      <c r="Q498" s="304">
        <f t="shared" ca="1" si="222"/>
        <v>0</v>
      </c>
      <c r="R498" s="306">
        <f t="shared" ca="1" si="223"/>
        <v>0</v>
      </c>
      <c r="S498" s="307">
        <f t="shared" ca="1" si="224"/>
        <v>2.9792999999999985</v>
      </c>
      <c r="T498" s="304">
        <f t="shared" ca="1" si="204"/>
        <v>29.226932999999988</v>
      </c>
      <c r="U498" s="311">
        <f t="shared" ca="1" si="205"/>
        <v>0</v>
      </c>
      <c r="V498" s="306">
        <f t="shared" ca="1" si="206"/>
        <v>1.2122077174105199</v>
      </c>
      <c r="W498" s="304">
        <f t="shared" ca="1" si="207"/>
        <v>26.773484182286978</v>
      </c>
      <c r="Y498" s="314" t="str">
        <f t="shared" ca="1" si="225"/>
        <v/>
      </c>
      <c r="Z498" s="315" t="str">
        <f t="shared" ca="1" si="226"/>
        <v/>
      </c>
      <c r="AA498" s="316" t="str">
        <f t="shared" ca="1" si="227"/>
        <v/>
      </c>
      <c r="AC498" s="310">
        <f t="shared" ca="1" si="228"/>
        <v>36.000000000000206</v>
      </c>
      <c r="AD498" s="323">
        <f t="shared" ca="1" si="229"/>
        <v>833.34898631783665</v>
      </c>
      <c r="AE498" s="324" t="e">
        <f t="shared" ca="1" si="208"/>
        <v>#N/A</v>
      </c>
      <c r="AG498" s="306">
        <f t="shared" ca="1" si="230"/>
        <v>0.81625641525654835</v>
      </c>
      <c r="AH498" s="304">
        <f t="shared" ca="1" si="231"/>
        <v>-8.9631033367787403</v>
      </c>
    </row>
    <row r="499" spans="1:34" x14ac:dyDescent="0.2">
      <c r="A499" s="347">
        <f t="shared" ca="1" si="209"/>
        <v>0.1</v>
      </c>
      <c r="B499" s="304">
        <f t="shared" ca="1" si="210"/>
        <v>36.100000000000207</v>
      </c>
      <c r="D499" s="306">
        <f t="shared" ca="1" si="211"/>
        <v>-0.70303379420029499</v>
      </c>
      <c r="E499" s="307">
        <f t="shared" ca="1" si="212"/>
        <v>-0.85104055805986967</v>
      </c>
      <c r="F499" s="304">
        <f t="shared" ca="1" si="213"/>
        <v>1.1038688994851322</v>
      </c>
      <c r="G499" s="306">
        <f t="shared" ca="1" si="214"/>
        <v>8.0688248239237659</v>
      </c>
      <c r="H499" s="307">
        <f t="shared" ca="1" si="215"/>
        <v>-103.80432789404674</v>
      </c>
      <c r="I499" s="304">
        <f t="shared" ca="1" si="216"/>
        <v>104.11745494187772</v>
      </c>
      <c r="J499" s="306">
        <f t="shared" ca="1" si="217"/>
        <v>834.15938396920001</v>
      </c>
      <c r="K499" s="307">
        <f t="shared" ca="1" si="218"/>
        <v>94.59872872191832</v>
      </c>
      <c r="L499" s="304">
        <f t="shared" ca="1" si="203"/>
        <v>839.50628189411316</v>
      </c>
      <c r="M499" s="306">
        <f t="shared" ca="1" si="219"/>
        <v>-1.4932212131076841</v>
      </c>
      <c r="N499" s="304">
        <f t="shared" ca="1" si="220"/>
        <v>-85.555273390475179</v>
      </c>
      <c r="P499" s="310">
        <f t="shared" ca="1" si="221"/>
        <v>23</v>
      </c>
      <c r="Q499" s="304">
        <f t="shared" ca="1" si="222"/>
        <v>0</v>
      </c>
      <c r="R499" s="306">
        <f t="shared" ca="1" si="223"/>
        <v>0</v>
      </c>
      <c r="S499" s="307">
        <f t="shared" ca="1" si="224"/>
        <v>2.9792999999999985</v>
      </c>
      <c r="T499" s="304">
        <f t="shared" ca="1" si="204"/>
        <v>29.226932999999988</v>
      </c>
      <c r="U499" s="311">
        <f t="shared" ca="1" si="205"/>
        <v>0</v>
      </c>
      <c r="V499" s="306">
        <f t="shared" ca="1" si="206"/>
        <v>1.2134662098259557</v>
      </c>
      <c r="W499" s="304">
        <f t="shared" ca="1" si="207"/>
        <v>26.842189375434849</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0.79343237823820623</v>
      </c>
      <c r="AH499" s="304">
        <f t="shared" ca="1" si="231"/>
        <v>-8.9865015883888812</v>
      </c>
    </row>
    <row r="500" spans="1:34" x14ac:dyDescent="0.2">
      <c r="A500" s="347">
        <f t="shared" ca="1" si="209"/>
        <v>0.1</v>
      </c>
      <c r="B500" s="304">
        <f t="shared" ca="1" si="210"/>
        <v>36.200000000000209</v>
      </c>
      <c r="D500" s="306">
        <f t="shared" ca="1" si="211"/>
        <v>-0.6982170386663189</v>
      </c>
      <c r="E500" s="307">
        <f t="shared" ca="1" si="212"/>
        <v>-0.82753328340522003</v>
      </c>
      <c r="F500" s="304">
        <f t="shared" ca="1" si="213"/>
        <v>1.0827365183771109</v>
      </c>
      <c r="G500" s="306">
        <f t="shared" ca="1" si="214"/>
        <v>7.9990031200571341</v>
      </c>
      <c r="H500" s="307">
        <f t="shared" ca="1" si="215"/>
        <v>-103.88708122238725</v>
      </c>
      <c r="I500" s="304">
        <f t="shared" ca="1" si="216"/>
        <v>104.19457613437261</v>
      </c>
      <c r="J500" s="306">
        <f t="shared" ca="1" si="217"/>
        <v>834.962775366399</v>
      </c>
      <c r="K500" s="307">
        <f t="shared" ca="1" si="218"/>
        <v>84.214158266096618</v>
      </c>
      <c r="L500" s="304">
        <f t="shared" ca="1" si="203"/>
        <v>839.19893988256854</v>
      </c>
      <c r="M500" s="306">
        <f t="shared" ca="1" si="219"/>
        <v>-1.4939508565388215</v>
      </c>
      <c r="N500" s="304">
        <f t="shared" ca="1" si="220"/>
        <v>-85.597078879628796</v>
      </c>
      <c r="P500" s="310">
        <f t="shared" ca="1" si="221"/>
        <v>23</v>
      </c>
      <c r="Q500" s="304">
        <f t="shared" ca="1" si="222"/>
        <v>0</v>
      </c>
      <c r="R500" s="306">
        <f t="shared" ca="1" si="223"/>
        <v>0</v>
      </c>
      <c r="S500" s="307">
        <f t="shared" ca="1" si="224"/>
        <v>2.9792999999999985</v>
      </c>
      <c r="T500" s="304">
        <f t="shared" ca="1" si="204"/>
        <v>29.226932999999988</v>
      </c>
      <c r="U500" s="311">
        <f t="shared" ca="1" si="205"/>
        <v>0</v>
      </c>
      <c r="V500" s="306">
        <f t="shared" ca="1" si="206"/>
        <v>1.2147270221216491</v>
      </c>
      <c r="W500" s="304">
        <f t="shared" ca="1" si="207"/>
        <v>26.909899669187084</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0.77093456966042773</v>
      </c>
      <c r="AH500" s="304">
        <f t="shared" ca="1" si="231"/>
        <v>-9.0095624393095228</v>
      </c>
    </row>
    <row r="501" spans="1:34" x14ac:dyDescent="0.2">
      <c r="A501" s="347">
        <f t="shared" ca="1" si="209"/>
        <v>0.1</v>
      </c>
      <c r="B501" s="304">
        <f t="shared" ca="1" si="210"/>
        <v>36.30000000000021</v>
      </c>
      <c r="D501" s="306">
        <f t="shared" ca="1" si="211"/>
        <v>-0.69340759755266224</v>
      </c>
      <c r="E501" s="307">
        <f t="shared" ca="1" si="212"/>
        <v>-0.80436638216246692</v>
      </c>
      <c r="F501" s="304">
        <f t="shared" ca="1" si="213"/>
        <v>1.061988405349555</v>
      </c>
      <c r="G501" s="306">
        <f t="shared" ca="1" si="214"/>
        <v>7.9296623603018679</v>
      </c>
      <c r="H501" s="307">
        <f t="shared" ca="1" si="215"/>
        <v>-103.96751786060349</v>
      </c>
      <c r="I501" s="304">
        <f t="shared" ca="1" si="216"/>
        <v>104.26947930839252</v>
      </c>
      <c r="J501" s="306">
        <f t="shared" ca="1" si="217"/>
        <v>835.759208640417</v>
      </c>
      <c r="K501" s="307">
        <f t="shared" ca="1" si="218"/>
        <v>73.821428311947074</v>
      </c>
      <c r="L501" s="304">
        <f t="shared" ca="1" si="203"/>
        <v>839.01314537096016</v>
      </c>
      <c r="M501" s="306">
        <f t="shared" ca="1" si="219"/>
        <v>-1.4946731315576018</v>
      </c>
      <c r="N501" s="304">
        <f t="shared" ca="1" si="220"/>
        <v>-85.638462189852646</v>
      </c>
      <c r="P501" s="310">
        <f t="shared" ca="1" si="221"/>
        <v>23</v>
      </c>
      <c r="Q501" s="304">
        <f t="shared" ca="1" si="222"/>
        <v>0</v>
      </c>
      <c r="R501" s="306">
        <f t="shared" ca="1" si="223"/>
        <v>0</v>
      </c>
      <c r="S501" s="307">
        <f t="shared" ca="1" si="224"/>
        <v>2.9792999999999985</v>
      </c>
      <c r="T501" s="304">
        <f t="shared" ca="1" si="204"/>
        <v>29.226932999999988</v>
      </c>
      <c r="U501" s="311">
        <f t="shared" ca="1" si="205"/>
        <v>0</v>
      </c>
      <c r="V501" s="306">
        <f t="shared" ca="1" si="206"/>
        <v>1.2159901311013364</v>
      </c>
      <c r="W501" s="304">
        <f t="shared" ca="1" si="207"/>
        <v>26.97662539062237</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0.74875976307405878</v>
      </c>
      <c r="AH501" s="304">
        <f t="shared" ca="1" si="231"/>
        <v>-9.0322893529309223</v>
      </c>
    </row>
    <row r="502" spans="1:34" x14ac:dyDescent="0.2">
      <c r="A502" s="347">
        <f t="shared" ca="1" si="209"/>
        <v>0.1</v>
      </c>
      <c r="B502" s="304">
        <f t="shared" ca="1" si="210"/>
        <v>36.400000000000212</v>
      </c>
      <c r="D502" s="306">
        <f t="shared" ca="1" si="211"/>
        <v>-0.68860611574373454</v>
      </c>
      <c r="E502" s="307">
        <f t="shared" ca="1" si="212"/>
        <v>-0.78153631711728266</v>
      </c>
      <c r="F502" s="304">
        <f t="shared" ca="1" si="213"/>
        <v>1.041622483250491</v>
      </c>
      <c r="G502" s="306">
        <f t="shared" ca="1" si="214"/>
        <v>7.8608017487274946</v>
      </c>
      <c r="H502" s="307">
        <f t="shared" ca="1" si="215"/>
        <v>-104.04567149231522</v>
      </c>
      <c r="I502" s="304">
        <f t="shared" ca="1" si="216"/>
        <v>104.34219645196076</v>
      </c>
      <c r="J502" s="306">
        <f t="shared" ca="1" si="217"/>
        <v>836.54873184586847</v>
      </c>
      <c r="K502" s="307">
        <f t="shared" ca="1" si="218"/>
        <v>63.420768844301136</v>
      </c>
      <c r="L502" s="304">
        <f t="shared" ca="1" si="203"/>
        <v>838.94932783436514</v>
      </c>
      <c r="M502" s="306">
        <f t="shared" ca="1" si="219"/>
        <v>-1.4953881324119533</v>
      </c>
      <c r="N502" s="304">
        <f t="shared" ca="1" si="220"/>
        <v>-85.679428721155233</v>
      </c>
      <c r="P502" s="310">
        <f t="shared" ca="1" si="221"/>
        <v>23</v>
      </c>
      <c r="Q502" s="304">
        <f t="shared" ca="1" si="222"/>
        <v>0</v>
      </c>
      <c r="R502" s="306">
        <f t="shared" ca="1" si="223"/>
        <v>0</v>
      </c>
      <c r="S502" s="307">
        <f t="shared" ca="1" si="224"/>
        <v>2.9792999999999985</v>
      </c>
      <c r="T502" s="304">
        <f t="shared" ca="1" si="204"/>
        <v>29.226932999999988</v>
      </c>
      <c r="U502" s="311">
        <f t="shared" ca="1" si="205"/>
        <v>0</v>
      </c>
      <c r="V502" s="306">
        <f t="shared" ca="1" si="206"/>
        <v>1.2172555138797756</v>
      </c>
      <c r="W502" s="304">
        <f t="shared" ca="1" si="207"/>
        <v>27.042376871029528</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0.72690472335958134</v>
      </c>
      <c r="AH502" s="304">
        <f t="shared" ca="1" si="231"/>
        <v>-9.0546857955299505</v>
      </c>
    </row>
    <row r="503" spans="1:34" x14ac:dyDescent="0.2">
      <c r="A503" s="347">
        <f t="shared" ca="1" si="209"/>
        <v>0.1</v>
      </c>
      <c r="B503" s="304">
        <f t="shared" ca="1" si="210"/>
        <v>36.500000000000213</v>
      </c>
      <c r="D503" s="306">
        <f t="shared" ca="1" si="211"/>
        <v>-0.68381322081245022</v>
      </c>
      <c r="E503" s="307">
        <f t="shared" ca="1" si="212"/>
        <v>-0.7590395497798248</v>
      </c>
      <c r="F503" s="304">
        <f t="shared" ca="1" si="213"/>
        <v>1.0216367060202252</v>
      </c>
      <c r="G503" s="306">
        <f t="shared" ca="1" si="214"/>
        <v>7.7924204266462498</v>
      </c>
      <c r="H503" s="307">
        <f t="shared" ca="1" si="215"/>
        <v>-104.12157544729321</v>
      </c>
      <c r="I503" s="304">
        <f t="shared" ca="1" si="216"/>
        <v>104.41275922861145</v>
      </c>
      <c r="J503" s="306">
        <f t="shared" ca="1" si="217"/>
        <v>837.33139295463718</v>
      </c>
      <c r="K503" s="307">
        <f t="shared" ca="1" si="218"/>
        <v>53.012406497320711</v>
      </c>
      <c r="L503" s="304">
        <f t="shared" ca="1" si="203"/>
        <v>839.00785268672553</v>
      </c>
      <c r="M503" s="306">
        <f t="shared" ca="1" si="219"/>
        <v>-1.4960959516133658</v>
      </c>
      <c r="N503" s="304">
        <f t="shared" ca="1" si="220"/>
        <v>-85.719983774054484</v>
      </c>
      <c r="P503" s="310">
        <f t="shared" ca="1" si="221"/>
        <v>23</v>
      </c>
      <c r="Q503" s="304">
        <f t="shared" ca="1" si="222"/>
        <v>0</v>
      </c>
      <c r="R503" s="306">
        <f t="shared" ca="1" si="223"/>
        <v>0</v>
      </c>
      <c r="S503" s="307">
        <f t="shared" ca="1" si="224"/>
        <v>2.9792999999999985</v>
      </c>
      <c r="T503" s="304">
        <f t="shared" ca="1" si="204"/>
        <v>29.226932999999988</v>
      </c>
      <c r="U503" s="311">
        <f t="shared" ca="1" si="205"/>
        <v>0</v>
      </c>
      <c r="V503" s="306">
        <f t="shared" ca="1" si="206"/>
        <v>1.218523147879949</v>
      </c>
      <c r="W503" s="304">
        <f t="shared" ca="1" si="207"/>
        <v>27.107164441664704</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0.70536620836792885</v>
      </c>
      <c r="AH503" s="304">
        <f t="shared" ca="1" si="231"/>
        <v>-9.0767552347966109</v>
      </c>
    </row>
    <row r="504" spans="1:34" x14ac:dyDescent="0.2">
      <c r="A504" s="347">
        <f t="shared" ca="1" si="209"/>
        <v>0.1</v>
      </c>
      <c r="B504" s="304">
        <f t="shared" ca="1" si="210"/>
        <v>36.600000000000215</v>
      </c>
      <c r="D504" s="306">
        <f t="shared" ca="1" si="211"/>
        <v>-0.67902952327479205</v>
      </c>
      <c r="E504" s="307">
        <f t="shared" ca="1" si="212"/>
        <v>-0.73687254183167106</v>
      </c>
      <c r="F504" s="304">
        <f t="shared" ca="1" si="213"/>
        <v>1.0020290596505967</v>
      </c>
      <c r="G504" s="306">
        <f t="shared" ca="1" si="214"/>
        <v>7.7245174743187706</v>
      </c>
      <c r="H504" s="307">
        <f t="shared" ca="1" si="215"/>
        <v>-104.19526270147638</v>
      </c>
      <c r="I504" s="304">
        <f t="shared" ca="1" si="216"/>
        <v>104.48119897685292</v>
      </c>
      <c r="J504" s="306">
        <f t="shared" ca="1" si="217"/>
        <v>838.10723984968547</v>
      </c>
      <c r="K504" s="307">
        <f t="shared" ca="1" si="218"/>
        <v>42.596564589882234</v>
      </c>
      <c r="L504" s="304">
        <f t="shared" ca="1" si="203"/>
        <v>839.18902090251288</v>
      </c>
      <c r="M504" s="306">
        <f t="shared" ca="1" si="219"/>
        <v>-1.4967966799797814</v>
      </c>
      <c r="N504" s="304">
        <f t="shared" ca="1" si="220"/>
        <v>-85.760132552035202</v>
      </c>
      <c r="P504" s="310">
        <f t="shared" ca="1" si="221"/>
        <v>23</v>
      </c>
      <c r="Q504" s="304">
        <f t="shared" ca="1" si="222"/>
        <v>0</v>
      </c>
      <c r="R504" s="306">
        <f t="shared" ca="1" si="223"/>
        <v>0</v>
      </c>
      <c r="S504" s="307">
        <f t="shared" ca="1" si="224"/>
        <v>2.9792999999999985</v>
      </c>
      <c r="T504" s="304">
        <f t="shared" ca="1" si="204"/>
        <v>29.226932999999988</v>
      </c>
      <c r="U504" s="311">
        <f t="shared" ca="1" si="205"/>
        <v>0</v>
      </c>
      <c r="V504" s="306">
        <f t="shared" ca="1" si="206"/>
        <v>1.2197930108302637</v>
      </c>
      <c r="W504" s="304">
        <f t="shared" ca="1" si="207"/>
        <v>27.170998429653544</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0.68414097050629863</v>
      </c>
      <c r="AH504" s="304">
        <f t="shared" ca="1" si="231"/>
        <v>-9.0985011384099348</v>
      </c>
    </row>
    <row r="505" spans="1:34" x14ac:dyDescent="0.2">
      <c r="A505" s="347">
        <f t="shared" ca="1" si="209"/>
        <v>0.1</v>
      </c>
      <c r="B505" s="304">
        <f t="shared" ca="1" si="210"/>
        <v>36.700000000000216</v>
      </c>
      <c r="D505" s="306">
        <f t="shared" ca="1" si="211"/>
        <v>-0.6742556168449988</v>
      </c>
      <c r="E505" s="307">
        <f t="shared" ca="1" si="212"/>
        <v>-0.71503175652322426</v>
      </c>
      <c r="F505" s="304">
        <f t="shared" ca="1" si="213"/>
        <v>0.98279756292113241</v>
      </c>
      <c r="G505" s="306">
        <f t="shared" ca="1" si="214"/>
        <v>7.6570919126342707</v>
      </c>
      <c r="H505" s="307">
        <f t="shared" ca="1" si="215"/>
        <v>-104.26676587712871</v>
      </c>
      <c r="I505" s="304">
        <f t="shared" ca="1" si="216"/>
        <v>104.54754670978417</v>
      </c>
      <c r="J505" s="306">
        <f t="shared" ca="1" si="217"/>
        <v>838.87632031903308</v>
      </c>
      <c r="K505" s="307">
        <f t="shared" ca="1" si="218"/>
        <v>32.173463160951982</v>
      </c>
      <c r="L505" s="304">
        <f t="shared" ca="1" si="203"/>
        <v>839.49306877649099</v>
      </c>
      <c r="M505" s="306">
        <f t="shared" ca="1" si="219"/>
        <v>-1.497490406677229</v>
      </c>
      <c r="N505" s="304">
        <f t="shared" ca="1" si="220"/>
        <v>-85.799880163934489</v>
      </c>
      <c r="P505" s="310">
        <f t="shared" ca="1" si="221"/>
        <v>23</v>
      </c>
      <c r="Q505" s="304">
        <f t="shared" ca="1" si="222"/>
        <v>0</v>
      </c>
      <c r="R505" s="306">
        <f t="shared" ca="1" si="223"/>
        <v>0</v>
      </c>
      <c r="S505" s="307">
        <f t="shared" ca="1" si="224"/>
        <v>2.9792999999999985</v>
      </c>
      <c r="T505" s="304">
        <f t="shared" ca="1" si="204"/>
        <v>29.226932999999988</v>
      </c>
      <c r="U505" s="311">
        <f t="shared" ca="1" si="205"/>
        <v>0</v>
      </c>
      <c r="V505" s="306">
        <f t="shared" ca="1" si="206"/>
        <v>1.2210650807617414</v>
      </c>
      <c r="W505" s="304">
        <f t="shared" ca="1" si="207"/>
        <v>27.233889154035445</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0.66322575826977825</v>
      </c>
      <c r="AH505" s="304">
        <f t="shared" ca="1" si="231"/>
        <v>-9.119926972662558</v>
      </c>
    </row>
    <row r="506" spans="1:34" x14ac:dyDescent="0.2">
      <c r="A506" s="347">
        <f t="shared" ca="1" si="209"/>
        <v>0.1</v>
      </c>
      <c r="B506" s="304">
        <f t="shared" ca="1" si="210"/>
        <v>36.800000000000217</v>
      </c>
      <c r="D506" s="306">
        <f t="shared" ca="1" si="211"/>
        <v>-0.66949207869114002</v>
      </c>
      <c r="E506" s="307">
        <f t="shared" ca="1" si="212"/>
        <v>-0.69351366002266701</v>
      </c>
      <c r="F506" s="304">
        <f t="shared" ca="1" si="213"/>
        <v>0.96394026789434362</v>
      </c>
      <c r="G506" s="306">
        <f t="shared" ca="1" si="214"/>
        <v>7.5901427047651566</v>
      </c>
      <c r="H506" s="307">
        <f t="shared" ca="1" si="215"/>
        <v>-104.33611724313097</v>
      </c>
      <c r="I506" s="304">
        <f t="shared" ca="1" si="216"/>
        <v>104.61183311485883</v>
      </c>
      <c r="J506" s="306">
        <f t="shared" ca="1" si="217"/>
        <v>839.63868204990308</v>
      </c>
      <c r="K506" s="307">
        <f t="shared" ca="1" si="218"/>
        <v>21.743319004938996</v>
      </c>
      <c r="L506" s="304">
        <f t="shared" ca="1" si="203"/>
        <v>839.92016782301926</v>
      </c>
      <c r="M506" s="306">
        <f t="shared" ca="1" si="219"/>
        <v>-1.4981772192602418</v>
      </c>
      <c r="N506" s="304">
        <f t="shared" ca="1" si="220"/>
        <v>-85.8392316262576</v>
      </c>
      <c r="P506" s="310">
        <f t="shared" ca="1" si="221"/>
        <v>23</v>
      </c>
      <c r="Q506" s="304">
        <f t="shared" ca="1" si="222"/>
        <v>0</v>
      </c>
      <c r="R506" s="306">
        <f t="shared" ca="1" si="223"/>
        <v>0</v>
      </c>
      <c r="S506" s="307">
        <f t="shared" ca="1" si="224"/>
        <v>2.9792999999999985</v>
      </c>
      <c r="T506" s="304">
        <f t="shared" ca="1" si="204"/>
        <v>29.226932999999988</v>
      </c>
      <c r="U506" s="311">
        <f t="shared" ca="1" si="205"/>
        <v>0</v>
      </c>
      <c r="V506" s="306">
        <f t="shared" ca="1" si="206"/>
        <v>1.2223393360051955</v>
      </c>
      <c r="W506" s="304">
        <f t="shared" ca="1" si="207"/>
        <v>27.295846921947106</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0.64261731772007202</v>
      </c>
      <c r="AH506" s="304">
        <f t="shared" ca="1" si="231"/>
        <v>-9.1410362011329713</v>
      </c>
    </row>
    <row r="507" spans="1:34" x14ac:dyDescent="0.2">
      <c r="A507" s="347">
        <f t="shared" ca="1" si="209"/>
        <v>0.1</v>
      </c>
      <c r="B507" s="304">
        <f t="shared" ca="1" si="210"/>
        <v>36.900000000000219</v>
      </c>
      <c r="D507" s="306">
        <f t="shared" ca="1" si="211"/>
        <v>-0.66473946969090592</v>
      </c>
      <c r="E507" s="307">
        <f t="shared" ca="1" si="212"/>
        <v>-0.67231472271732606</v>
      </c>
      <c r="F507" s="304">
        <f t="shared" ca="1" si="213"/>
        <v>0.94545526015111991</v>
      </c>
      <c r="G507" s="306">
        <f t="shared" ca="1" si="214"/>
        <v>7.5236687577960657</v>
      </c>
      <c r="H507" s="307">
        <f t="shared" ca="1" si="215"/>
        <v>-104.4033487154027</v>
      </c>
      <c r="I507" s="304">
        <f t="shared" ca="1" si="216"/>
        <v>104.67408855379165</v>
      </c>
      <c r="J507" s="306">
        <f t="shared" ca="1" si="217"/>
        <v>840.39437262303113</v>
      </c>
      <c r="K507" s="307">
        <f t="shared" ca="1" si="218"/>
        <v>11.306345707012312</v>
      </c>
      <c r="L507" s="304">
        <f t="shared" ca="1" si="203"/>
        <v>840.47042481559379</v>
      </c>
      <c r="M507" s="306">
        <f t="shared" ca="1" si="219"/>
        <v>-1.4988572037110988</v>
      </c>
      <c r="N507" s="304">
        <f t="shared" ca="1" si="220"/>
        <v>-85.878191865426231</v>
      </c>
      <c r="P507" s="310">
        <f t="shared" ca="1" si="221"/>
        <v>23</v>
      </c>
      <c r="Q507" s="304">
        <f t="shared" ca="1" si="222"/>
        <v>0</v>
      </c>
      <c r="R507" s="306">
        <f t="shared" ca="1" si="223"/>
        <v>0</v>
      </c>
      <c r="S507" s="307">
        <f t="shared" ca="1" si="224"/>
        <v>2.9792999999999985</v>
      </c>
      <c r="T507" s="304">
        <f t="shared" ca="1" si="204"/>
        <v>29.226932999999988</v>
      </c>
      <c r="U507" s="311">
        <f t="shared" ca="1" si="205"/>
        <v>0</v>
      </c>
      <c r="V507" s="306">
        <f t="shared" ca="1" si="206"/>
        <v>1.2236157551884101</v>
      </c>
      <c r="W507" s="304">
        <f t="shared" ca="1" si="207"/>
        <v>27.356882024942955</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0.62231239391241999</v>
      </c>
      <c r="AH507" s="304">
        <f t="shared" ca="1" si="231"/>
        <v>-9.1618322834045305</v>
      </c>
    </row>
    <row r="508" spans="1:34" x14ac:dyDescent="0.2">
      <c r="A508" s="347">
        <f t="shared" ca="1" si="209"/>
        <v>0.1</v>
      </c>
      <c r="B508" s="304">
        <f t="shared" ca="1" si="210"/>
        <v>37.00000000000022</v>
      </c>
      <c r="D508" s="306">
        <f t="shared" ca="1" si="211"/>
        <v>-0.65999833468741431</v>
      </c>
      <c r="E508" s="307">
        <f t="shared" ca="1" si="212"/>
        <v>-0.65143142046833447</v>
      </c>
      <c r="F508" s="304">
        <f t="shared" ca="1" si="213"/>
        <v>0.92734065874604688</v>
      </c>
      <c r="G508" s="306">
        <f t="shared" ca="1" si="214"/>
        <v>7.457668924327324</v>
      </c>
      <c r="H508" s="307">
        <f t="shared" ca="1" si="215"/>
        <v>-104.46849185744954</v>
      </c>
      <c r="I508" s="304">
        <f t="shared" ca="1" si="216"/>
        <v>104.73434306260233</v>
      </c>
      <c r="J508" s="306">
        <f t="shared" ca="1" si="217"/>
        <v>841.14343950713726</v>
      </c>
      <c r="K508" s="307">
        <f t="shared" ca="1" si="218"/>
        <v>0.86275367836969963</v>
      </c>
      <c r="L508" s="304">
        <f t="shared" ca="1" si="203"/>
        <v>841.14388196657933</v>
      </c>
      <c r="M508" s="306">
        <f t="shared" ca="1" si="219"/>
        <v>-1.4995304444779307</v>
      </c>
      <c r="N508" s="304">
        <f t="shared" ca="1" si="220"/>
        <v>-85.916765719961859</v>
      </c>
      <c r="P508" s="310">
        <f t="shared" ca="1" si="221"/>
        <v>23</v>
      </c>
      <c r="Q508" s="304">
        <f t="shared" ca="1" si="222"/>
        <v>0</v>
      </c>
      <c r="R508" s="306">
        <f t="shared" ca="1" si="223"/>
        <v>0</v>
      </c>
      <c r="S508" s="307">
        <f t="shared" ca="1" si="224"/>
        <v>2.9792999999999985</v>
      </c>
      <c r="T508" s="304">
        <f t="shared" ca="1" si="204"/>
        <v>29.226932999999988</v>
      </c>
      <c r="U508" s="311">
        <f t="shared" ca="1" si="205"/>
        <v>0</v>
      </c>
      <c r="V508" s="306">
        <f t="shared" ca="1" si="206"/>
        <v>1.2248943172333098</v>
      </c>
      <c r="W508" s="304">
        <f t="shared" ca="1" si="207"/>
        <v>27.417004735449552</v>
      </c>
      <c r="Y508" s="314" t="str">
        <f t="shared" ca="1" si="225"/>
        <v/>
      </c>
      <c r="Z508" s="315" t="str">
        <f t="shared" ca="1" si="226"/>
        <v/>
      </c>
      <c r="AA508" s="316" t="str">
        <f t="shared" ca="1" si="227"/>
        <v/>
      </c>
      <c r="AC508" s="310">
        <f t="shared" ca="1" si="228"/>
        <v>37.00000000000022</v>
      </c>
      <c r="AD508" s="323">
        <f t="shared" ca="1" si="229"/>
        <v>841.14343950713726</v>
      </c>
      <c r="AE508" s="324" t="e">
        <f t="shared" ca="1" si="208"/>
        <v>#N/A</v>
      </c>
      <c r="AG508" s="306">
        <f t="shared" ca="1" si="230"/>
        <v>0.60230773227169365</v>
      </c>
      <c r="AH508" s="304">
        <f t="shared" ca="1" si="231"/>
        <v>-9.1823186738304194</v>
      </c>
    </row>
    <row r="509" spans="1:34" x14ac:dyDescent="0.2">
      <c r="A509" s="347">
        <f t="shared" ca="1" si="209"/>
        <v>0.1</v>
      </c>
      <c r="B509" s="304">
        <f t="shared" ca="1" si="210"/>
        <v>37.100000000000222</v>
      </c>
      <c r="D509" s="306">
        <f t="shared" ca="1" si="211"/>
        <v>-0.65526920274483103</v>
      </c>
      <c r="E509" s="307">
        <f t="shared" ca="1" si="212"/>
        <v>-0.63086023581955075</v>
      </c>
      <c r="F509" s="304">
        <f t="shared" ca="1" si="213"/>
        <v>0.90959461586145374</v>
      </c>
      <c r="G509" s="306">
        <f t="shared" ca="1" si="214"/>
        <v>7.3921420040528405</v>
      </c>
      <c r="H509" s="307">
        <f t="shared" ca="1" si="215"/>
        <v>-104.5315778810315</v>
      </c>
      <c r="I509" s="304">
        <f t="shared" ca="1" si="216"/>
        <v>104.79262635179174</v>
      </c>
      <c r="J509" s="306">
        <f t="shared" ca="1" si="217"/>
        <v>841.88593005355631</v>
      </c>
      <c r="K509" s="307">
        <f t="shared" ca="1" si="218"/>
        <v>-9.587249808554354</v>
      </c>
      <c r="L509" s="304">
        <f t="shared" ca="1" si="203"/>
        <v>841.94051724633914</v>
      </c>
      <c r="M509" s="306">
        <f t="shared" ca="1" si="219"/>
        <v>-1.5001970245117251</v>
      </c>
      <c r="N509" s="304">
        <f t="shared" ca="1" si="220"/>
        <v>-85.954957942605958</v>
      </c>
      <c r="P509" s="310">
        <f t="shared" ca="1" si="221"/>
        <v>23</v>
      </c>
      <c r="Q509" s="304">
        <f t="shared" ca="1" si="222"/>
        <v>0</v>
      </c>
      <c r="R509" s="306">
        <f t="shared" ca="1" si="223"/>
        <v>0</v>
      </c>
      <c r="S509" s="307">
        <f t="shared" ca="1" si="224"/>
        <v>2.9792999999999985</v>
      </c>
      <c r="T509" s="304">
        <f t="shared" ca="1" si="204"/>
        <v>29.226932999999988</v>
      </c>
      <c r="U509" s="311">
        <f t="shared" ca="1" si="205"/>
        <v>0</v>
      </c>
      <c r="V509" s="306">
        <f t="shared" ca="1" si="206"/>
        <v>1.2261750013531232</v>
      </c>
      <c r="W509" s="304">
        <f t="shared" ca="1" si="207"/>
        <v>27.4762253033512</v>
      </c>
      <c r="Y509" s="314" t="str">
        <f t="shared" ca="1" si="225"/>
        <v>Impact balistique</v>
      </c>
      <c r="Z509" s="315" t="str">
        <f t="shared" ca="1" si="226"/>
        <v/>
      </c>
      <c r="AA509" s="316" t="str">
        <f t="shared" ca="1" si="227"/>
        <v/>
      </c>
      <c r="AC509" s="310" t="e">
        <f t="shared" ca="1" si="228"/>
        <v>#N/A</v>
      </c>
      <c r="AD509" s="323" t="e">
        <f t="shared" ca="1" si="229"/>
        <v>#N/A</v>
      </c>
      <c r="AE509" s="324" t="e">
        <f t="shared" ca="1" si="208"/>
        <v>#N/A</v>
      </c>
      <c r="AG509" s="306">
        <f t="shared" ca="1" si="230"/>
        <v>0.58260007991888862</v>
      </c>
      <c r="AH509" s="304">
        <f t="shared" ca="1" si="231"/>
        <v>-9.2024988203435587</v>
      </c>
    </row>
    <row r="510" spans="1:34" x14ac:dyDescent="0.2">
      <c r="A510" s="347">
        <f t="shared" ca="1" si="209"/>
        <v>1E-4</v>
      </c>
      <c r="B510" s="304">
        <f t="shared" ca="1" si="210"/>
        <v>37.100100000000225</v>
      </c>
      <c r="D510" s="306">
        <f t="shared" ca="1" si="211"/>
        <v>-0.65055258740366628</v>
      </c>
      <c r="E510" s="307">
        <f t="shared" ca="1" si="212"/>
        <v>-0.61059765916167841</v>
      </c>
      <c r="F510" s="304">
        <f t="shared" ca="1" si="213"/>
        <v>0.89221531613805305</v>
      </c>
      <c r="G510" s="306">
        <f t="shared" ca="1" si="214"/>
        <v>7.3920769487941005</v>
      </c>
      <c r="H510" s="307">
        <f t="shared" ca="1" si="215"/>
        <v>-104.53163894079741</v>
      </c>
      <c r="I510" s="304">
        <f t="shared" ca="1" si="216"/>
        <v>104.79268267043328</v>
      </c>
      <c r="J510" s="306">
        <f t="shared" ca="1" si="217"/>
        <v>841.88593005355631</v>
      </c>
      <c r="K510" s="307">
        <f t="shared" ca="1" si="218"/>
        <v>-9.5977029693954456</v>
      </c>
      <c r="L510" s="304">
        <f t="shared" ca="1" si="203"/>
        <v>841.94063634227223</v>
      </c>
      <c r="M510" s="306">
        <f t="shared" ca="1" si="219"/>
        <v>-1.5001976848669603</v>
      </c>
      <c r="N510" s="304">
        <f t="shared" ca="1" si="220"/>
        <v>-85.95499577817391</v>
      </c>
      <c r="P510" s="310">
        <f t="shared" ca="1" si="221"/>
        <v>23</v>
      </c>
      <c r="Q510" s="304">
        <f t="shared" ca="1" si="222"/>
        <v>0</v>
      </c>
      <c r="R510" s="306">
        <f t="shared" ca="1" si="223"/>
        <v>0</v>
      </c>
      <c r="S510" s="307">
        <f t="shared" ca="1" si="224"/>
        <v>2.9792999999999985</v>
      </c>
      <c r="T510" s="304">
        <f t="shared" ca="1" si="204"/>
        <v>29.226932999999988</v>
      </c>
      <c r="U510" s="311">
        <f t="shared" ca="1" si="205"/>
        <v>0</v>
      </c>
      <c r="V510" s="306">
        <f t="shared" ca="1" si="206"/>
        <v>1.2261762830945386</v>
      </c>
      <c r="W510" s="304">
        <f t="shared" ca="1" si="207"/>
        <v>27.476283557816117</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0.56318618694905531</v>
      </c>
      <c r="AH510" s="304">
        <f t="shared" ca="1" si="231"/>
        <v>-9.2223761633105816</v>
      </c>
    </row>
    <row r="511" spans="1:34" x14ac:dyDescent="0.2">
      <c r="A511" s="347">
        <f t="shared" ca="1" si="209"/>
        <v>1E-4</v>
      </c>
      <c r="B511" s="304">
        <f t="shared" ca="1" si="210"/>
        <v>37.100200000000228</v>
      </c>
      <c r="D511" s="306">
        <f t="shared" ca="1" si="211"/>
        <v>-0.65054789180387573</v>
      </c>
      <c r="E511" s="307">
        <f t="shared" ca="1" si="212"/>
        <v>-0.61057772520437759</v>
      </c>
      <c r="F511" s="304">
        <f t="shared" ca="1" si="213"/>
        <v>0.89219825041647527</v>
      </c>
      <c r="G511" s="306">
        <f t="shared" ca="1" si="214"/>
        <v>7.39201189400492</v>
      </c>
      <c r="H511" s="307">
        <f t="shared" ca="1" si="215"/>
        <v>-104.53169999856993</v>
      </c>
      <c r="I511" s="304">
        <f t="shared" ca="1" si="216"/>
        <v>104.79273898716521</v>
      </c>
      <c r="J511" s="306">
        <f t="shared" ca="1" si="217"/>
        <v>841.88593005355631</v>
      </c>
      <c r="K511" s="307">
        <f t="shared" ca="1" si="218"/>
        <v>-9.6081561363424139</v>
      </c>
      <c r="L511" s="304">
        <f t="shared" ca="1" si="203"/>
        <v>841.94075556803989</v>
      </c>
      <c r="M511" s="306">
        <f t="shared" ca="1" si="219"/>
        <v>-1.5001983452156742</v>
      </c>
      <c r="N511" s="304">
        <f t="shared" ca="1" si="220"/>
        <v>-85.955033613368229</v>
      </c>
      <c r="P511" s="310">
        <f t="shared" ca="1" si="221"/>
        <v>23</v>
      </c>
      <c r="Q511" s="304">
        <f t="shared" ca="1" si="222"/>
        <v>0</v>
      </c>
      <c r="R511" s="306">
        <f t="shared" ca="1" si="223"/>
        <v>0</v>
      </c>
      <c r="S511" s="307">
        <f t="shared" ca="1" si="224"/>
        <v>2.9792999999999985</v>
      </c>
      <c r="T511" s="304">
        <f t="shared" ca="1" si="204"/>
        <v>29.226932999999988</v>
      </c>
      <c r="U511" s="311">
        <f t="shared" ca="1" si="205"/>
        <v>0</v>
      </c>
      <c r="V511" s="306">
        <f t="shared" ca="1" si="206"/>
        <v>1.2261775648380433</v>
      </c>
      <c r="W511" s="304">
        <f t="shared" ca="1" si="207"/>
        <v>27.476341811404076</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0.56316709084420147</v>
      </c>
      <c r="AH511" s="304">
        <f t="shared" ca="1" si="231"/>
        <v>-9.2223957163817438</v>
      </c>
    </row>
    <row r="512" spans="1:34" x14ac:dyDescent="0.2">
      <c r="A512" s="347">
        <f t="shared" ca="1" si="209"/>
        <v>1E-4</v>
      </c>
      <c r="B512" s="304">
        <f t="shared" ca="1" si="210"/>
        <v>37.100300000000232</v>
      </c>
      <c r="D512" s="306">
        <f t="shared" ca="1" si="211"/>
        <v>-0.65054319621727041</v>
      </c>
      <c r="E512" s="307">
        <f t="shared" ca="1" si="212"/>
        <v>-0.61055779154712475</v>
      </c>
      <c r="F512" s="304">
        <f t="shared" ca="1" si="213"/>
        <v>0.8921811850535093</v>
      </c>
      <c r="G512" s="306">
        <f t="shared" ca="1" si="214"/>
        <v>7.3919468396852981</v>
      </c>
      <c r="H512" s="307">
        <f t="shared" ca="1" si="215"/>
        <v>-104.53176105434909</v>
      </c>
      <c r="I512" s="304">
        <f t="shared" ca="1" si="216"/>
        <v>104.79279530198757</v>
      </c>
      <c r="J512" s="306">
        <f t="shared" ca="1" si="217"/>
        <v>841.88593005355631</v>
      </c>
      <c r="K512" s="307">
        <f t="shared" ca="1" si="218"/>
        <v>-9.61860930939506</v>
      </c>
      <c r="L512" s="304">
        <f t="shared" ca="1" si="203"/>
        <v>841.94087492364235</v>
      </c>
      <c r="M512" s="306">
        <f t="shared" ca="1" si="219"/>
        <v>-1.5001990055578669</v>
      </c>
      <c r="N512" s="304">
        <f t="shared" ca="1" si="220"/>
        <v>-85.955071448188903</v>
      </c>
      <c r="P512" s="310">
        <f t="shared" ca="1" si="221"/>
        <v>23</v>
      </c>
      <c r="Q512" s="304">
        <f t="shared" ca="1" si="222"/>
        <v>0</v>
      </c>
      <c r="R512" s="306">
        <f t="shared" ca="1" si="223"/>
        <v>0</v>
      </c>
      <c r="S512" s="307">
        <f t="shared" ca="1" si="224"/>
        <v>2.9792999999999985</v>
      </c>
      <c r="T512" s="304">
        <f t="shared" ca="1" si="204"/>
        <v>29.226932999999988</v>
      </c>
      <c r="U512" s="311">
        <f t="shared" ca="1" si="205"/>
        <v>0</v>
      </c>
      <c r="V512" s="306">
        <f t="shared" ca="1" si="206"/>
        <v>1.2261788465836374</v>
      </c>
      <c r="W512" s="304">
        <f t="shared" ca="1" si="207"/>
        <v>27.476400064115104</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0.56314799502491653</v>
      </c>
      <c r="AH512" s="304">
        <f t="shared" ca="1" si="231"/>
        <v>-9.2224152691585566</v>
      </c>
    </row>
    <row r="513" spans="1:34" x14ac:dyDescent="0.2">
      <c r="A513" s="347">
        <f t="shared" ca="1" si="209"/>
        <v>1E-4</v>
      </c>
      <c r="B513" s="304">
        <f t="shared" ca="1" si="210"/>
        <v>37.100400000000235</v>
      </c>
      <c r="D513" s="306">
        <f t="shared" ca="1" si="211"/>
        <v>-0.65053850064385188</v>
      </c>
      <c r="E513" s="307">
        <f t="shared" ca="1" si="212"/>
        <v>-0.6105378581899128</v>
      </c>
      <c r="F513" s="304">
        <f t="shared" ca="1" si="213"/>
        <v>0.89216412004915158</v>
      </c>
      <c r="G513" s="306">
        <f t="shared" ca="1" si="214"/>
        <v>7.3918817858352339</v>
      </c>
      <c r="H513" s="307">
        <f t="shared" ca="1" si="215"/>
        <v>-104.5318221081349</v>
      </c>
      <c r="I513" s="304">
        <f t="shared" ca="1" si="216"/>
        <v>104.79285161490034</v>
      </c>
      <c r="J513" s="306">
        <f t="shared" ca="1" si="217"/>
        <v>841.88593005355631</v>
      </c>
      <c r="K513" s="307">
        <f t="shared" ca="1" si="218"/>
        <v>-9.6290624885531848</v>
      </c>
      <c r="L513" s="304">
        <f t="shared" ca="1" si="203"/>
        <v>841.94099440907974</v>
      </c>
      <c r="M513" s="306">
        <f t="shared" ca="1" si="219"/>
        <v>-1.5001996658935386</v>
      </c>
      <c r="N513" s="304">
        <f t="shared" ca="1" si="220"/>
        <v>-85.955109282635959</v>
      </c>
      <c r="P513" s="310">
        <f t="shared" ca="1" si="221"/>
        <v>23</v>
      </c>
      <c r="Q513" s="304">
        <f t="shared" ca="1" si="222"/>
        <v>0</v>
      </c>
      <c r="R513" s="306">
        <f t="shared" ca="1" si="223"/>
        <v>0</v>
      </c>
      <c r="S513" s="307">
        <f t="shared" ca="1" si="224"/>
        <v>2.9792999999999985</v>
      </c>
      <c r="T513" s="304">
        <f t="shared" ca="1" si="204"/>
        <v>29.226932999999988</v>
      </c>
      <c r="U513" s="311">
        <f t="shared" ca="1" si="205"/>
        <v>0</v>
      </c>
      <c r="V513" s="306">
        <f t="shared" ca="1" si="206"/>
        <v>1.2261801283313201</v>
      </c>
      <c r="W513" s="304">
        <f t="shared" ca="1" si="207"/>
        <v>27.476458315949152</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0.56312889949119338</v>
      </c>
      <c r="AH513" s="304">
        <f t="shared" ca="1" si="231"/>
        <v>-9.2224348216410288</v>
      </c>
    </row>
    <row r="514" spans="1:34" x14ac:dyDescent="0.2">
      <c r="A514" s="347">
        <f t="shared" ca="1" si="209"/>
        <v>1E-4</v>
      </c>
      <c r="B514" s="304">
        <f t="shared" ca="1" si="210"/>
        <v>37.100500000000238</v>
      </c>
      <c r="D514" s="306">
        <f t="shared" ca="1" si="211"/>
        <v>-0.65053380508361758</v>
      </c>
      <c r="E514" s="307">
        <f t="shared" ca="1" si="212"/>
        <v>-0.61051792513275771</v>
      </c>
      <c r="F514" s="304">
        <f t="shared" ca="1" si="213"/>
        <v>0.89214705540341144</v>
      </c>
      <c r="G514" s="306">
        <f t="shared" ca="1" si="214"/>
        <v>7.3918167324547257</v>
      </c>
      <c r="H514" s="307">
        <f t="shared" ca="1" si="215"/>
        <v>-104.53188315992742</v>
      </c>
      <c r="I514" s="304">
        <f t="shared" ca="1" si="216"/>
        <v>104.79290792590363</v>
      </c>
      <c r="J514" s="306">
        <f t="shared" ca="1" si="217"/>
        <v>841.88593005355631</v>
      </c>
      <c r="K514" s="307">
        <f t="shared" ca="1" si="218"/>
        <v>-9.6395156738165877</v>
      </c>
      <c r="L514" s="304">
        <f t="shared" ca="1" si="203"/>
        <v>841.94111402435226</v>
      </c>
      <c r="M514" s="306">
        <f t="shared" ca="1" si="219"/>
        <v>-1.5002003262226891</v>
      </c>
      <c r="N514" s="304">
        <f t="shared" ca="1" si="220"/>
        <v>-85.955147116709369</v>
      </c>
      <c r="P514" s="310">
        <f t="shared" ca="1" si="221"/>
        <v>23</v>
      </c>
      <c r="Q514" s="304">
        <f t="shared" ca="1" si="222"/>
        <v>0</v>
      </c>
      <c r="R514" s="306">
        <f t="shared" ca="1" si="223"/>
        <v>0</v>
      </c>
      <c r="S514" s="307">
        <f t="shared" ca="1" si="224"/>
        <v>2.9792999999999985</v>
      </c>
      <c r="T514" s="304">
        <f t="shared" ca="1" si="204"/>
        <v>29.226932999999988</v>
      </c>
      <c r="U514" s="311">
        <f t="shared" ca="1" si="205"/>
        <v>0</v>
      </c>
      <c r="V514" s="306">
        <f t="shared" ca="1" si="206"/>
        <v>1.2261814100810924</v>
      </c>
      <c r="W514" s="304">
        <f t="shared" ca="1" si="207"/>
        <v>27.476516566906312</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0.56310980424304979</v>
      </c>
      <c r="AH514" s="304">
        <f t="shared" ca="1" si="231"/>
        <v>-9.2224543738291427</v>
      </c>
    </row>
    <row r="515" spans="1:34" x14ac:dyDescent="0.2">
      <c r="A515" s="347">
        <f t="shared" ca="1" si="209"/>
        <v>1E-4</v>
      </c>
      <c r="B515" s="304">
        <f t="shared" ca="1" si="210"/>
        <v>37.100600000000242</v>
      </c>
      <c r="D515" s="306">
        <f t="shared" ca="1" si="211"/>
        <v>-0.65052910953657317</v>
      </c>
      <c r="E515" s="307">
        <f t="shared" ca="1" si="212"/>
        <v>-0.61049799237562752</v>
      </c>
      <c r="F515" s="304">
        <f t="shared" ca="1" si="213"/>
        <v>0.89212999111627145</v>
      </c>
      <c r="G515" s="306">
        <f t="shared" ca="1" si="214"/>
        <v>7.3917516795437717</v>
      </c>
      <c r="H515" s="307">
        <f t="shared" ca="1" si="215"/>
        <v>-104.53194420972666</v>
      </c>
      <c r="I515" s="304">
        <f t="shared" ca="1" si="216"/>
        <v>104.7929642349974</v>
      </c>
      <c r="J515" s="306">
        <f t="shared" ca="1" si="217"/>
        <v>841.88593005355631</v>
      </c>
      <c r="K515" s="307">
        <f t="shared" ca="1" si="218"/>
        <v>-9.6499688651850697</v>
      </c>
      <c r="L515" s="304">
        <f t="shared" ca="1" si="203"/>
        <v>841.94123376946004</v>
      </c>
      <c r="M515" s="306">
        <f t="shared" ca="1" si="219"/>
        <v>-1.5002009865453187</v>
      </c>
      <c r="N515" s="304">
        <f t="shared" ca="1" si="220"/>
        <v>-85.955184950409162</v>
      </c>
      <c r="P515" s="310">
        <f t="shared" ca="1" si="221"/>
        <v>23</v>
      </c>
      <c r="Q515" s="304">
        <f t="shared" ca="1" si="222"/>
        <v>0</v>
      </c>
      <c r="R515" s="306">
        <f t="shared" ca="1" si="223"/>
        <v>0</v>
      </c>
      <c r="S515" s="307">
        <f t="shared" ca="1" si="224"/>
        <v>2.9792999999999985</v>
      </c>
      <c r="T515" s="304">
        <f t="shared" ca="1" si="204"/>
        <v>29.226932999999988</v>
      </c>
      <c r="U515" s="311">
        <f t="shared" ca="1" si="205"/>
        <v>0</v>
      </c>
      <c r="V515" s="306">
        <f t="shared" ca="1" si="206"/>
        <v>1.2261826918329535</v>
      </c>
      <c r="W515" s="304">
        <f t="shared" ca="1" si="207"/>
        <v>27.476574816986531</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0.56309070928045202</v>
      </c>
      <c r="AH515" s="304">
        <f t="shared" ca="1" si="231"/>
        <v>-9.2224739257229302</v>
      </c>
    </row>
    <row r="516" spans="1:34" x14ac:dyDescent="0.2">
      <c r="A516" s="347">
        <f t="shared" ca="1" si="209"/>
        <v>1E-4</v>
      </c>
      <c r="B516" s="304">
        <f t="shared" ca="1" si="210"/>
        <v>37.100700000000245</v>
      </c>
      <c r="D516" s="306">
        <f t="shared" ca="1" si="211"/>
        <v>-0.65052441400271399</v>
      </c>
      <c r="E516" s="307">
        <f t="shared" ca="1" si="212"/>
        <v>-0.61047805991854176</v>
      </c>
      <c r="F516" s="304">
        <f t="shared" ca="1" si="213"/>
        <v>0.89211292718774182</v>
      </c>
      <c r="G516" s="306">
        <f t="shared" ca="1" si="214"/>
        <v>7.3916866271023718</v>
      </c>
      <c r="H516" s="307">
        <f t="shared" ca="1" si="215"/>
        <v>-104.53200525753265</v>
      </c>
      <c r="I516" s="304">
        <f t="shared" ca="1" si="216"/>
        <v>104.79302054218171</v>
      </c>
      <c r="J516" s="306">
        <f t="shared" ca="1" si="217"/>
        <v>841.88593005355631</v>
      </c>
      <c r="K516" s="307">
        <f t="shared" ca="1" si="218"/>
        <v>-9.6604220626584318</v>
      </c>
      <c r="L516" s="304">
        <f t="shared" ref="L516:L579" ca="1" si="232">SQRT(pos_x^2+pos_z^2)</f>
        <v>841.94135364440331</v>
      </c>
      <c r="M516" s="306">
        <f t="shared" ca="1" si="219"/>
        <v>-1.5002016468614274</v>
      </c>
      <c r="N516" s="304">
        <f t="shared" ca="1" si="220"/>
        <v>-85.955222783735337</v>
      </c>
      <c r="P516" s="310">
        <f t="shared" ca="1" si="221"/>
        <v>23</v>
      </c>
      <c r="Q516" s="304">
        <f t="shared" ca="1" si="222"/>
        <v>0</v>
      </c>
      <c r="R516" s="306">
        <f t="shared" ca="1" si="223"/>
        <v>0</v>
      </c>
      <c r="S516" s="307">
        <f t="shared" ca="1" si="224"/>
        <v>2.9792999999999985</v>
      </c>
      <c r="T516" s="304">
        <f t="shared" ref="T516:T579" ca="1" si="233">m*g</f>
        <v>29.226932999999988</v>
      </c>
      <c r="U516" s="311">
        <f t="shared" ref="U516:U579" ca="1" si="234">IF(pos_xz&lt;L_rampe,Poids*COS(Beta),0)</f>
        <v>0</v>
      </c>
      <c r="V516" s="306">
        <f t="shared" ref="V516:V579" ca="1" si="235">Rho_moyen*(20000-Alt_rampe-pos_z)/(20000+Alt_rampe+pos_z)</f>
        <v>1.2261839735869038</v>
      </c>
      <c r="W516" s="304">
        <f t="shared" ref="W516:W579" ca="1" si="236">1/2*Rho*Sref*Cx*vit_xz^2</f>
        <v>27.476633066189851</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0.56307161460341959</v>
      </c>
      <c r="AH516" s="304">
        <f t="shared" ca="1" si="231"/>
        <v>-9.2224934773223719</v>
      </c>
    </row>
    <row r="517" spans="1:34" x14ac:dyDescent="0.2">
      <c r="A517" s="347">
        <f t="shared" ref="A517:A580" ca="1" si="238">IF(B516+0.01&lt;=T_ini+ROUNDUP(Temps_fin_propu,0), 0.01, IF(K516&gt;0, 0.1, 0.0001))</f>
        <v>1E-4</v>
      </c>
      <c r="B517" s="304">
        <f t="shared" ref="B517:B580" ca="1" si="239">B516+pas</f>
        <v>37.100800000000248</v>
      </c>
      <c r="D517" s="306">
        <f t="shared" ref="D517:D580" ca="1" si="240">IF(AND(L516&lt;L_rampe,Poussee&lt;Poids*SIN(M516)),0,(-W516+Poussee)/m*COS(M516)-U516/m*SIN(M516))</f>
        <v>-0.65051971848204404</v>
      </c>
      <c r="E517" s="307">
        <f t="shared" ref="E517:E580" ca="1" si="241">IF(AND(L516&lt;L_rampe,Poussee&lt;Poids*SIN(M516)),0,(-W516+Poussee)/m*SIN(M516)+U516/m*COS(M516)-Poids/m)</f>
        <v>-0.61045812776148445</v>
      </c>
      <c r="F517" s="304">
        <f t="shared" ref="F517:F580" ca="1" si="242">SQRT(acc_x^2+acc_z^2)</f>
        <v>0.89209586361781468</v>
      </c>
      <c r="G517" s="306">
        <f t="shared" ref="G517:G580" ca="1" si="243">G516+acc_x*pas</f>
        <v>7.3916215751305234</v>
      </c>
      <c r="H517" s="307">
        <f t="shared" ref="H517:H580" ca="1" si="244">H516+acc_z*pas</f>
        <v>-104.53206630334542</v>
      </c>
      <c r="I517" s="304">
        <f t="shared" ref="I517:I580" ca="1" si="245">SQRT(vit_x^2+vit_z^2)</f>
        <v>104.79307684745658</v>
      </c>
      <c r="J517" s="306">
        <f t="shared" ref="J517:J580" ca="1" si="246">J516+0.5*(vit_x+G516)*pas*(K516&gt;=0)</f>
        <v>841.88593005355631</v>
      </c>
      <c r="K517" s="307">
        <f t="shared" ref="K517:K580" ca="1" si="247">K516+0.5*(vit_z+H516)*pas</f>
        <v>-9.6708752662364752</v>
      </c>
      <c r="L517" s="304">
        <f t="shared" ca="1" si="232"/>
        <v>841.94147364918217</v>
      </c>
      <c r="M517" s="306">
        <f t="shared" ref="M517:M580" ca="1" si="248">IF(AND(L516&gt;L_rampe,G517&gt;0),ATAN2(G517,H517),$M$4)</f>
        <v>-1.5002023071710153</v>
      </c>
      <c r="N517" s="304">
        <f t="shared" ref="N517:N580" ca="1" si="249">DEGREES(Beta)</f>
        <v>-85.955260616687895</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2.9792999999999985</v>
      </c>
      <c r="T517" s="304">
        <f t="shared" ca="1" si="233"/>
        <v>29.226932999999988</v>
      </c>
      <c r="U517" s="311">
        <f t="shared" ca="1" si="234"/>
        <v>0</v>
      </c>
      <c r="V517" s="306">
        <f t="shared" ca="1" si="235"/>
        <v>1.2261852553429433</v>
      </c>
      <c r="W517" s="304">
        <f t="shared" ca="1" si="236"/>
        <v>27.476691314516273</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0.5630525202119383</v>
      </c>
      <c r="AH517" s="304">
        <f t="shared" ref="AH517:AH580" ca="1" si="260">IF(AND(L516&lt;L_rampe,Poussee&lt;Poids*SIN(M516)), g*SIN(M516), (-W516+Poussee)/m)</f>
        <v>-9.2225130286274855</v>
      </c>
    </row>
    <row r="518" spans="1:34" x14ac:dyDescent="0.2">
      <c r="A518" s="347">
        <f t="shared" ca="1" si="238"/>
        <v>1E-4</v>
      </c>
      <c r="B518" s="304">
        <f t="shared" ca="1" si="239"/>
        <v>37.100900000000252</v>
      </c>
      <c r="D518" s="306">
        <f t="shared" ca="1" si="240"/>
        <v>-0.65051502297456232</v>
      </c>
      <c r="E518" s="307">
        <f t="shared" ca="1" si="241"/>
        <v>-0.61043819590445736</v>
      </c>
      <c r="F518" s="304">
        <f t="shared" ca="1" si="242"/>
        <v>0.89207880040649101</v>
      </c>
      <c r="G518" s="306">
        <f t="shared" ca="1" si="243"/>
        <v>7.3915565236282257</v>
      </c>
      <c r="H518" s="307">
        <f t="shared" ca="1" si="244"/>
        <v>-104.532127347165</v>
      </c>
      <c r="I518" s="304">
        <f t="shared" ca="1" si="245"/>
        <v>104.79313315082202</v>
      </c>
      <c r="J518" s="306">
        <f t="shared" ca="1" si="246"/>
        <v>841.88593005355631</v>
      </c>
      <c r="K518" s="307">
        <f t="shared" ca="1" si="247"/>
        <v>-9.6813284759190008</v>
      </c>
      <c r="L518" s="304">
        <f t="shared" ca="1" si="232"/>
        <v>841.94159378379698</v>
      </c>
      <c r="M518" s="306">
        <f t="shared" ca="1" si="248"/>
        <v>-1.5002029674740824</v>
      </c>
      <c r="N518" s="304">
        <f t="shared" ca="1" si="249"/>
        <v>-85.955298449266834</v>
      </c>
      <c r="P518" s="310">
        <f t="shared" ca="1" si="250"/>
        <v>23</v>
      </c>
      <c r="Q518" s="304">
        <f t="shared" ca="1" si="251"/>
        <v>0</v>
      </c>
      <c r="R518" s="306">
        <f t="shared" ca="1" si="252"/>
        <v>0</v>
      </c>
      <c r="S518" s="307">
        <f t="shared" ca="1" si="253"/>
        <v>2.9792999999999985</v>
      </c>
      <c r="T518" s="304">
        <f t="shared" ca="1" si="233"/>
        <v>29.226932999999988</v>
      </c>
      <c r="U518" s="311">
        <f t="shared" ca="1" si="234"/>
        <v>0</v>
      </c>
      <c r="V518" s="306">
        <f t="shared" ca="1" si="235"/>
        <v>1.2261865371010714</v>
      </c>
      <c r="W518" s="304">
        <f t="shared" ca="1" si="236"/>
        <v>27.476749561965779</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0.5630334261060117</v>
      </c>
      <c r="AH518" s="304">
        <f t="shared" ca="1" si="260"/>
        <v>-9.2225325796382656</v>
      </c>
    </row>
    <row r="519" spans="1:34" x14ac:dyDescent="0.2">
      <c r="A519" s="347">
        <f t="shared" ca="1" si="238"/>
        <v>1E-4</v>
      </c>
      <c r="B519" s="304">
        <f t="shared" ca="1" si="239"/>
        <v>37.101000000000255</v>
      </c>
      <c r="D519" s="306">
        <f t="shared" ca="1" si="240"/>
        <v>-0.65051032748026938</v>
      </c>
      <c r="E519" s="307">
        <f t="shared" ca="1" si="241"/>
        <v>-0.61041826434746405</v>
      </c>
      <c r="F519" s="304">
        <f t="shared" ca="1" si="242"/>
        <v>0.89206173755377371</v>
      </c>
      <c r="G519" s="306">
        <f t="shared" ca="1" si="243"/>
        <v>7.3914914725954777</v>
      </c>
      <c r="H519" s="307">
        <f t="shared" ca="1" si="244"/>
        <v>-104.53218838899144</v>
      </c>
      <c r="I519" s="304">
        <f t="shared" ca="1" si="245"/>
        <v>104.7931894522781</v>
      </c>
      <c r="J519" s="306">
        <f t="shared" ca="1" si="246"/>
        <v>841.88593005355631</v>
      </c>
      <c r="K519" s="307">
        <f t="shared" ca="1" si="247"/>
        <v>-9.6917816917058079</v>
      </c>
      <c r="L519" s="304">
        <f t="shared" ca="1" si="232"/>
        <v>841.9417140482476</v>
      </c>
      <c r="M519" s="306">
        <f t="shared" ca="1" si="248"/>
        <v>-1.500203627770629</v>
      </c>
      <c r="N519" s="304">
        <f t="shared" ca="1" si="249"/>
        <v>-85.955336281472185</v>
      </c>
      <c r="P519" s="310">
        <f t="shared" ca="1" si="250"/>
        <v>23</v>
      </c>
      <c r="Q519" s="304">
        <f t="shared" ca="1" si="251"/>
        <v>0</v>
      </c>
      <c r="R519" s="306">
        <f t="shared" ca="1" si="252"/>
        <v>0</v>
      </c>
      <c r="S519" s="307">
        <f t="shared" ca="1" si="253"/>
        <v>2.9792999999999985</v>
      </c>
      <c r="T519" s="304">
        <f t="shared" ca="1" si="233"/>
        <v>29.226932999999988</v>
      </c>
      <c r="U519" s="311">
        <f t="shared" ca="1" si="234"/>
        <v>0</v>
      </c>
      <c r="V519" s="306">
        <f t="shared" ca="1" si="235"/>
        <v>1.2261878188612887</v>
      </c>
      <c r="W519" s="304">
        <f t="shared" ca="1" si="236"/>
        <v>27.476807808538432</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0.5630143322856398</v>
      </c>
      <c r="AH519" s="304">
        <f t="shared" ca="1" si="260"/>
        <v>-9.2225521303547122</v>
      </c>
    </row>
    <row r="520" spans="1:34" x14ac:dyDescent="0.2">
      <c r="A520" s="347">
        <f t="shared" ca="1" si="238"/>
        <v>1E-4</v>
      </c>
      <c r="B520" s="304">
        <f t="shared" ca="1" si="239"/>
        <v>37.101100000000258</v>
      </c>
      <c r="D520" s="306">
        <f t="shared" ca="1" si="240"/>
        <v>-0.65050563199916578</v>
      </c>
      <c r="E520" s="307">
        <f t="shared" ca="1" si="241"/>
        <v>-0.61039833309048497</v>
      </c>
      <c r="F520" s="304">
        <f t="shared" ca="1" si="242"/>
        <v>0.89204467505965002</v>
      </c>
      <c r="G520" s="306">
        <f t="shared" ca="1" si="243"/>
        <v>7.3914264220322776</v>
      </c>
      <c r="H520" s="307">
        <f t="shared" ca="1" si="244"/>
        <v>-104.53224942882476</v>
      </c>
      <c r="I520" s="304">
        <f t="shared" ca="1" si="245"/>
        <v>104.79324575182481</v>
      </c>
      <c r="J520" s="306">
        <f t="shared" ca="1" si="246"/>
        <v>841.88593005355631</v>
      </c>
      <c r="K520" s="307">
        <f t="shared" ca="1" si="247"/>
        <v>-9.7022349135966994</v>
      </c>
      <c r="L520" s="304">
        <f t="shared" ca="1" si="232"/>
        <v>841.94183444253451</v>
      </c>
      <c r="M520" s="306">
        <f t="shared" ca="1" si="248"/>
        <v>-1.5002042880606548</v>
      </c>
      <c r="N520" s="304">
        <f t="shared" ca="1" si="249"/>
        <v>-85.955374113303918</v>
      </c>
      <c r="P520" s="310">
        <f t="shared" ca="1" si="250"/>
        <v>23</v>
      </c>
      <c r="Q520" s="304">
        <f t="shared" ca="1" si="251"/>
        <v>0</v>
      </c>
      <c r="R520" s="306">
        <f t="shared" ca="1" si="252"/>
        <v>0</v>
      </c>
      <c r="S520" s="307">
        <f t="shared" ca="1" si="253"/>
        <v>2.9792999999999985</v>
      </c>
      <c r="T520" s="304">
        <f t="shared" ca="1" si="233"/>
        <v>29.226932999999988</v>
      </c>
      <c r="U520" s="311">
        <f t="shared" ca="1" si="234"/>
        <v>0</v>
      </c>
      <c r="V520" s="306">
        <f t="shared" ca="1" si="235"/>
        <v>1.2261891006235948</v>
      </c>
      <c r="W520" s="304">
        <f t="shared" ca="1" si="236"/>
        <v>27.476866054234197</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0.56299523875080659</v>
      </c>
      <c r="AH520" s="304">
        <f t="shared" ca="1" si="260"/>
        <v>-9.2225716807768414</v>
      </c>
    </row>
    <row r="521" spans="1:34" x14ac:dyDescent="0.2">
      <c r="A521" s="347">
        <f t="shared" ca="1" si="238"/>
        <v>1E-4</v>
      </c>
      <c r="B521" s="304">
        <f t="shared" ca="1" si="239"/>
        <v>37.101200000000262</v>
      </c>
      <c r="D521" s="306">
        <f t="shared" ca="1" si="240"/>
        <v>-0.65050093653125352</v>
      </c>
      <c r="E521" s="307">
        <f t="shared" ca="1" si="241"/>
        <v>-0.61037840213353078</v>
      </c>
      <c r="F521" s="304">
        <f t="shared" ca="1" si="242"/>
        <v>0.89202761292412924</v>
      </c>
      <c r="G521" s="306">
        <f t="shared" ca="1" si="243"/>
        <v>7.3913613719386246</v>
      </c>
      <c r="H521" s="307">
        <f t="shared" ca="1" si="244"/>
        <v>-104.53231046666497</v>
      </c>
      <c r="I521" s="304">
        <f t="shared" ca="1" si="245"/>
        <v>104.79330204946221</v>
      </c>
      <c r="J521" s="306">
        <f t="shared" ca="1" si="246"/>
        <v>841.88593005355631</v>
      </c>
      <c r="K521" s="307">
        <f t="shared" ca="1" si="247"/>
        <v>-9.7126881415914745</v>
      </c>
      <c r="L521" s="304">
        <f t="shared" ca="1" si="232"/>
        <v>841.94195496665759</v>
      </c>
      <c r="M521" s="306">
        <f t="shared" ca="1" si="248"/>
        <v>-1.5002049483441602</v>
      </c>
      <c r="N521" s="304">
        <f t="shared" ca="1" si="249"/>
        <v>-85.955411944762062</v>
      </c>
      <c r="P521" s="310">
        <f t="shared" ca="1" si="250"/>
        <v>23</v>
      </c>
      <c r="Q521" s="304">
        <f t="shared" ca="1" si="251"/>
        <v>0</v>
      </c>
      <c r="R521" s="306">
        <f t="shared" ca="1" si="252"/>
        <v>0</v>
      </c>
      <c r="S521" s="307">
        <f t="shared" ca="1" si="253"/>
        <v>2.9792999999999985</v>
      </c>
      <c r="T521" s="304">
        <f t="shared" ca="1" si="233"/>
        <v>29.226932999999988</v>
      </c>
      <c r="U521" s="311">
        <f t="shared" ca="1" si="234"/>
        <v>0</v>
      </c>
      <c r="V521" s="306">
        <f t="shared" ca="1" si="235"/>
        <v>1.2261903823879898</v>
      </c>
      <c r="W521" s="304">
        <f t="shared" ca="1" si="236"/>
        <v>27.476924299053113</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0.5629761455015192</v>
      </c>
      <c r="AH521" s="304">
        <f t="shared" ca="1" si="260"/>
        <v>-9.2225912309046461</v>
      </c>
    </row>
    <row r="522" spans="1:34" x14ac:dyDescent="0.2">
      <c r="A522" s="347">
        <f t="shared" ca="1" si="238"/>
        <v>1E-4</v>
      </c>
      <c r="B522" s="304">
        <f t="shared" ca="1" si="239"/>
        <v>37.101300000000265</v>
      </c>
      <c r="D522" s="306">
        <f t="shared" ca="1" si="240"/>
        <v>-0.65049624107653037</v>
      </c>
      <c r="E522" s="307">
        <f t="shared" ca="1" si="241"/>
        <v>-0.61035847147658906</v>
      </c>
      <c r="F522" s="304">
        <f t="shared" ca="1" si="242"/>
        <v>0.89201055114720129</v>
      </c>
      <c r="G522" s="306">
        <f t="shared" ca="1" si="243"/>
        <v>7.3912963223145169</v>
      </c>
      <c r="H522" s="307">
        <f t="shared" ca="1" si="244"/>
        <v>-104.53237150251212</v>
      </c>
      <c r="I522" s="304">
        <f t="shared" ca="1" si="245"/>
        <v>104.79335834519031</v>
      </c>
      <c r="J522" s="306">
        <f t="shared" ca="1" si="246"/>
        <v>841.88593005355631</v>
      </c>
      <c r="K522" s="307">
        <f t="shared" ca="1" si="247"/>
        <v>-9.7231413756899325</v>
      </c>
      <c r="L522" s="304">
        <f t="shared" ca="1" si="232"/>
        <v>841.94207562061729</v>
      </c>
      <c r="M522" s="306">
        <f t="shared" ca="1" si="248"/>
        <v>-1.5002056086211453</v>
      </c>
      <c r="N522" s="304">
        <f t="shared" ca="1" si="249"/>
        <v>-85.955449775846617</v>
      </c>
      <c r="P522" s="310">
        <f t="shared" ca="1" si="250"/>
        <v>23</v>
      </c>
      <c r="Q522" s="304">
        <f t="shared" ca="1" si="251"/>
        <v>0</v>
      </c>
      <c r="R522" s="306">
        <f t="shared" ca="1" si="252"/>
        <v>0</v>
      </c>
      <c r="S522" s="307">
        <f t="shared" ca="1" si="253"/>
        <v>2.9792999999999985</v>
      </c>
      <c r="T522" s="304">
        <f t="shared" ca="1" si="233"/>
        <v>29.226932999999988</v>
      </c>
      <c r="U522" s="311">
        <f t="shared" ca="1" si="234"/>
        <v>0</v>
      </c>
      <c r="V522" s="306">
        <f t="shared" ca="1" si="235"/>
        <v>1.2261916641544743</v>
      </c>
      <c r="W522" s="304">
        <f t="shared" ca="1" si="236"/>
        <v>27.476982542995188</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0.56295705253777051</v>
      </c>
      <c r="AH522" s="304">
        <f t="shared" ca="1" si="260"/>
        <v>-9.222610780738135</v>
      </c>
    </row>
    <row r="523" spans="1:34" x14ac:dyDescent="0.2">
      <c r="A523" s="347">
        <f t="shared" ca="1" si="238"/>
        <v>1E-4</v>
      </c>
      <c r="B523" s="304">
        <f t="shared" ca="1" si="239"/>
        <v>37.101400000000268</v>
      </c>
      <c r="D523" s="306">
        <f t="shared" ca="1" si="240"/>
        <v>-0.65049154563499767</v>
      </c>
      <c r="E523" s="307">
        <f t="shared" ca="1" si="241"/>
        <v>-0.61033854111965624</v>
      </c>
      <c r="F523" s="304">
        <f t="shared" ca="1" si="242"/>
        <v>0.89199348972886483</v>
      </c>
      <c r="G523" s="306">
        <f t="shared" ca="1" si="243"/>
        <v>7.3912312731599537</v>
      </c>
      <c r="H523" s="307">
        <f t="shared" ca="1" si="244"/>
        <v>-104.53243253636623</v>
      </c>
      <c r="I523" s="304">
        <f t="shared" ca="1" si="245"/>
        <v>104.79341463900913</v>
      </c>
      <c r="J523" s="306">
        <f t="shared" ca="1" si="246"/>
        <v>841.88593005355631</v>
      </c>
      <c r="K523" s="307">
        <f t="shared" ca="1" si="247"/>
        <v>-9.7335946158918762</v>
      </c>
      <c r="L523" s="304">
        <f t="shared" ca="1" si="232"/>
        <v>841.94219640441349</v>
      </c>
      <c r="M523" s="306">
        <f t="shared" ca="1" si="248"/>
        <v>-1.50020626889161</v>
      </c>
      <c r="N523" s="304">
        <f t="shared" ca="1" si="249"/>
        <v>-85.955487606557583</v>
      </c>
      <c r="P523" s="310">
        <f t="shared" ca="1" si="250"/>
        <v>23</v>
      </c>
      <c r="Q523" s="304">
        <f t="shared" ca="1" si="251"/>
        <v>0</v>
      </c>
      <c r="R523" s="306">
        <f t="shared" ca="1" si="252"/>
        <v>0</v>
      </c>
      <c r="S523" s="307">
        <f t="shared" ca="1" si="253"/>
        <v>2.9792999999999985</v>
      </c>
      <c r="T523" s="304">
        <f t="shared" ca="1" si="233"/>
        <v>29.226932999999988</v>
      </c>
      <c r="U523" s="311">
        <f t="shared" ca="1" si="234"/>
        <v>0</v>
      </c>
      <c r="V523" s="306">
        <f t="shared" ca="1" si="235"/>
        <v>1.2261929459230476</v>
      </c>
      <c r="W523" s="304">
        <f t="shared" ca="1" si="236"/>
        <v>27.477040786060414</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0.56293795985955342</v>
      </c>
      <c r="AH523" s="304">
        <f t="shared" ca="1" si="260"/>
        <v>-9.2226303302773136</v>
      </c>
    </row>
    <row r="524" spans="1:34" x14ac:dyDescent="0.2">
      <c r="A524" s="347">
        <f t="shared" ca="1" si="238"/>
        <v>1E-4</v>
      </c>
      <c r="B524" s="304">
        <f t="shared" ca="1" si="239"/>
        <v>37.101500000000271</v>
      </c>
      <c r="D524" s="306">
        <f t="shared" ca="1" si="240"/>
        <v>-0.65048685020665609</v>
      </c>
      <c r="E524" s="307">
        <f t="shared" ca="1" si="241"/>
        <v>-0.61031861106273588</v>
      </c>
      <c r="F524" s="304">
        <f t="shared" ca="1" si="242"/>
        <v>0.8919764286691233</v>
      </c>
      <c r="G524" s="306">
        <f t="shared" ca="1" si="243"/>
        <v>7.391166224474933</v>
      </c>
      <c r="H524" s="307">
        <f t="shared" ca="1" si="244"/>
        <v>-104.53249356822734</v>
      </c>
      <c r="I524" s="304">
        <f t="shared" ca="1" si="245"/>
        <v>104.79347093091873</v>
      </c>
      <c r="J524" s="306">
        <f t="shared" ca="1" si="246"/>
        <v>841.88593005355631</v>
      </c>
      <c r="K524" s="307">
        <f t="shared" ca="1" si="247"/>
        <v>-9.7440478621971067</v>
      </c>
      <c r="L524" s="304">
        <f t="shared" ca="1" si="232"/>
        <v>841.94231731804666</v>
      </c>
      <c r="M524" s="306">
        <f t="shared" ca="1" si="248"/>
        <v>-1.5002069291555544</v>
      </c>
      <c r="N524" s="304">
        <f t="shared" ca="1" si="249"/>
        <v>-85.955525436894959</v>
      </c>
      <c r="P524" s="310">
        <f t="shared" ca="1" si="250"/>
        <v>23</v>
      </c>
      <c r="Q524" s="304">
        <f t="shared" ca="1" si="251"/>
        <v>0</v>
      </c>
      <c r="R524" s="306">
        <f t="shared" ca="1" si="252"/>
        <v>0</v>
      </c>
      <c r="S524" s="307">
        <f t="shared" ca="1" si="253"/>
        <v>2.9792999999999985</v>
      </c>
      <c r="T524" s="304">
        <f t="shared" ca="1" si="233"/>
        <v>29.226932999999988</v>
      </c>
      <c r="U524" s="311">
        <f t="shared" ca="1" si="234"/>
        <v>0</v>
      </c>
      <c r="V524" s="306">
        <f t="shared" ca="1" si="235"/>
        <v>1.2261942276937094</v>
      </c>
      <c r="W524" s="304">
        <f t="shared" ca="1" si="236"/>
        <v>27.477099028248812</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0.56291886746687325</v>
      </c>
      <c r="AH524" s="304">
        <f t="shared" ca="1" si="260"/>
        <v>-9.2226498795221783</v>
      </c>
    </row>
    <row r="525" spans="1:34" x14ac:dyDescent="0.2">
      <c r="A525" s="347">
        <f t="shared" ca="1" si="238"/>
        <v>1E-4</v>
      </c>
      <c r="B525" s="304">
        <f t="shared" ca="1" si="239"/>
        <v>37.101600000000275</v>
      </c>
      <c r="D525" s="306">
        <f t="shared" ca="1" si="240"/>
        <v>-0.65048215479150739</v>
      </c>
      <c r="E525" s="307">
        <f t="shared" ca="1" si="241"/>
        <v>-0.6102986813058191</v>
      </c>
      <c r="F525" s="304">
        <f t="shared" ca="1" si="242"/>
        <v>0.89195936796797215</v>
      </c>
      <c r="G525" s="306">
        <f t="shared" ca="1" si="243"/>
        <v>7.3911011762594541</v>
      </c>
      <c r="H525" s="307">
        <f t="shared" ca="1" si="244"/>
        <v>-104.53255459809547</v>
      </c>
      <c r="I525" s="304">
        <f t="shared" ca="1" si="245"/>
        <v>104.79352722091912</v>
      </c>
      <c r="J525" s="306">
        <f t="shared" ca="1" si="246"/>
        <v>841.88593005355631</v>
      </c>
      <c r="K525" s="307">
        <f t="shared" ca="1" si="247"/>
        <v>-9.7545011146054232</v>
      </c>
      <c r="L525" s="304">
        <f t="shared" ca="1" si="232"/>
        <v>841.94243836151668</v>
      </c>
      <c r="M525" s="306">
        <f t="shared" ca="1" si="248"/>
        <v>-1.5002075894129787</v>
      </c>
      <c r="N525" s="304">
        <f t="shared" ca="1" si="249"/>
        <v>-85.955563266858761</v>
      </c>
      <c r="P525" s="310">
        <f t="shared" ca="1" si="250"/>
        <v>23</v>
      </c>
      <c r="Q525" s="304">
        <f t="shared" ca="1" si="251"/>
        <v>0</v>
      </c>
      <c r="R525" s="306">
        <f t="shared" ca="1" si="252"/>
        <v>0</v>
      </c>
      <c r="S525" s="307">
        <f t="shared" ca="1" si="253"/>
        <v>2.9792999999999985</v>
      </c>
      <c r="T525" s="304">
        <f t="shared" ca="1" si="233"/>
        <v>29.226932999999988</v>
      </c>
      <c r="U525" s="311">
        <f t="shared" ca="1" si="234"/>
        <v>0</v>
      </c>
      <c r="V525" s="306">
        <f t="shared" ca="1" si="235"/>
        <v>1.2261955094664605</v>
      </c>
      <c r="W525" s="304">
        <f t="shared" ca="1" si="236"/>
        <v>27.47715726956039</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0.56289977535972113</v>
      </c>
      <c r="AH525" s="304">
        <f t="shared" ca="1" si="260"/>
        <v>-9.222669428472738</v>
      </c>
    </row>
    <row r="526" spans="1:34" x14ac:dyDescent="0.2">
      <c r="A526" s="347">
        <f t="shared" ca="1" si="238"/>
        <v>1E-4</v>
      </c>
      <c r="B526" s="304">
        <f t="shared" ca="1" si="239"/>
        <v>37.101700000000278</v>
      </c>
      <c r="D526" s="306">
        <f t="shared" ca="1" si="240"/>
        <v>-0.65047745938954993</v>
      </c>
      <c r="E526" s="307">
        <f t="shared" ca="1" si="241"/>
        <v>-0.61027875184890767</v>
      </c>
      <c r="F526" s="304">
        <f t="shared" ca="1" si="242"/>
        <v>0.89194230762541149</v>
      </c>
      <c r="G526" s="306">
        <f t="shared" ca="1" si="243"/>
        <v>7.3910361285135151</v>
      </c>
      <c r="H526" s="307">
        <f t="shared" ca="1" si="244"/>
        <v>-104.53261562597066</v>
      </c>
      <c r="I526" s="304">
        <f t="shared" ca="1" si="245"/>
        <v>104.7935835090103</v>
      </c>
      <c r="J526" s="306">
        <f t="shared" ca="1" si="246"/>
        <v>841.88593005355631</v>
      </c>
      <c r="K526" s="307">
        <f t="shared" ca="1" si="247"/>
        <v>-9.7649543731166268</v>
      </c>
      <c r="L526" s="304">
        <f t="shared" ca="1" si="232"/>
        <v>841.94255953482389</v>
      </c>
      <c r="M526" s="306">
        <f t="shared" ca="1" si="248"/>
        <v>-1.5002082496638829</v>
      </c>
      <c r="N526" s="304">
        <f t="shared" ca="1" si="249"/>
        <v>-85.955601096448987</v>
      </c>
      <c r="P526" s="310">
        <f t="shared" ca="1" si="250"/>
        <v>23</v>
      </c>
      <c r="Q526" s="304">
        <f t="shared" ca="1" si="251"/>
        <v>0</v>
      </c>
      <c r="R526" s="306">
        <f t="shared" ca="1" si="252"/>
        <v>0</v>
      </c>
      <c r="S526" s="307">
        <f t="shared" ca="1" si="253"/>
        <v>2.9792999999999985</v>
      </c>
      <c r="T526" s="304">
        <f t="shared" ca="1" si="233"/>
        <v>29.226932999999988</v>
      </c>
      <c r="U526" s="311">
        <f t="shared" ca="1" si="234"/>
        <v>0</v>
      </c>
      <c r="V526" s="306">
        <f t="shared" ca="1" si="235"/>
        <v>1.2261967912413001</v>
      </c>
      <c r="W526" s="304">
        <f t="shared" ca="1" si="236"/>
        <v>27.477215509995148</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0.56288068353809706</v>
      </c>
      <c r="AH526" s="304">
        <f t="shared" ca="1" si="260"/>
        <v>-9.2226889771289908</v>
      </c>
    </row>
    <row r="527" spans="1:34" x14ac:dyDescent="0.2">
      <c r="A527" s="347">
        <f t="shared" ca="1" si="238"/>
        <v>1E-4</v>
      </c>
      <c r="B527" s="304">
        <f t="shared" ca="1" si="239"/>
        <v>37.101800000000281</v>
      </c>
      <c r="D527" s="306">
        <f t="shared" ca="1" si="240"/>
        <v>-0.65047276400078557</v>
      </c>
      <c r="E527" s="307">
        <f t="shared" ca="1" si="241"/>
        <v>-0.61025882269199627</v>
      </c>
      <c r="F527" s="304">
        <f t="shared" ca="1" si="242"/>
        <v>0.89192524764143943</v>
      </c>
      <c r="G527" s="306">
        <f t="shared" ca="1" si="243"/>
        <v>7.3909710812371152</v>
      </c>
      <c r="H527" s="307">
        <f t="shared" ca="1" si="244"/>
        <v>-104.53267665185294</v>
      </c>
      <c r="I527" s="304">
        <f t="shared" ca="1" si="245"/>
        <v>104.79363979519236</v>
      </c>
      <c r="J527" s="306">
        <f t="shared" ca="1" si="246"/>
        <v>841.88593005355631</v>
      </c>
      <c r="K527" s="307">
        <f t="shared" ca="1" si="247"/>
        <v>-9.7754076377305186</v>
      </c>
      <c r="L527" s="304">
        <f t="shared" ca="1" si="232"/>
        <v>841.94268083796851</v>
      </c>
      <c r="M527" s="306">
        <f t="shared" ca="1" si="248"/>
        <v>-1.5002089099082669</v>
      </c>
      <c r="N527" s="304">
        <f t="shared" ca="1" si="249"/>
        <v>-85.955638925665639</v>
      </c>
      <c r="P527" s="310">
        <f t="shared" ca="1" si="250"/>
        <v>23</v>
      </c>
      <c r="Q527" s="304">
        <f t="shared" ca="1" si="251"/>
        <v>0</v>
      </c>
      <c r="R527" s="306">
        <f t="shared" ca="1" si="252"/>
        <v>0</v>
      </c>
      <c r="S527" s="307">
        <f t="shared" ca="1" si="253"/>
        <v>2.9792999999999985</v>
      </c>
      <c r="T527" s="304">
        <f t="shared" ca="1" si="233"/>
        <v>29.226932999999988</v>
      </c>
      <c r="U527" s="311">
        <f t="shared" ca="1" si="234"/>
        <v>0</v>
      </c>
      <c r="V527" s="306">
        <f t="shared" ca="1" si="235"/>
        <v>1.2261980730182289</v>
      </c>
      <c r="W527" s="304">
        <f t="shared" ca="1" si="236"/>
        <v>27.477273749553131</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0.56286159200200103</v>
      </c>
      <c r="AH527" s="304">
        <f t="shared" ca="1" si="260"/>
        <v>-9.2227085254909404</v>
      </c>
    </row>
    <row r="528" spans="1:34" x14ac:dyDescent="0.2">
      <c r="A528" s="347">
        <f t="shared" ca="1" si="238"/>
        <v>1E-4</v>
      </c>
      <c r="B528" s="304">
        <f t="shared" ca="1" si="239"/>
        <v>37.101900000000285</v>
      </c>
      <c r="D528" s="306">
        <f t="shared" ca="1" si="240"/>
        <v>-0.65046806862521578</v>
      </c>
      <c r="E528" s="307">
        <f t="shared" ca="1" si="241"/>
        <v>-0.61023889383507068</v>
      </c>
      <c r="F528" s="304">
        <f t="shared" ca="1" si="242"/>
        <v>0.89190818801604743</v>
      </c>
      <c r="G528" s="306">
        <f t="shared" ca="1" si="243"/>
        <v>7.3909060344302526</v>
      </c>
      <c r="H528" s="307">
        <f t="shared" ca="1" si="244"/>
        <v>-104.53273767574233</v>
      </c>
      <c r="I528" s="304">
        <f t="shared" ca="1" si="245"/>
        <v>104.79369607946528</v>
      </c>
      <c r="J528" s="306">
        <f t="shared" ca="1" si="246"/>
        <v>841.88593005355631</v>
      </c>
      <c r="K528" s="307">
        <f t="shared" ca="1" si="247"/>
        <v>-9.7858609084468977</v>
      </c>
      <c r="L528" s="304">
        <f t="shared" ca="1" si="232"/>
        <v>841.94280227095055</v>
      </c>
      <c r="M528" s="306">
        <f t="shared" ca="1" si="248"/>
        <v>-1.5002095701461311</v>
      </c>
      <c r="N528" s="304">
        <f t="shared" ca="1" si="249"/>
        <v>-85.95567675450873</v>
      </c>
      <c r="P528" s="310">
        <f t="shared" ca="1" si="250"/>
        <v>23</v>
      </c>
      <c r="Q528" s="304">
        <f t="shared" ca="1" si="251"/>
        <v>0</v>
      </c>
      <c r="R528" s="306">
        <f t="shared" ca="1" si="252"/>
        <v>0</v>
      </c>
      <c r="S528" s="307">
        <f t="shared" ca="1" si="253"/>
        <v>2.9792999999999985</v>
      </c>
      <c r="T528" s="304">
        <f t="shared" ca="1" si="233"/>
        <v>29.226932999999988</v>
      </c>
      <c r="U528" s="311">
        <f t="shared" ca="1" si="234"/>
        <v>0</v>
      </c>
      <c r="V528" s="306">
        <f t="shared" ca="1" si="235"/>
        <v>1.2261993547972461</v>
      </c>
      <c r="W528" s="304">
        <f t="shared" ca="1" si="236"/>
        <v>27.477331988234297</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0.56284250075141351</v>
      </c>
      <c r="AH528" s="304">
        <f t="shared" ca="1" si="260"/>
        <v>-9.2227280735586028</v>
      </c>
    </row>
    <row r="529" spans="1:34" x14ac:dyDescent="0.2">
      <c r="A529" s="347">
        <f t="shared" ca="1" si="238"/>
        <v>1E-4</v>
      </c>
      <c r="B529" s="304">
        <f t="shared" ca="1" si="239"/>
        <v>37.102000000000288</v>
      </c>
      <c r="D529" s="306">
        <f t="shared" ca="1" si="240"/>
        <v>-0.65046337326283876</v>
      </c>
      <c r="E529" s="307">
        <f t="shared" ca="1" si="241"/>
        <v>-0.61021896527814867</v>
      </c>
      <c r="F529" s="304">
        <f t="shared" ca="1" si="242"/>
        <v>0.89189112874924681</v>
      </c>
      <c r="G529" s="306">
        <f t="shared" ca="1" si="243"/>
        <v>7.3908409880929264</v>
      </c>
      <c r="H529" s="307">
        <f t="shared" ca="1" si="244"/>
        <v>-104.53279869763885</v>
      </c>
      <c r="I529" s="304">
        <f t="shared" ca="1" si="245"/>
        <v>104.79375236182909</v>
      </c>
      <c r="J529" s="306">
        <f t="shared" ca="1" si="246"/>
        <v>841.88593005355631</v>
      </c>
      <c r="K529" s="307">
        <f t="shared" ca="1" si="247"/>
        <v>-9.7963141852655671</v>
      </c>
      <c r="L529" s="304">
        <f t="shared" ca="1" si="232"/>
        <v>841.94292383377024</v>
      </c>
      <c r="M529" s="306">
        <f t="shared" ca="1" si="248"/>
        <v>-1.5002102303774756</v>
      </c>
      <c r="N529" s="304">
        <f t="shared" ca="1" si="249"/>
        <v>-85.955714582978274</v>
      </c>
      <c r="P529" s="310">
        <f t="shared" ca="1" si="250"/>
        <v>23</v>
      </c>
      <c r="Q529" s="304">
        <f t="shared" ca="1" si="251"/>
        <v>0</v>
      </c>
      <c r="R529" s="306">
        <f t="shared" ca="1" si="252"/>
        <v>0</v>
      </c>
      <c r="S529" s="307">
        <f t="shared" ca="1" si="253"/>
        <v>2.9792999999999985</v>
      </c>
      <c r="T529" s="304">
        <f t="shared" ca="1" si="233"/>
        <v>29.226932999999988</v>
      </c>
      <c r="U529" s="311">
        <f t="shared" ca="1" si="234"/>
        <v>0</v>
      </c>
      <c r="V529" s="306">
        <f t="shared" ca="1" si="235"/>
        <v>1.2262006365783524</v>
      </c>
      <c r="W529" s="304">
        <f t="shared" ca="1" si="236"/>
        <v>27.477390226038693</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0.56282340978635403</v>
      </c>
      <c r="AH529" s="304">
        <f t="shared" ca="1" si="260"/>
        <v>-9.2227476213319601</v>
      </c>
    </row>
    <row r="530" spans="1:34" x14ac:dyDescent="0.2">
      <c r="A530" s="347">
        <f t="shared" ca="1" si="238"/>
        <v>1E-4</v>
      </c>
      <c r="B530" s="304">
        <f t="shared" ca="1" si="239"/>
        <v>37.102100000000291</v>
      </c>
      <c r="D530" s="306">
        <f t="shared" ca="1" si="240"/>
        <v>-0.65045867791365453</v>
      </c>
      <c r="E530" s="307">
        <f t="shared" ca="1" si="241"/>
        <v>-0.6101990370212107</v>
      </c>
      <c r="F530" s="304">
        <f t="shared" ca="1" si="242"/>
        <v>0.89187406984102424</v>
      </c>
      <c r="G530" s="306">
        <f t="shared" ca="1" si="243"/>
        <v>7.3907759422251349</v>
      </c>
      <c r="H530" s="307">
        <f t="shared" ca="1" si="244"/>
        <v>-104.53285971754255</v>
      </c>
      <c r="I530" s="304">
        <f t="shared" ca="1" si="245"/>
        <v>104.79380864228384</v>
      </c>
      <c r="J530" s="306">
        <f t="shared" ca="1" si="246"/>
        <v>841.88593005355631</v>
      </c>
      <c r="K530" s="307">
        <f t="shared" ca="1" si="247"/>
        <v>-9.8067674681863259</v>
      </c>
      <c r="L530" s="304">
        <f t="shared" ca="1" si="232"/>
        <v>841.94304552642791</v>
      </c>
      <c r="M530" s="306">
        <f t="shared" ca="1" si="248"/>
        <v>-1.5002108906023002</v>
      </c>
      <c r="N530" s="304">
        <f t="shared" ca="1" si="249"/>
        <v>-85.955752411074258</v>
      </c>
      <c r="P530" s="310">
        <f t="shared" ca="1" si="250"/>
        <v>23</v>
      </c>
      <c r="Q530" s="304">
        <f t="shared" ca="1" si="251"/>
        <v>0</v>
      </c>
      <c r="R530" s="306">
        <f t="shared" ca="1" si="252"/>
        <v>0</v>
      </c>
      <c r="S530" s="307">
        <f t="shared" ca="1" si="253"/>
        <v>2.9792999999999985</v>
      </c>
      <c r="T530" s="304">
        <f t="shared" ca="1" si="233"/>
        <v>29.226932999999988</v>
      </c>
      <c r="U530" s="311">
        <f t="shared" ca="1" si="234"/>
        <v>0</v>
      </c>
      <c r="V530" s="306">
        <f t="shared" ca="1" si="235"/>
        <v>1.2262019183615473</v>
      </c>
      <c r="W530" s="304">
        <f t="shared" ca="1" si="236"/>
        <v>27.477448462966318</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0.56280431910680484</v>
      </c>
      <c r="AH530" s="304">
        <f t="shared" ca="1" si="260"/>
        <v>-9.222767168811032</v>
      </c>
    </row>
    <row r="531" spans="1:34" x14ac:dyDescent="0.2">
      <c r="A531" s="347">
        <f t="shared" ca="1" si="238"/>
        <v>1E-4</v>
      </c>
      <c r="B531" s="304">
        <f t="shared" ca="1" si="239"/>
        <v>37.102200000000295</v>
      </c>
      <c r="D531" s="306">
        <f t="shared" ca="1" si="240"/>
        <v>-0.65045398257766585</v>
      </c>
      <c r="E531" s="307">
        <f t="shared" ca="1" si="241"/>
        <v>-0.61017910906425854</v>
      </c>
      <c r="F531" s="304">
        <f t="shared" ca="1" si="242"/>
        <v>0.89185701129138328</v>
      </c>
      <c r="G531" s="306">
        <f t="shared" ca="1" si="243"/>
        <v>7.3907108968268771</v>
      </c>
      <c r="H531" s="307">
        <f t="shared" ca="1" si="244"/>
        <v>-104.53292073545346</v>
      </c>
      <c r="I531" s="304">
        <f t="shared" ca="1" si="245"/>
        <v>104.79386492082955</v>
      </c>
      <c r="J531" s="306">
        <f t="shared" ca="1" si="246"/>
        <v>841.88593005355631</v>
      </c>
      <c r="K531" s="307">
        <f t="shared" ca="1" si="247"/>
        <v>-9.8172207572089754</v>
      </c>
      <c r="L531" s="304">
        <f t="shared" ca="1" si="232"/>
        <v>841.94316734892345</v>
      </c>
      <c r="M531" s="306">
        <f t="shared" ca="1" si="248"/>
        <v>-1.5002115508206051</v>
      </c>
      <c r="N531" s="304">
        <f t="shared" ca="1" si="249"/>
        <v>-85.955790238796681</v>
      </c>
      <c r="P531" s="310">
        <f t="shared" ca="1" si="250"/>
        <v>23</v>
      </c>
      <c r="Q531" s="304">
        <f t="shared" ca="1" si="251"/>
        <v>0</v>
      </c>
      <c r="R531" s="306">
        <f t="shared" ca="1" si="252"/>
        <v>0</v>
      </c>
      <c r="S531" s="307">
        <f t="shared" ca="1" si="253"/>
        <v>2.9792999999999985</v>
      </c>
      <c r="T531" s="304">
        <f t="shared" ca="1" si="233"/>
        <v>29.226932999999988</v>
      </c>
      <c r="U531" s="311">
        <f t="shared" ca="1" si="234"/>
        <v>0</v>
      </c>
      <c r="V531" s="306">
        <f t="shared" ca="1" si="235"/>
        <v>1.226203200146831</v>
      </c>
      <c r="W531" s="304">
        <f t="shared" ca="1" si="236"/>
        <v>27.477506699017187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0.56278522871276593</v>
      </c>
      <c r="AH531" s="304">
        <f t="shared" ca="1" si="260"/>
        <v>-9.2227867159958148</v>
      </c>
    </row>
    <row r="532" spans="1:34" x14ac:dyDescent="0.2">
      <c r="A532" s="347">
        <f t="shared" ca="1" si="238"/>
        <v>1E-4</v>
      </c>
      <c r="B532" s="304">
        <f t="shared" ca="1" si="239"/>
        <v>37.102300000000298</v>
      </c>
      <c r="D532" s="306">
        <f t="shared" ca="1" si="240"/>
        <v>-0.65044928725487228</v>
      </c>
      <c r="E532" s="307">
        <f t="shared" ca="1" si="241"/>
        <v>-0.61015918140728509</v>
      </c>
      <c r="F532" s="304">
        <f t="shared" ca="1" si="242"/>
        <v>0.89183995310031927</v>
      </c>
      <c r="G532" s="306">
        <f t="shared" ca="1" si="243"/>
        <v>7.3906458518981513</v>
      </c>
      <c r="H532" s="307">
        <f t="shared" ca="1" si="244"/>
        <v>-104.53298175137159</v>
      </c>
      <c r="I532" s="304">
        <f t="shared" ca="1" si="245"/>
        <v>104.79392119746625</v>
      </c>
      <c r="J532" s="306">
        <f t="shared" ca="1" si="246"/>
        <v>841.88593005355631</v>
      </c>
      <c r="K532" s="307">
        <f t="shared" ca="1" si="247"/>
        <v>-9.8276740523333164</v>
      </c>
      <c r="L532" s="304">
        <f t="shared" ca="1" si="232"/>
        <v>841.9432893012571</v>
      </c>
      <c r="M532" s="306">
        <f t="shared" ca="1" si="248"/>
        <v>-1.5002122110323903</v>
      </c>
      <c r="N532" s="304">
        <f t="shared" ca="1" si="249"/>
        <v>-85.955828066145571</v>
      </c>
      <c r="P532" s="310">
        <f t="shared" ca="1" si="250"/>
        <v>23</v>
      </c>
      <c r="Q532" s="304">
        <f t="shared" ca="1" si="251"/>
        <v>0</v>
      </c>
      <c r="R532" s="306">
        <f t="shared" ca="1" si="252"/>
        <v>0</v>
      </c>
      <c r="S532" s="307">
        <f t="shared" ca="1" si="253"/>
        <v>2.9792999999999985</v>
      </c>
      <c r="T532" s="304">
        <f t="shared" ca="1" si="233"/>
        <v>29.226932999999988</v>
      </c>
      <c r="U532" s="311">
        <f t="shared" ca="1" si="234"/>
        <v>0</v>
      </c>
      <c r="V532" s="306">
        <f t="shared" ca="1" si="235"/>
        <v>1.2262044819342033</v>
      </c>
      <c r="W532" s="304">
        <f t="shared" ca="1" si="236"/>
        <v>27.477564934191296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0.56276613860423552</v>
      </c>
      <c r="AH532" s="304">
        <f t="shared" ca="1" si="260"/>
        <v>-9.2228062628863157</v>
      </c>
    </row>
    <row r="533" spans="1:34" x14ac:dyDescent="0.2">
      <c r="A533" s="347">
        <f t="shared" ca="1" si="238"/>
        <v>1E-4</v>
      </c>
      <c r="B533" s="304">
        <f t="shared" ca="1" si="239"/>
        <v>37.102400000000301</v>
      </c>
      <c r="D533" s="306">
        <f t="shared" ca="1" si="240"/>
        <v>-0.65044459194527471</v>
      </c>
      <c r="E533" s="307">
        <f t="shared" ca="1" si="241"/>
        <v>-0.61013925405029568</v>
      </c>
      <c r="F533" s="304">
        <f t="shared" ca="1" si="242"/>
        <v>0.89182289526783642</v>
      </c>
      <c r="G533" s="306">
        <f t="shared" ca="1" si="243"/>
        <v>7.3905808074389565</v>
      </c>
      <c r="H533" s="307">
        <f t="shared" ca="1" si="244"/>
        <v>-104.533042765297</v>
      </c>
      <c r="I533" s="304">
        <f t="shared" ca="1" si="245"/>
        <v>104.79397747219397</v>
      </c>
      <c r="J533" s="306">
        <f t="shared" ca="1" si="246"/>
        <v>841.88593005355631</v>
      </c>
      <c r="K533" s="307">
        <f t="shared" ca="1" si="247"/>
        <v>-9.83812735355915</v>
      </c>
      <c r="L533" s="304">
        <f t="shared" ca="1" si="232"/>
        <v>841.94341138342929</v>
      </c>
      <c r="M533" s="306">
        <f t="shared" ca="1" si="248"/>
        <v>-1.5002128712376559</v>
      </c>
      <c r="N533" s="304">
        <f t="shared" ca="1" si="249"/>
        <v>-85.955865893120887</v>
      </c>
      <c r="P533" s="310">
        <f t="shared" ca="1" si="250"/>
        <v>23</v>
      </c>
      <c r="Q533" s="304">
        <f t="shared" ca="1" si="251"/>
        <v>0</v>
      </c>
      <c r="R533" s="306">
        <f t="shared" ca="1" si="252"/>
        <v>0</v>
      </c>
      <c r="S533" s="307">
        <f t="shared" ca="1" si="253"/>
        <v>2.9792999999999985</v>
      </c>
      <c r="T533" s="304">
        <f t="shared" ca="1" si="233"/>
        <v>29.226932999999988</v>
      </c>
      <c r="U533" s="311">
        <f t="shared" ca="1" si="234"/>
        <v>0</v>
      </c>
      <c r="V533" s="306">
        <f t="shared" ca="1" si="235"/>
        <v>1.2262057637236647</v>
      </c>
      <c r="W533" s="304">
        <f t="shared" ca="1" si="236"/>
        <v>27.47762316848868</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0.56274704878121184</v>
      </c>
      <c r="AH533" s="304">
        <f t="shared" ca="1" si="260"/>
        <v>-9.2228258094825328</v>
      </c>
    </row>
    <row r="534" spans="1:34" x14ac:dyDescent="0.2">
      <c r="A534" s="347">
        <f t="shared" ca="1" si="238"/>
        <v>1E-4</v>
      </c>
      <c r="B534" s="304">
        <f t="shared" ca="1" si="239"/>
        <v>37.102500000000305</v>
      </c>
      <c r="D534" s="306">
        <f t="shared" ca="1" si="240"/>
        <v>-0.65043989664887469</v>
      </c>
      <c r="E534" s="307">
        <f t="shared" ca="1" si="241"/>
        <v>-0.61011932699327431</v>
      </c>
      <c r="F534" s="304">
        <f t="shared" ca="1" si="242"/>
        <v>0.89180583779392519</v>
      </c>
      <c r="G534" s="306">
        <f t="shared" ca="1" si="243"/>
        <v>7.390515763449292</v>
      </c>
      <c r="H534" s="307">
        <f t="shared" ca="1" si="244"/>
        <v>-104.5331037772297</v>
      </c>
      <c r="I534" s="304">
        <f t="shared" ca="1" si="245"/>
        <v>104.79403374501273</v>
      </c>
      <c r="J534" s="306">
        <f t="shared" ca="1" si="246"/>
        <v>841.88593005355631</v>
      </c>
      <c r="K534" s="307">
        <f t="shared" ca="1" si="247"/>
        <v>-9.8485806608862756</v>
      </c>
      <c r="L534" s="304">
        <f t="shared" ca="1" si="232"/>
        <v>841.94353359543982</v>
      </c>
      <c r="M534" s="306">
        <f t="shared" ca="1" si="248"/>
        <v>-1.5002135314364022</v>
      </c>
      <c r="N534" s="304">
        <f t="shared" ca="1" si="249"/>
        <v>-85.955903719722698</v>
      </c>
      <c r="P534" s="310">
        <f t="shared" ca="1" si="250"/>
        <v>23</v>
      </c>
      <c r="Q534" s="304">
        <f t="shared" ca="1" si="251"/>
        <v>0</v>
      </c>
      <c r="R534" s="306">
        <f t="shared" ca="1" si="252"/>
        <v>0</v>
      </c>
      <c r="S534" s="307">
        <f t="shared" ca="1" si="253"/>
        <v>2.9792999999999985</v>
      </c>
      <c r="T534" s="304">
        <f t="shared" ca="1" si="233"/>
        <v>29.226932999999988</v>
      </c>
      <c r="U534" s="311">
        <f t="shared" ca="1" si="234"/>
        <v>0</v>
      </c>
      <c r="V534" s="306">
        <f t="shared" ca="1" si="235"/>
        <v>1.2262070455152148</v>
      </c>
      <c r="W534" s="304">
        <f t="shared" ca="1" si="236"/>
        <v>27.477681401909326</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0.56272795924368424</v>
      </c>
      <c r="AH534" s="304">
        <f t="shared" ca="1" si="260"/>
        <v>-9.222845355784477</v>
      </c>
    </row>
    <row r="535" spans="1:34" x14ac:dyDescent="0.2">
      <c r="A535" s="347">
        <f t="shared" ca="1" si="238"/>
        <v>1E-4</v>
      </c>
      <c r="B535" s="304">
        <f t="shared" ca="1" si="239"/>
        <v>37.102600000000308</v>
      </c>
      <c r="D535" s="306">
        <f t="shared" ca="1" si="240"/>
        <v>-0.6504352013656689</v>
      </c>
      <c r="E535" s="307">
        <f t="shared" ca="1" si="241"/>
        <v>-0.61009940023622633</v>
      </c>
      <c r="F535" s="304">
        <f t="shared" ca="1" si="242"/>
        <v>0.89178878067858713</v>
      </c>
      <c r="G535" s="306">
        <f t="shared" ca="1" si="243"/>
        <v>7.3904507199291558</v>
      </c>
      <c r="H535" s="307">
        <f t="shared" ca="1" si="244"/>
        <v>-104.53316478716972</v>
      </c>
      <c r="I535" s="304">
        <f t="shared" ca="1" si="245"/>
        <v>104.79409001592256</v>
      </c>
      <c r="J535" s="306">
        <f t="shared" ca="1" si="246"/>
        <v>841.88593005355631</v>
      </c>
      <c r="K535" s="307">
        <f t="shared" ca="1" si="247"/>
        <v>-9.8590339743144959</v>
      </c>
      <c r="L535" s="304">
        <f t="shared" ca="1" si="232"/>
        <v>841.94365593728912</v>
      </c>
      <c r="M535" s="306">
        <f t="shared" ca="1" si="248"/>
        <v>-1.5002141916286291</v>
      </c>
      <c r="N535" s="304">
        <f t="shared" ca="1" si="249"/>
        <v>-85.955941545950964</v>
      </c>
      <c r="P535" s="310">
        <f t="shared" ca="1" si="250"/>
        <v>23</v>
      </c>
      <c r="Q535" s="304">
        <f t="shared" ca="1" si="251"/>
        <v>0</v>
      </c>
      <c r="R535" s="306">
        <f t="shared" ca="1" si="252"/>
        <v>0</v>
      </c>
      <c r="S535" s="307">
        <f t="shared" ca="1" si="253"/>
        <v>2.9792999999999985</v>
      </c>
      <c r="T535" s="304">
        <f t="shared" ca="1" si="233"/>
        <v>29.226932999999988</v>
      </c>
      <c r="U535" s="311">
        <f t="shared" ca="1" si="234"/>
        <v>0</v>
      </c>
      <c r="V535" s="306">
        <f t="shared" ca="1" si="235"/>
        <v>1.2262083273088529</v>
      </c>
      <c r="W535" s="304">
        <f t="shared" ca="1" si="236"/>
        <v>27.47773963445324</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0.56270886999165803</v>
      </c>
      <c r="AH535" s="304">
        <f t="shared" ca="1" si="260"/>
        <v>-9.2228649017921462</v>
      </c>
    </row>
    <row r="536" spans="1:34" x14ac:dyDescent="0.2">
      <c r="A536" s="347">
        <f t="shared" ca="1" si="238"/>
        <v>1E-4</v>
      </c>
      <c r="B536" s="304">
        <f t="shared" ca="1" si="239"/>
        <v>37.102700000000311</v>
      </c>
      <c r="D536" s="306">
        <f t="shared" ca="1" si="240"/>
        <v>-0.65043050609566055</v>
      </c>
      <c r="E536" s="307">
        <f t="shared" ca="1" si="241"/>
        <v>-0.61007947377915173</v>
      </c>
      <c r="F536" s="304">
        <f t="shared" ca="1" si="242"/>
        <v>0.89177172392182513</v>
      </c>
      <c r="G536" s="306">
        <f t="shared" ca="1" si="243"/>
        <v>7.3903856768785463</v>
      </c>
      <c r="H536" s="307">
        <f t="shared" ca="1" si="244"/>
        <v>-104.5332257951171</v>
      </c>
      <c r="I536" s="304">
        <f t="shared" ca="1" si="245"/>
        <v>104.79414628492351</v>
      </c>
      <c r="J536" s="306">
        <f t="shared" ca="1" si="246"/>
        <v>841.88593005355631</v>
      </c>
      <c r="K536" s="307">
        <f t="shared" ca="1" si="247"/>
        <v>-9.8694872938436102</v>
      </c>
      <c r="L536" s="304">
        <f t="shared" ca="1" si="232"/>
        <v>841.94377840897721</v>
      </c>
      <c r="M536" s="306">
        <f t="shared" ca="1" si="248"/>
        <v>-1.5002148518143368</v>
      </c>
      <c r="N536" s="304">
        <f t="shared" ca="1" si="249"/>
        <v>-85.955979371805711</v>
      </c>
      <c r="P536" s="310">
        <f t="shared" ca="1" si="250"/>
        <v>23</v>
      </c>
      <c r="Q536" s="304">
        <f t="shared" ca="1" si="251"/>
        <v>0</v>
      </c>
      <c r="R536" s="306">
        <f t="shared" ca="1" si="252"/>
        <v>0</v>
      </c>
      <c r="S536" s="307">
        <f t="shared" ca="1" si="253"/>
        <v>2.9792999999999985</v>
      </c>
      <c r="T536" s="304">
        <f t="shared" ca="1" si="233"/>
        <v>29.226932999999988</v>
      </c>
      <c r="U536" s="311">
        <f t="shared" ca="1" si="234"/>
        <v>0</v>
      </c>
      <c r="V536" s="306">
        <f t="shared" ca="1" si="235"/>
        <v>1.2262096091045802</v>
      </c>
      <c r="W536" s="304">
        <f t="shared" ca="1" si="236"/>
        <v>27.477797866120465</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0.56268978102513145</v>
      </c>
      <c r="AH536" s="304">
        <f t="shared" ca="1" si="260"/>
        <v>-9.2228844475055389</v>
      </c>
    </row>
    <row r="537" spans="1:34" x14ac:dyDescent="0.2">
      <c r="A537" s="347">
        <f t="shared" ca="1" si="238"/>
        <v>1E-4</v>
      </c>
      <c r="B537" s="304">
        <f t="shared" ca="1" si="239"/>
        <v>37.102800000000315</v>
      </c>
      <c r="D537" s="306">
        <f t="shared" ca="1" si="240"/>
        <v>-0.65042581083884965</v>
      </c>
      <c r="E537" s="307">
        <f t="shared" ca="1" si="241"/>
        <v>-0.61005954762203451</v>
      </c>
      <c r="F537" s="304">
        <f t="shared" ca="1" si="242"/>
        <v>0.89175466752362809</v>
      </c>
      <c r="G537" s="306">
        <f t="shared" ca="1" si="243"/>
        <v>7.3903206342974626</v>
      </c>
      <c r="H537" s="307">
        <f t="shared" ca="1" si="244"/>
        <v>-104.53328680107187</v>
      </c>
      <c r="I537" s="304">
        <f t="shared" ca="1" si="245"/>
        <v>104.79420255201558</v>
      </c>
      <c r="J537" s="306">
        <f t="shared" ca="1" si="246"/>
        <v>841.88593005355631</v>
      </c>
      <c r="K537" s="307">
        <f t="shared" ca="1" si="247"/>
        <v>-9.8799406194734196</v>
      </c>
      <c r="L537" s="304">
        <f t="shared" ca="1" si="232"/>
        <v>841.94390101050431</v>
      </c>
      <c r="M537" s="306">
        <f t="shared" ca="1" si="248"/>
        <v>-1.500215511993525</v>
      </c>
      <c r="N537" s="304">
        <f t="shared" ca="1" si="249"/>
        <v>-85.956017197286911</v>
      </c>
      <c r="P537" s="310">
        <f t="shared" ca="1" si="250"/>
        <v>23</v>
      </c>
      <c r="Q537" s="304">
        <f t="shared" ca="1" si="251"/>
        <v>0</v>
      </c>
      <c r="R537" s="306">
        <f t="shared" ca="1" si="252"/>
        <v>0</v>
      </c>
      <c r="S537" s="307">
        <f t="shared" ca="1" si="253"/>
        <v>2.9792999999999985</v>
      </c>
      <c r="T537" s="304">
        <f t="shared" ca="1" si="233"/>
        <v>29.226932999999988</v>
      </c>
      <c r="U537" s="311">
        <f t="shared" ca="1" si="234"/>
        <v>0</v>
      </c>
      <c r="V537" s="306">
        <f t="shared" ca="1" si="235"/>
        <v>1.2262108909023963</v>
      </c>
      <c r="W537" s="304">
        <f t="shared" ca="1" si="236"/>
        <v>27.477856096910976</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0.56267069234408851</v>
      </c>
      <c r="AH537" s="304">
        <f t="shared" ca="1" si="260"/>
        <v>-9.2229039929246728</v>
      </c>
    </row>
    <row r="538" spans="1:34" x14ac:dyDescent="0.2">
      <c r="A538" s="347">
        <f t="shared" ca="1" si="238"/>
        <v>1E-4</v>
      </c>
      <c r="B538" s="304">
        <f t="shared" ca="1" si="239"/>
        <v>37.102900000000318</v>
      </c>
      <c r="D538" s="306">
        <f t="shared" ca="1" si="240"/>
        <v>-0.65042111559523841</v>
      </c>
      <c r="E538" s="307">
        <f t="shared" ca="1" si="241"/>
        <v>-0.6100396217648818</v>
      </c>
      <c r="F538" s="304">
        <f t="shared" ca="1" si="242"/>
        <v>0.89173761148400288</v>
      </c>
      <c r="G538" s="306">
        <f t="shared" ca="1" si="243"/>
        <v>7.3902555921859028</v>
      </c>
      <c r="H538" s="307">
        <f t="shared" ca="1" si="244"/>
        <v>-104.53334780503404</v>
      </c>
      <c r="I538" s="304">
        <f t="shared" ca="1" si="245"/>
        <v>104.79425881719881</v>
      </c>
      <c r="J538" s="306">
        <f t="shared" ca="1" si="246"/>
        <v>841.88593005355631</v>
      </c>
      <c r="K538" s="307">
        <f t="shared" ca="1" si="247"/>
        <v>-9.8903939512037251</v>
      </c>
      <c r="L538" s="304">
        <f t="shared" ca="1" si="232"/>
        <v>841.94402374187052</v>
      </c>
      <c r="M538" s="306">
        <f t="shared" ca="1" si="248"/>
        <v>-1.5002161721661944</v>
      </c>
      <c r="N538" s="304">
        <f t="shared" ca="1" si="249"/>
        <v>-85.956055022394622</v>
      </c>
      <c r="P538" s="310">
        <f t="shared" ca="1" si="250"/>
        <v>23</v>
      </c>
      <c r="Q538" s="304">
        <f t="shared" ca="1" si="251"/>
        <v>0</v>
      </c>
      <c r="R538" s="306">
        <f t="shared" ca="1" si="252"/>
        <v>0</v>
      </c>
      <c r="S538" s="307">
        <f t="shared" ca="1" si="253"/>
        <v>2.9792999999999985</v>
      </c>
      <c r="T538" s="304">
        <f t="shared" ca="1" si="233"/>
        <v>29.226932999999988</v>
      </c>
      <c r="U538" s="311">
        <f t="shared" ca="1" si="234"/>
        <v>0</v>
      </c>
      <c r="V538" s="306">
        <f t="shared" ca="1" si="235"/>
        <v>1.2262121727023005</v>
      </c>
      <c r="W538" s="304">
        <f t="shared" ca="1" si="236"/>
        <v>27.477914326824795</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0.56265160394853808</v>
      </c>
      <c r="AH538" s="304">
        <f t="shared" ca="1" si="260"/>
        <v>-9.2229235380495389</v>
      </c>
    </row>
    <row r="539" spans="1:34" x14ac:dyDescent="0.2">
      <c r="A539" s="347">
        <f t="shared" ca="1" si="238"/>
        <v>1E-4</v>
      </c>
      <c r="B539" s="304">
        <f t="shared" ca="1" si="239"/>
        <v>37.103000000000321</v>
      </c>
      <c r="D539" s="306">
        <f t="shared" ca="1" si="240"/>
        <v>-0.6504164203648225</v>
      </c>
      <c r="E539" s="307">
        <f t="shared" ca="1" si="241"/>
        <v>-0.61001969620768826</v>
      </c>
      <c r="F539" s="304">
        <f t="shared" ca="1" si="242"/>
        <v>0.89172055580294307</v>
      </c>
      <c r="G539" s="306">
        <f t="shared" ca="1" si="243"/>
        <v>7.3901905505438661</v>
      </c>
      <c r="H539" s="307">
        <f t="shared" ca="1" si="244"/>
        <v>-104.53340880700367</v>
      </c>
      <c r="I539" s="304">
        <f t="shared" ca="1" si="245"/>
        <v>104.79431508047324</v>
      </c>
      <c r="J539" s="306">
        <f t="shared" ca="1" si="246"/>
        <v>841.88593005355631</v>
      </c>
      <c r="K539" s="307">
        <f t="shared" ca="1" si="247"/>
        <v>-9.9008472890343278</v>
      </c>
      <c r="L539" s="304">
        <f t="shared" ca="1" si="232"/>
        <v>841.94414660307621</v>
      </c>
      <c r="M539" s="306">
        <f t="shared" ca="1" si="248"/>
        <v>-1.5002168323323446</v>
      </c>
      <c r="N539" s="304">
        <f t="shared" ca="1" si="249"/>
        <v>-85.956092847128801</v>
      </c>
      <c r="P539" s="310">
        <f t="shared" ca="1" si="250"/>
        <v>23</v>
      </c>
      <c r="Q539" s="304">
        <f t="shared" ca="1" si="251"/>
        <v>0</v>
      </c>
      <c r="R539" s="306">
        <f t="shared" ca="1" si="252"/>
        <v>0</v>
      </c>
      <c r="S539" s="307">
        <f t="shared" ca="1" si="253"/>
        <v>2.9792999999999985</v>
      </c>
      <c r="T539" s="304">
        <f t="shared" ca="1" si="233"/>
        <v>29.226932999999988</v>
      </c>
      <c r="U539" s="311">
        <f t="shared" ca="1" si="234"/>
        <v>0</v>
      </c>
      <c r="V539" s="306">
        <f t="shared" ca="1" si="235"/>
        <v>1.2262134545042938</v>
      </c>
      <c r="W539" s="304">
        <f t="shared" ca="1" si="236"/>
        <v>27.477972555861946</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0.56263251583847484</v>
      </c>
      <c r="AH539" s="304">
        <f t="shared" ca="1" si="260"/>
        <v>-9.2229430828801426</v>
      </c>
    </row>
    <row r="540" spans="1:34" x14ac:dyDescent="0.2">
      <c r="A540" s="347">
        <f t="shared" ca="1" si="238"/>
        <v>1E-4</v>
      </c>
      <c r="B540" s="304">
        <f t="shared" ca="1" si="239"/>
        <v>37.103100000000325</v>
      </c>
      <c r="D540" s="306">
        <f t="shared" ca="1" si="240"/>
        <v>-0.65041172514760726</v>
      </c>
      <c r="E540" s="307">
        <f t="shared" ca="1" si="241"/>
        <v>-0.609999770950445</v>
      </c>
      <c r="F540" s="304">
        <f t="shared" ca="1" si="242"/>
        <v>0.89170350048044666</v>
      </c>
      <c r="G540" s="306">
        <f t="shared" ca="1" si="243"/>
        <v>7.3901255093713516</v>
      </c>
      <c r="H540" s="307">
        <f t="shared" ca="1" si="244"/>
        <v>-104.53346980698076</v>
      </c>
      <c r="I540" s="304">
        <f t="shared" ca="1" si="245"/>
        <v>104.79437134183887</v>
      </c>
      <c r="J540" s="306">
        <f t="shared" ca="1" si="246"/>
        <v>841.88593005355631</v>
      </c>
      <c r="K540" s="307">
        <f t="shared" ca="1" si="247"/>
        <v>-9.9113006329650268</v>
      </c>
      <c r="L540" s="304">
        <f t="shared" ca="1" si="232"/>
        <v>841.94426959412135</v>
      </c>
      <c r="M540" s="306">
        <f t="shared" ca="1" si="248"/>
        <v>-1.5002174924919758</v>
      </c>
      <c r="N540" s="304">
        <f t="shared" ca="1" si="249"/>
        <v>-85.956130671489476</v>
      </c>
      <c r="P540" s="310">
        <f t="shared" ca="1" si="250"/>
        <v>23</v>
      </c>
      <c r="Q540" s="304">
        <f t="shared" ca="1" si="251"/>
        <v>0</v>
      </c>
      <c r="R540" s="306">
        <f t="shared" ca="1" si="252"/>
        <v>0</v>
      </c>
      <c r="S540" s="307">
        <f t="shared" ca="1" si="253"/>
        <v>2.9792999999999985</v>
      </c>
      <c r="T540" s="304">
        <f t="shared" ca="1" si="233"/>
        <v>29.226932999999988</v>
      </c>
      <c r="U540" s="311">
        <f t="shared" ca="1" si="234"/>
        <v>0</v>
      </c>
      <c r="V540" s="306">
        <f t="shared" ca="1" si="235"/>
        <v>1.2262147363083753</v>
      </c>
      <c r="W540" s="304">
        <f t="shared" ca="1" si="236"/>
        <v>27.478030784022412</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0.56261342801388992</v>
      </c>
      <c r="AH540" s="304">
        <f t="shared" ca="1" si="260"/>
        <v>-9.2229626274164946</v>
      </c>
    </row>
    <row r="541" spans="1:34" x14ac:dyDescent="0.2">
      <c r="A541" s="347">
        <f t="shared" ca="1" si="238"/>
        <v>1E-4</v>
      </c>
      <c r="B541" s="304">
        <f t="shared" ca="1" si="239"/>
        <v>37.103200000000328</v>
      </c>
      <c r="D541" s="306">
        <f t="shared" ca="1" si="240"/>
        <v>-0.65040702994359134</v>
      </c>
      <c r="E541" s="307">
        <f t="shared" ca="1" si="241"/>
        <v>-0.60997984599315913</v>
      </c>
      <c r="F541" s="304">
        <f t="shared" ca="1" si="242"/>
        <v>0.89168644551651777</v>
      </c>
      <c r="G541" s="306">
        <f t="shared" ca="1" si="243"/>
        <v>7.3900604686683575</v>
      </c>
      <c r="H541" s="307">
        <f t="shared" ca="1" si="244"/>
        <v>-104.53353080496537</v>
      </c>
      <c r="I541" s="304">
        <f t="shared" ca="1" si="245"/>
        <v>104.79442760129575</v>
      </c>
      <c r="J541" s="306">
        <f t="shared" ca="1" si="246"/>
        <v>841.88593005355631</v>
      </c>
      <c r="K541" s="307">
        <f t="shared" ca="1" si="247"/>
        <v>-9.9217539829956234</v>
      </c>
      <c r="L541" s="304">
        <f t="shared" ca="1" si="232"/>
        <v>841.94439271500619</v>
      </c>
      <c r="M541" s="306">
        <f t="shared" ca="1" si="248"/>
        <v>-1.500218152645088</v>
      </c>
      <c r="N541" s="304">
        <f t="shared" ca="1" si="249"/>
        <v>-85.956168495476646</v>
      </c>
      <c r="P541" s="310">
        <f t="shared" ca="1" si="250"/>
        <v>23</v>
      </c>
      <c r="Q541" s="304">
        <f t="shared" ca="1" si="251"/>
        <v>0</v>
      </c>
      <c r="R541" s="306">
        <f t="shared" ca="1" si="252"/>
        <v>0</v>
      </c>
      <c r="S541" s="307">
        <f t="shared" ca="1" si="253"/>
        <v>2.9792999999999985</v>
      </c>
      <c r="T541" s="304">
        <f t="shared" ca="1" si="233"/>
        <v>29.226932999999988</v>
      </c>
      <c r="U541" s="311">
        <f t="shared" ca="1" si="234"/>
        <v>0</v>
      </c>
      <c r="V541" s="306">
        <f t="shared" ca="1" si="235"/>
        <v>1.2262160181145456</v>
      </c>
      <c r="W541" s="304">
        <f t="shared" ca="1" si="236"/>
        <v>27.478089011306231</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0.5625943404747904</v>
      </c>
      <c r="AH541" s="304">
        <f t="shared" ca="1" si="260"/>
        <v>-9.222982171658586</v>
      </c>
    </row>
    <row r="542" spans="1:34" x14ac:dyDescent="0.2">
      <c r="A542" s="347">
        <f t="shared" ca="1" si="238"/>
        <v>1E-4</v>
      </c>
      <c r="B542" s="304">
        <f t="shared" ca="1" si="239"/>
        <v>37.103300000000331</v>
      </c>
      <c r="D542" s="306">
        <f t="shared" ca="1" si="240"/>
        <v>-0.65040233475277653</v>
      </c>
      <c r="E542" s="307">
        <f t="shared" ca="1" si="241"/>
        <v>-0.60995992133581289</v>
      </c>
      <c r="F542" s="304">
        <f t="shared" ca="1" si="242"/>
        <v>0.89166939091114583</v>
      </c>
      <c r="G542" s="306">
        <f t="shared" ca="1" si="243"/>
        <v>7.3899954284348821</v>
      </c>
      <c r="H542" s="307">
        <f t="shared" ca="1" si="244"/>
        <v>-104.5335918009575</v>
      </c>
      <c r="I542" s="304">
        <f t="shared" ca="1" si="245"/>
        <v>104.79448385884392</v>
      </c>
      <c r="J542" s="306">
        <f t="shared" ca="1" si="246"/>
        <v>841.88593005355631</v>
      </c>
      <c r="K542" s="307">
        <f t="shared" ca="1" si="247"/>
        <v>-9.9322073391259202</v>
      </c>
      <c r="L542" s="304">
        <f t="shared" ca="1" si="232"/>
        <v>841.94451596573083</v>
      </c>
      <c r="M542" s="306">
        <f t="shared" ca="1" si="248"/>
        <v>-1.5002188127916813</v>
      </c>
      <c r="N542" s="304">
        <f t="shared" ca="1" si="249"/>
        <v>-85.956206319090299</v>
      </c>
      <c r="P542" s="310">
        <f t="shared" ca="1" si="250"/>
        <v>23</v>
      </c>
      <c r="Q542" s="304">
        <f t="shared" ca="1" si="251"/>
        <v>0</v>
      </c>
      <c r="R542" s="306">
        <f t="shared" ca="1" si="252"/>
        <v>0</v>
      </c>
      <c r="S542" s="307">
        <f t="shared" ca="1" si="253"/>
        <v>2.9792999999999985</v>
      </c>
      <c r="T542" s="304">
        <f t="shared" ca="1" si="233"/>
        <v>29.226932999999988</v>
      </c>
      <c r="U542" s="311">
        <f t="shared" ca="1" si="234"/>
        <v>0</v>
      </c>
      <c r="V542" s="306">
        <f t="shared" ca="1" si="235"/>
        <v>1.2262172999228045</v>
      </c>
      <c r="W542" s="304">
        <f t="shared" ca="1" si="236"/>
        <v>27.478147237713404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0.56257525322116031</v>
      </c>
      <c r="AH542" s="304">
        <f t="shared" ca="1" si="260"/>
        <v>-9.2230017156064328</v>
      </c>
    </row>
    <row r="543" spans="1:34" x14ac:dyDescent="0.2">
      <c r="A543" s="347">
        <f t="shared" ca="1" si="238"/>
        <v>1E-4</v>
      </c>
      <c r="B543" s="304">
        <f t="shared" ca="1" si="239"/>
        <v>37.103400000000335</v>
      </c>
      <c r="D543" s="306">
        <f t="shared" ca="1" si="240"/>
        <v>-0.65039763957516183</v>
      </c>
      <c r="E543" s="307">
        <f t="shared" ca="1" si="241"/>
        <v>-0.60993999697841161</v>
      </c>
      <c r="F543" s="304">
        <f t="shared" ca="1" si="242"/>
        <v>0.89165233666433408</v>
      </c>
      <c r="G543" s="306">
        <f t="shared" ca="1" si="243"/>
        <v>7.3899303886709244</v>
      </c>
      <c r="H543" s="307">
        <f t="shared" ca="1" si="244"/>
        <v>-104.53365279495719</v>
      </c>
      <c r="I543" s="304">
        <f t="shared" ca="1" si="245"/>
        <v>104.79454011448337</v>
      </c>
      <c r="J543" s="306">
        <f t="shared" ca="1" si="246"/>
        <v>841.88593005355631</v>
      </c>
      <c r="K543" s="307">
        <f t="shared" ca="1" si="247"/>
        <v>-9.9426607013557167</v>
      </c>
      <c r="L543" s="304">
        <f t="shared" ca="1" si="232"/>
        <v>841.94463934629562</v>
      </c>
      <c r="M543" s="306">
        <f t="shared" ca="1" si="248"/>
        <v>-1.5002194729317562</v>
      </c>
      <c r="N543" s="304">
        <f t="shared" ca="1" si="249"/>
        <v>-85.956244142330476</v>
      </c>
      <c r="P543" s="310">
        <f t="shared" ca="1" si="250"/>
        <v>23</v>
      </c>
      <c r="Q543" s="304">
        <f t="shared" ca="1" si="251"/>
        <v>0</v>
      </c>
      <c r="R543" s="306">
        <f t="shared" ca="1" si="252"/>
        <v>0</v>
      </c>
      <c r="S543" s="307">
        <f t="shared" ca="1" si="253"/>
        <v>2.9792999999999985</v>
      </c>
      <c r="T543" s="304">
        <f t="shared" ca="1" si="233"/>
        <v>29.226932999999988</v>
      </c>
      <c r="U543" s="311">
        <f t="shared" ca="1" si="234"/>
        <v>0</v>
      </c>
      <c r="V543" s="306">
        <f t="shared" ca="1" si="235"/>
        <v>1.2262185817331517</v>
      </c>
      <c r="W543" s="304">
        <f t="shared" ca="1" si="236"/>
        <v>27.478205463243913</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0.5625561662530032</v>
      </c>
      <c r="AH543" s="304">
        <f t="shared" ca="1" si="260"/>
        <v>-9.2230212592600331</v>
      </c>
    </row>
    <row r="544" spans="1:34" x14ac:dyDescent="0.2">
      <c r="A544" s="347">
        <f t="shared" ca="1" si="238"/>
        <v>1E-4</v>
      </c>
      <c r="B544" s="304">
        <f t="shared" ca="1" si="239"/>
        <v>37.103500000000338</v>
      </c>
      <c r="D544" s="306">
        <f t="shared" ca="1" si="240"/>
        <v>-0.65039294441074591</v>
      </c>
      <c r="E544" s="307">
        <f t="shared" ca="1" si="241"/>
        <v>-0.60992007292095707</v>
      </c>
      <c r="F544" s="304">
        <f t="shared" ca="1" si="242"/>
        <v>0.89163528277608284</v>
      </c>
      <c r="G544" s="306">
        <f t="shared" ca="1" si="243"/>
        <v>7.3898653493764836</v>
      </c>
      <c r="H544" s="307">
        <f t="shared" ca="1" si="244"/>
        <v>-104.53371378696448</v>
      </c>
      <c r="I544" s="304">
        <f t="shared" ca="1" si="245"/>
        <v>104.79459636821416</v>
      </c>
      <c r="J544" s="306">
        <f t="shared" ca="1" si="246"/>
        <v>841.88593005355631</v>
      </c>
      <c r="K544" s="307">
        <f t="shared" ca="1" si="247"/>
        <v>-9.9531140696848119</v>
      </c>
      <c r="L544" s="304">
        <f t="shared" ca="1" si="232"/>
        <v>841.94476285670044</v>
      </c>
      <c r="M544" s="306">
        <f t="shared" ca="1" si="248"/>
        <v>-1.5002201330653122</v>
      </c>
      <c r="N544" s="304">
        <f t="shared" ca="1" si="249"/>
        <v>-85.956281965197149</v>
      </c>
      <c r="P544" s="310">
        <f t="shared" ca="1" si="250"/>
        <v>23</v>
      </c>
      <c r="Q544" s="304">
        <f t="shared" ca="1" si="251"/>
        <v>0</v>
      </c>
      <c r="R544" s="306">
        <f t="shared" ca="1" si="252"/>
        <v>0</v>
      </c>
      <c r="S544" s="307">
        <f t="shared" ca="1" si="253"/>
        <v>2.9792999999999985</v>
      </c>
      <c r="T544" s="304">
        <f t="shared" ca="1" si="233"/>
        <v>29.226932999999988</v>
      </c>
      <c r="U544" s="311">
        <f t="shared" ca="1" si="234"/>
        <v>0</v>
      </c>
      <c r="V544" s="306">
        <f t="shared" ca="1" si="235"/>
        <v>1.2262198635455874</v>
      </c>
      <c r="W544" s="304">
        <f t="shared" ca="1" si="236"/>
        <v>27.478263687897808</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0.56253707957032084</v>
      </c>
      <c r="AH544" s="304">
        <f t="shared" ca="1" si="260"/>
        <v>-9.2230408026193835</v>
      </c>
    </row>
    <row r="545" spans="1:34" x14ac:dyDescent="0.2">
      <c r="A545" s="347">
        <f t="shared" ca="1" si="238"/>
        <v>1E-4</v>
      </c>
      <c r="B545" s="304">
        <f t="shared" ca="1" si="239"/>
        <v>37.103600000000341</v>
      </c>
      <c r="D545" s="306">
        <f t="shared" ca="1" si="240"/>
        <v>-0.65038824925953265</v>
      </c>
      <c r="E545" s="307">
        <f t="shared" ca="1" si="241"/>
        <v>-0.60990014916343682</v>
      </c>
      <c r="F545" s="304">
        <f t="shared" ca="1" si="242"/>
        <v>0.89161822924638678</v>
      </c>
      <c r="G545" s="306">
        <f t="shared" ca="1" si="243"/>
        <v>7.3898003105515579</v>
      </c>
      <c r="H545" s="307">
        <f t="shared" ca="1" si="244"/>
        <v>-104.5337747769794</v>
      </c>
      <c r="I545" s="304">
        <f t="shared" ca="1" si="245"/>
        <v>104.7946526200363</v>
      </c>
      <c r="J545" s="306">
        <f t="shared" ca="1" si="246"/>
        <v>841.88593005355631</v>
      </c>
      <c r="K545" s="307">
        <f t="shared" ca="1" si="247"/>
        <v>-9.9635674441130089</v>
      </c>
      <c r="L545" s="304">
        <f t="shared" ca="1" si="232"/>
        <v>841.94488649694574</v>
      </c>
      <c r="M545" s="306">
        <f t="shared" ca="1" si="248"/>
        <v>-1.5002207931923497</v>
      </c>
      <c r="N545" s="304">
        <f t="shared" ca="1" si="249"/>
        <v>-85.956319787690347</v>
      </c>
      <c r="P545" s="310">
        <f t="shared" ca="1" si="250"/>
        <v>23</v>
      </c>
      <c r="Q545" s="304">
        <f t="shared" ca="1" si="251"/>
        <v>0</v>
      </c>
      <c r="R545" s="306">
        <f t="shared" ca="1" si="252"/>
        <v>0</v>
      </c>
      <c r="S545" s="307">
        <f t="shared" ca="1" si="253"/>
        <v>2.9792999999999985</v>
      </c>
      <c r="T545" s="304">
        <f t="shared" ca="1" si="233"/>
        <v>29.226932999999988</v>
      </c>
      <c r="U545" s="311">
        <f t="shared" ca="1" si="234"/>
        <v>0</v>
      </c>
      <c r="V545" s="306">
        <f t="shared" ca="1" si="235"/>
        <v>1.2262211453601115</v>
      </c>
      <c r="W545" s="304">
        <f t="shared" ca="1" si="236"/>
        <v>27.478321911675071</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0.56251799317310258</v>
      </c>
      <c r="AH545" s="304">
        <f t="shared" ca="1" si="260"/>
        <v>-9.2230603456844964</v>
      </c>
    </row>
    <row r="546" spans="1:34" x14ac:dyDescent="0.2">
      <c r="A546" s="347">
        <f t="shared" ca="1" si="238"/>
        <v>1E-4</v>
      </c>
      <c r="B546" s="304">
        <f t="shared" ca="1" si="239"/>
        <v>37.103700000000345</v>
      </c>
      <c r="D546" s="306">
        <f t="shared" ca="1" si="240"/>
        <v>-0.65038355412152082</v>
      </c>
      <c r="E546" s="307">
        <f t="shared" ca="1" si="241"/>
        <v>-0.60988022570585443</v>
      </c>
      <c r="F546" s="304">
        <f t="shared" ca="1" si="242"/>
        <v>0.8916011760752478</v>
      </c>
      <c r="G546" s="306">
        <f t="shared" ca="1" si="243"/>
        <v>7.3897352721961456</v>
      </c>
      <c r="H546" s="307">
        <f t="shared" ca="1" si="244"/>
        <v>-104.53383576500197</v>
      </c>
      <c r="I546" s="304">
        <f t="shared" ca="1" si="245"/>
        <v>104.79470886994984</v>
      </c>
      <c r="J546" s="306">
        <f t="shared" ca="1" si="246"/>
        <v>841.88593005355631</v>
      </c>
      <c r="K546" s="307">
        <f t="shared" ca="1" si="247"/>
        <v>-9.9740208246401085</v>
      </c>
      <c r="L546" s="304">
        <f t="shared" ca="1" si="232"/>
        <v>841.94501026703153</v>
      </c>
      <c r="M546" s="306">
        <f t="shared" ca="1" si="248"/>
        <v>-1.5002214533128686</v>
      </c>
      <c r="N546" s="304">
        <f t="shared" ca="1" si="249"/>
        <v>-85.956357609810041</v>
      </c>
      <c r="P546" s="310">
        <f t="shared" ca="1" si="250"/>
        <v>23</v>
      </c>
      <c r="Q546" s="304">
        <f t="shared" ca="1" si="251"/>
        <v>0</v>
      </c>
      <c r="R546" s="306">
        <f t="shared" ca="1" si="252"/>
        <v>0</v>
      </c>
      <c r="S546" s="307">
        <f t="shared" ca="1" si="253"/>
        <v>2.9792999999999985</v>
      </c>
      <c r="T546" s="304">
        <f t="shared" ca="1" si="233"/>
        <v>29.226932999999988</v>
      </c>
      <c r="U546" s="311">
        <f t="shared" ca="1" si="234"/>
        <v>0</v>
      </c>
      <c r="V546" s="306">
        <f t="shared" ca="1" si="235"/>
        <v>1.2262224271767244</v>
      </c>
      <c r="W546" s="304">
        <f t="shared" ca="1" si="236"/>
        <v>27.478380134575737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0.5624989070613502</v>
      </c>
      <c r="AH546" s="304">
        <f t="shared" ca="1" si="260"/>
        <v>-9.22307988845537</v>
      </c>
    </row>
    <row r="547" spans="1:34" x14ac:dyDescent="0.2">
      <c r="A547" s="347">
        <f t="shared" ca="1" si="238"/>
        <v>1E-4</v>
      </c>
      <c r="B547" s="304">
        <f t="shared" ca="1" si="239"/>
        <v>37.103800000000348</v>
      </c>
      <c r="D547" s="306">
        <f t="shared" ca="1" si="240"/>
        <v>-0.65037885899671211</v>
      </c>
      <c r="E547" s="307">
        <f t="shared" ca="1" si="241"/>
        <v>-0.60986030254819568</v>
      </c>
      <c r="F547" s="304">
        <f t="shared" ca="1" si="242"/>
        <v>0.89158412326265768</v>
      </c>
      <c r="G547" s="306">
        <f t="shared" ca="1" si="243"/>
        <v>7.3896702343102456</v>
      </c>
      <c r="H547" s="307">
        <f t="shared" ca="1" si="244"/>
        <v>-104.53389675103222</v>
      </c>
      <c r="I547" s="304">
        <f t="shared" ca="1" si="245"/>
        <v>104.7947651179548</v>
      </c>
      <c r="J547" s="306">
        <f t="shared" ca="1" si="246"/>
        <v>841.88593005355631</v>
      </c>
      <c r="K547" s="307">
        <f t="shared" ca="1" si="247"/>
        <v>-9.9844742112659102</v>
      </c>
      <c r="L547" s="304">
        <f t="shared" ca="1" si="232"/>
        <v>841.94513416695804</v>
      </c>
      <c r="M547" s="306">
        <f t="shared" ca="1" si="248"/>
        <v>-1.5002221134268692</v>
      </c>
      <c r="N547" s="304">
        <f t="shared" ca="1" si="249"/>
        <v>-85.956395431556274</v>
      </c>
      <c r="P547" s="310">
        <f t="shared" ca="1" si="250"/>
        <v>23</v>
      </c>
      <c r="Q547" s="304">
        <f t="shared" ca="1" si="251"/>
        <v>0</v>
      </c>
      <c r="R547" s="306">
        <f t="shared" ca="1" si="252"/>
        <v>0</v>
      </c>
      <c r="S547" s="307">
        <f t="shared" ca="1" si="253"/>
        <v>2.9792999999999985</v>
      </c>
      <c r="T547" s="304">
        <f t="shared" ca="1" si="233"/>
        <v>29.226932999999988</v>
      </c>
      <c r="U547" s="311">
        <f t="shared" ca="1" si="234"/>
        <v>0</v>
      </c>
      <c r="V547" s="306">
        <f t="shared" ca="1" si="235"/>
        <v>1.2262237089954255</v>
      </c>
      <c r="W547" s="304">
        <f t="shared" ca="1" si="236"/>
        <v>27.478438356599796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0.56247982123505302</v>
      </c>
      <c r="AH547" s="304">
        <f t="shared" ca="1" si="260"/>
        <v>-9.2230994309320149</v>
      </c>
    </row>
    <row r="548" spans="1:34" x14ac:dyDescent="0.2">
      <c r="A548" s="347">
        <f t="shared" ca="1" si="238"/>
        <v>1E-4</v>
      </c>
      <c r="B548" s="304">
        <f t="shared" ca="1" si="239"/>
        <v>37.103900000000351</v>
      </c>
      <c r="D548" s="306">
        <f t="shared" ca="1" si="240"/>
        <v>-0.65037416388510516</v>
      </c>
      <c r="E548" s="307">
        <f t="shared" ca="1" si="241"/>
        <v>-0.60984037969046767</v>
      </c>
      <c r="F548" s="304">
        <f t="shared" ca="1" si="242"/>
        <v>0.8915670708086203</v>
      </c>
      <c r="G548" s="306">
        <f t="shared" ca="1" si="243"/>
        <v>7.3896051968938572</v>
      </c>
      <c r="H548" s="307">
        <f t="shared" ca="1" si="244"/>
        <v>-104.53395773507019</v>
      </c>
      <c r="I548" s="304">
        <f t="shared" ca="1" si="245"/>
        <v>104.7948213640512</v>
      </c>
      <c r="J548" s="306">
        <f t="shared" ca="1" si="246"/>
        <v>841.88593005355631</v>
      </c>
      <c r="K548" s="307">
        <f t="shared" ca="1" si="247"/>
        <v>-9.9949276039902148</v>
      </c>
      <c r="L548" s="304">
        <f t="shared" ca="1" si="232"/>
        <v>841.94525819672538</v>
      </c>
      <c r="M548" s="306">
        <f t="shared" ca="1" si="248"/>
        <v>-1.5002227735343514</v>
      </c>
      <c r="N548" s="304">
        <f t="shared" ca="1" si="249"/>
        <v>-85.956433252929031</v>
      </c>
      <c r="P548" s="310">
        <f t="shared" ca="1" si="250"/>
        <v>23</v>
      </c>
      <c r="Q548" s="304">
        <f t="shared" ca="1" si="251"/>
        <v>0</v>
      </c>
      <c r="R548" s="306">
        <f t="shared" ca="1" si="252"/>
        <v>0</v>
      </c>
      <c r="S548" s="307">
        <f t="shared" ca="1" si="253"/>
        <v>2.9792999999999985</v>
      </c>
      <c r="T548" s="304">
        <f t="shared" ca="1" si="233"/>
        <v>29.226932999999988</v>
      </c>
      <c r="U548" s="311">
        <f t="shared" ca="1" si="234"/>
        <v>0</v>
      </c>
      <c r="V548" s="306">
        <f t="shared" ca="1" si="235"/>
        <v>1.2262249908162153</v>
      </c>
      <c r="W548" s="304">
        <f t="shared" ca="1" si="236"/>
        <v>27.478496577747269</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0.5624607356942164</v>
      </c>
      <c r="AH548" s="304">
        <f t="shared" ca="1" si="260"/>
        <v>-9.2231189731144259</v>
      </c>
    </row>
    <row r="549" spans="1:34" x14ac:dyDescent="0.2">
      <c r="A549" s="347">
        <f t="shared" ca="1" si="238"/>
        <v>1E-4</v>
      </c>
      <c r="B549" s="304">
        <f t="shared" ca="1" si="239"/>
        <v>37.104000000000354</v>
      </c>
      <c r="D549" s="306">
        <f t="shared" ca="1" si="240"/>
        <v>-0.65036946878670165</v>
      </c>
      <c r="E549" s="307">
        <f t="shared" ca="1" si="241"/>
        <v>-0.60982045713266153</v>
      </c>
      <c r="F549" s="304">
        <f t="shared" ca="1" si="242"/>
        <v>0.89155001871313133</v>
      </c>
      <c r="G549" s="306">
        <f t="shared" ca="1" si="243"/>
        <v>7.3895401599469785</v>
      </c>
      <c r="H549" s="307">
        <f t="shared" ca="1" si="244"/>
        <v>-104.5340187171159</v>
      </c>
      <c r="I549" s="304">
        <f t="shared" ca="1" si="245"/>
        <v>104.79487760823908</v>
      </c>
      <c r="J549" s="306">
        <f t="shared" ca="1" si="246"/>
        <v>841.88593005355631</v>
      </c>
      <c r="K549" s="307">
        <f t="shared" ca="1" si="247"/>
        <v>-10.005381002812824</v>
      </c>
      <c r="L549" s="304">
        <f t="shared" ca="1" si="232"/>
        <v>841.94538235633365</v>
      </c>
      <c r="M549" s="306">
        <f t="shared" ca="1" si="248"/>
        <v>-1.5002234336353155</v>
      </c>
      <c r="N549" s="304">
        <f t="shared" ca="1" si="249"/>
        <v>-85.956471073928327</v>
      </c>
      <c r="P549" s="310">
        <f t="shared" ca="1" si="250"/>
        <v>23</v>
      </c>
      <c r="Q549" s="304">
        <f t="shared" ca="1" si="251"/>
        <v>0</v>
      </c>
      <c r="R549" s="306">
        <f t="shared" ca="1" si="252"/>
        <v>0</v>
      </c>
      <c r="S549" s="307">
        <f t="shared" ca="1" si="253"/>
        <v>2.9792999999999985</v>
      </c>
      <c r="T549" s="304">
        <f t="shared" ca="1" si="233"/>
        <v>29.226932999999988</v>
      </c>
      <c r="U549" s="311">
        <f t="shared" ca="1" si="234"/>
        <v>0</v>
      </c>
      <c r="V549" s="306">
        <f t="shared" ca="1" si="235"/>
        <v>1.2262262726390929</v>
      </c>
      <c r="W549" s="304">
        <f t="shared" ca="1" si="236"/>
        <v>27.478554798018152</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0.56244165043883321</v>
      </c>
      <c r="AH549" s="304">
        <f t="shared" ca="1" si="260"/>
        <v>-9.2231385150026117</v>
      </c>
    </row>
    <row r="550" spans="1:34" x14ac:dyDescent="0.2">
      <c r="A550" s="347">
        <f t="shared" ca="1" si="238"/>
        <v>1E-4</v>
      </c>
      <c r="B550" s="304">
        <f t="shared" ca="1" si="239"/>
        <v>37.104100000000358</v>
      </c>
      <c r="D550" s="306">
        <f t="shared" ca="1" si="240"/>
        <v>-0.65036477370150014</v>
      </c>
      <c r="E550" s="307">
        <f t="shared" ca="1" si="241"/>
        <v>-0.60980053487477726</v>
      </c>
      <c r="F550" s="304">
        <f t="shared" ca="1" si="242"/>
        <v>0.89153296697618978</v>
      </c>
      <c r="G550" s="306">
        <f t="shared" ca="1" si="243"/>
        <v>7.3894751234696088</v>
      </c>
      <c r="H550" s="307">
        <f t="shared" ca="1" si="244"/>
        <v>-104.53407969716939</v>
      </c>
      <c r="I550" s="304">
        <f t="shared" ca="1" si="245"/>
        <v>104.79493385051845</v>
      </c>
      <c r="J550" s="306">
        <f t="shared" ca="1" si="246"/>
        <v>841.88593005355631</v>
      </c>
      <c r="K550" s="307">
        <f t="shared" ca="1" si="247"/>
        <v>-10.015834407733538</v>
      </c>
      <c r="L550" s="304">
        <f t="shared" ca="1" si="232"/>
        <v>841.94550664578321</v>
      </c>
      <c r="M550" s="306">
        <f t="shared" ca="1" si="248"/>
        <v>-1.5002240937297613</v>
      </c>
      <c r="N550" s="304">
        <f t="shared" ca="1" si="249"/>
        <v>-85.956508894554148</v>
      </c>
      <c r="P550" s="310">
        <f t="shared" ca="1" si="250"/>
        <v>23</v>
      </c>
      <c r="Q550" s="304">
        <f t="shared" ca="1" si="251"/>
        <v>0</v>
      </c>
      <c r="R550" s="306">
        <f t="shared" ca="1" si="252"/>
        <v>0</v>
      </c>
      <c r="S550" s="307">
        <f t="shared" ca="1" si="253"/>
        <v>2.9792999999999985</v>
      </c>
      <c r="T550" s="304">
        <f t="shared" ca="1" si="233"/>
        <v>29.226932999999988</v>
      </c>
      <c r="U550" s="311">
        <f t="shared" ca="1" si="234"/>
        <v>0</v>
      </c>
      <c r="V550" s="306">
        <f t="shared" ca="1" si="235"/>
        <v>1.2262275544640591</v>
      </c>
      <c r="W550" s="304">
        <f t="shared" ca="1" si="236"/>
        <v>27.478613017412464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0.56242256546890168</v>
      </c>
      <c r="AH550" s="304">
        <f t="shared" ca="1" si="260"/>
        <v>-9.2231580565965707</v>
      </c>
    </row>
    <row r="551" spans="1:34" x14ac:dyDescent="0.2">
      <c r="A551" s="347">
        <f t="shared" ca="1" si="238"/>
        <v>1E-4</v>
      </c>
      <c r="B551" s="304">
        <f t="shared" ca="1" si="239"/>
        <v>37.104200000000361</v>
      </c>
      <c r="D551" s="306">
        <f t="shared" ca="1" si="240"/>
        <v>-0.65036007862950429</v>
      </c>
      <c r="E551" s="307">
        <f t="shared" ca="1" si="241"/>
        <v>-0.60978061291681129</v>
      </c>
      <c r="F551" s="304">
        <f t="shared" ca="1" si="242"/>
        <v>0.8915159155977963</v>
      </c>
      <c r="G551" s="306">
        <f t="shared" ca="1" si="243"/>
        <v>7.3894100874617461</v>
      </c>
      <c r="H551" s="307">
        <f t="shared" ca="1" si="244"/>
        <v>-104.53414067523067</v>
      </c>
      <c r="I551" s="304">
        <f t="shared" ca="1" si="245"/>
        <v>104.79499009088936</v>
      </c>
      <c r="J551" s="306">
        <f t="shared" ca="1" si="246"/>
        <v>841.88593005355631</v>
      </c>
      <c r="K551" s="307">
        <f t="shared" ca="1" si="247"/>
        <v>-10.026287818752158</v>
      </c>
      <c r="L551" s="304">
        <f t="shared" ca="1" si="232"/>
        <v>841.94563106507417</v>
      </c>
      <c r="M551" s="306">
        <f t="shared" ca="1" si="248"/>
        <v>-1.5002247538176889</v>
      </c>
      <c r="N551" s="304">
        <f t="shared" ca="1" si="249"/>
        <v>-85.956546714806507</v>
      </c>
      <c r="P551" s="310">
        <f t="shared" ca="1" si="250"/>
        <v>23</v>
      </c>
      <c r="Q551" s="304">
        <f t="shared" ca="1" si="251"/>
        <v>0</v>
      </c>
      <c r="R551" s="306">
        <f t="shared" ca="1" si="252"/>
        <v>0</v>
      </c>
      <c r="S551" s="307">
        <f t="shared" ca="1" si="253"/>
        <v>2.9792999999999985</v>
      </c>
      <c r="T551" s="304">
        <f t="shared" ca="1" si="233"/>
        <v>29.226932999999988</v>
      </c>
      <c r="U551" s="311">
        <f t="shared" ca="1" si="234"/>
        <v>0</v>
      </c>
      <c r="V551" s="306">
        <f t="shared" ca="1" si="235"/>
        <v>1.2262288362911142</v>
      </c>
      <c r="W551" s="304">
        <f t="shared" ca="1" si="236"/>
        <v>27.478671235930225</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0.56240348078441826</v>
      </c>
      <c r="AH551" s="304">
        <f t="shared" ca="1" si="260"/>
        <v>-9.22317759789631</v>
      </c>
    </row>
    <row r="552" spans="1:34" x14ac:dyDescent="0.2">
      <c r="A552" s="347">
        <f t="shared" ca="1" si="238"/>
        <v>1E-4</v>
      </c>
      <c r="B552" s="304">
        <f t="shared" ca="1" si="239"/>
        <v>37.104300000000364</v>
      </c>
      <c r="D552" s="306">
        <f t="shared" ca="1" si="240"/>
        <v>-0.65035538357071332</v>
      </c>
      <c r="E552" s="307">
        <f t="shared" ca="1" si="241"/>
        <v>-0.60976069125875476</v>
      </c>
      <c r="F552" s="304">
        <f t="shared" ca="1" si="242"/>
        <v>0.89149886457794447</v>
      </c>
      <c r="G552" s="306">
        <f t="shared" ca="1" si="243"/>
        <v>7.3893450519233888</v>
      </c>
      <c r="H552" s="307">
        <f t="shared" ca="1" si="244"/>
        <v>-104.5342016512998</v>
      </c>
      <c r="I552" s="304">
        <f t="shared" ca="1" si="245"/>
        <v>104.79504632935182</v>
      </c>
      <c r="J552" s="306">
        <f t="shared" ca="1" si="246"/>
        <v>841.88593005355631</v>
      </c>
      <c r="K552" s="307">
        <f t="shared" ca="1" si="247"/>
        <v>-10.036741235868485</v>
      </c>
      <c r="L552" s="304">
        <f t="shared" ca="1" si="232"/>
        <v>841.94575561420663</v>
      </c>
      <c r="M552" s="306">
        <f t="shared" ca="1" si="248"/>
        <v>-1.5002254138990985</v>
      </c>
      <c r="N552" s="304">
        <f t="shared" ca="1" si="249"/>
        <v>-85.956584534685419</v>
      </c>
      <c r="P552" s="310">
        <f t="shared" ca="1" si="250"/>
        <v>23</v>
      </c>
      <c r="Q552" s="304">
        <f t="shared" ca="1" si="251"/>
        <v>0</v>
      </c>
      <c r="R552" s="306">
        <f t="shared" ca="1" si="252"/>
        <v>0</v>
      </c>
      <c r="S552" s="307">
        <f t="shared" ca="1" si="253"/>
        <v>2.9792999999999985</v>
      </c>
      <c r="T552" s="304">
        <f t="shared" ca="1" si="233"/>
        <v>29.226932999999988</v>
      </c>
      <c r="U552" s="311">
        <f t="shared" ca="1" si="234"/>
        <v>0</v>
      </c>
      <c r="V552" s="306">
        <f t="shared" ca="1" si="235"/>
        <v>1.2262301181202571</v>
      </c>
      <c r="W552" s="304">
        <f t="shared" ca="1" si="236"/>
        <v>27.478729453571429</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0.56238439638537585</v>
      </c>
      <c r="AH552" s="304">
        <f t="shared" ca="1" si="260"/>
        <v>-9.2231971389018348</v>
      </c>
    </row>
    <row r="553" spans="1:34" x14ac:dyDescent="0.2">
      <c r="A553" s="347">
        <f t="shared" ca="1" si="238"/>
        <v>1E-4</v>
      </c>
      <c r="B553" s="304">
        <f t="shared" ca="1" si="239"/>
        <v>37.104400000000368</v>
      </c>
      <c r="D553" s="306">
        <f t="shared" ca="1" si="240"/>
        <v>-0.65035068852512845</v>
      </c>
      <c r="E553" s="307">
        <f t="shared" ca="1" si="241"/>
        <v>-0.60974076990061121</v>
      </c>
      <c r="F553" s="304">
        <f t="shared" ca="1" si="242"/>
        <v>0.89148181391663772</v>
      </c>
      <c r="G553" s="306">
        <f t="shared" ca="1" si="243"/>
        <v>7.3892800168545358</v>
      </c>
      <c r="H553" s="307">
        <f t="shared" ca="1" si="244"/>
        <v>-104.53426262537678</v>
      </c>
      <c r="I553" s="304">
        <f t="shared" ca="1" si="245"/>
        <v>104.79510256590588</v>
      </c>
      <c r="J553" s="306">
        <f t="shared" ca="1" si="246"/>
        <v>841.88593005355631</v>
      </c>
      <c r="K553" s="307">
        <f t="shared" ca="1" si="247"/>
        <v>-10.047194659082319</v>
      </c>
      <c r="L553" s="304">
        <f t="shared" ca="1" si="232"/>
        <v>841.94588029318072</v>
      </c>
      <c r="M553" s="306">
        <f t="shared" ca="1" si="248"/>
        <v>-1.5002260739739901</v>
      </c>
      <c r="N553" s="304">
        <f t="shared" ca="1" si="249"/>
        <v>-85.95662235419087</v>
      </c>
      <c r="P553" s="310">
        <f t="shared" ca="1" si="250"/>
        <v>23</v>
      </c>
      <c r="Q553" s="304">
        <f t="shared" ca="1" si="251"/>
        <v>0</v>
      </c>
      <c r="R553" s="306">
        <f t="shared" ca="1" si="252"/>
        <v>0</v>
      </c>
      <c r="S553" s="307">
        <f t="shared" ca="1" si="253"/>
        <v>2.9792999999999985</v>
      </c>
      <c r="T553" s="304">
        <f t="shared" ca="1" si="233"/>
        <v>29.226932999999988</v>
      </c>
      <c r="U553" s="311">
        <f t="shared" ca="1" si="234"/>
        <v>0</v>
      </c>
      <c r="V553" s="306">
        <f t="shared" ca="1" si="235"/>
        <v>1.2262313999514882</v>
      </c>
      <c r="W553" s="304">
        <f t="shared" ca="1" si="236"/>
        <v>27.478787670336093</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0.56236531227177444</v>
      </c>
      <c r="AH553" s="304">
        <f t="shared" ca="1" si="260"/>
        <v>-9.2232166796131452</v>
      </c>
    </row>
    <row r="554" spans="1:34" x14ac:dyDescent="0.2">
      <c r="A554" s="347">
        <f t="shared" ca="1" si="238"/>
        <v>1E-4</v>
      </c>
      <c r="B554" s="304">
        <f t="shared" ca="1" si="239"/>
        <v>37.104500000000371</v>
      </c>
      <c r="D554" s="306">
        <f t="shared" ca="1" si="240"/>
        <v>-0.65034599349274846</v>
      </c>
      <c r="E554" s="307">
        <f t="shared" ca="1" si="241"/>
        <v>-0.60972084884237177</v>
      </c>
      <c r="F554" s="304">
        <f t="shared" ca="1" si="242"/>
        <v>0.89146476361386962</v>
      </c>
      <c r="G554" s="306">
        <f t="shared" ca="1" si="243"/>
        <v>7.3892149822551865</v>
      </c>
      <c r="H554" s="307">
        <f t="shared" ca="1" si="244"/>
        <v>-104.53432359746166</v>
      </c>
      <c r="I554" s="304">
        <f t="shared" ca="1" si="245"/>
        <v>104.79515880055153</v>
      </c>
      <c r="J554" s="306">
        <f t="shared" ca="1" si="246"/>
        <v>841.88593005355631</v>
      </c>
      <c r="K554" s="307">
        <f t="shared" ca="1" si="247"/>
        <v>-10.05764808839346</v>
      </c>
      <c r="L554" s="304">
        <f t="shared" ca="1" si="232"/>
        <v>841.94600510199678</v>
      </c>
      <c r="M554" s="306">
        <f t="shared" ca="1" si="248"/>
        <v>-1.5002267340423641</v>
      </c>
      <c r="N554" s="304">
        <f t="shared" ca="1" si="249"/>
        <v>-85.956660173322888</v>
      </c>
      <c r="P554" s="310">
        <f t="shared" ca="1" si="250"/>
        <v>23</v>
      </c>
      <c r="Q554" s="304">
        <f t="shared" ca="1" si="251"/>
        <v>0</v>
      </c>
      <c r="R554" s="306">
        <f t="shared" ca="1" si="252"/>
        <v>0</v>
      </c>
      <c r="S554" s="307">
        <f t="shared" ca="1" si="253"/>
        <v>2.9792999999999985</v>
      </c>
      <c r="T554" s="304">
        <f t="shared" ca="1" si="233"/>
        <v>29.226932999999988</v>
      </c>
      <c r="U554" s="311">
        <f t="shared" ca="1" si="234"/>
        <v>0</v>
      </c>
      <c r="V554" s="306">
        <f t="shared" ca="1" si="235"/>
        <v>1.2262326817848082</v>
      </c>
      <c r="W554" s="304">
        <f t="shared" ca="1" si="236"/>
        <v>27.478845886224221</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0.56234622844361404</v>
      </c>
      <c r="AH554" s="304">
        <f t="shared" ca="1" si="260"/>
        <v>-9.2232362200302447</v>
      </c>
    </row>
    <row r="555" spans="1:34" x14ac:dyDescent="0.2">
      <c r="A555" s="347">
        <f t="shared" ca="1" si="238"/>
        <v>1E-4</v>
      </c>
      <c r="B555" s="304">
        <f t="shared" ca="1" si="239"/>
        <v>37.104600000000374</v>
      </c>
      <c r="D555" s="306">
        <f t="shared" ca="1" si="240"/>
        <v>-0.6503412984735728</v>
      </c>
      <c r="E555" s="307">
        <f t="shared" ca="1" si="241"/>
        <v>-0.60970092808403997</v>
      </c>
      <c r="F555" s="304">
        <f t="shared" ca="1" si="242"/>
        <v>0.89144771366964226</v>
      </c>
      <c r="G555" s="306">
        <f t="shared" ca="1" si="243"/>
        <v>7.3891499481253389</v>
      </c>
      <c r="H555" s="307">
        <f t="shared" ca="1" si="244"/>
        <v>-104.53438456755447</v>
      </c>
      <c r="I555" s="304">
        <f t="shared" ca="1" si="245"/>
        <v>104.79521503328886</v>
      </c>
      <c r="J555" s="306">
        <f t="shared" ca="1" si="246"/>
        <v>841.88593005355631</v>
      </c>
      <c r="K555" s="307">
        <f t="shared" ca="1" si="247"/>
        <v>-10.06810152380171</v>
      </c>
      <c r="L555" s="304">
        <f t="shared" ca="1" si="232"/>
        <v>841.94613004065479</v>
      </c>
      <c r="M555" s="306">
        <f t="shared" ca="1" si="248"/>
        <v>-1.5002273941042201</v>
      </c>
      <c r="N555" s="304">
        <f t="shared" ca="1" si="249"/>
        <v>-85.956697992081459</v>
      </c>
      <c r="P555" s="310">
        <f t="shared" ca="1" si="250"/>
        <v>23</v>
      </c>
      <c r="Q555" s="304">
        <f t="shared" ca="1" si="251"/>
        <v>0</v>
      </c>
      <c r="R555" s="306">
        <f t="shared" ca="1" si="252"/>
        <v>0</v>
      </c>
      <c r="S555" s="307">
        <f t="shared" ca="1" si="253"/>
        <v>2.9792999999999985</v>
      </c>
      <c r="T555" s="304">
        <f t="shared" ca="1" si="233"/>
        <v>29.226932999999988</v>
      </c>
      <c r="U555" s="311">
        <f t="shared" ca="1" si="234"/>
        <v>0</v>
      </c>
      <c r="V555" s="306">
        <f t="shared" ca="1" si="235"/>
        <v>1.226233963620216</v>
      </c>
      <c r="W555" s="304">
        <f t="shared" ca="1" si="236"/>
        <v>27.478904101235837</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0.56232714490088931</v>
      </c>
      <c r="AH555" s="304">
        <f t="shared" ca="1" si="260"/>
        <v>-9.2232557601531351</v>
      </c>
    </row>
    <row r="556" spans="1:34" x14ac:dyDescent="0.2">
      <c r="A556" s="347">
        <f t="shared" ca="1" si="238"/>
        <v>1E-4</v>
      </c>
      <c r="B556" s="304">
        <f t="shared" ca="1" si="239"/>
        <v>37.104700000000378</v>
      </c>
      <c r="D556" s="306">
        <f t="shared" ca="1" si="240"/>
        <v>-0.6503366034676048</v>
      </c>
      <c r="E556" s="307">
        <f t="shared" ca="1" si="241"/>
        <v>-0.6096810076256034</v>
      </c>
      <c r="F556" s="304">
        <f t="shared" ca="1" si="242"/>
        <v>0.89143066408394978</v>
      </c>
      <c r="G556" s="306">
        <f t="shared" ca="1" si="243"/>
        <v>7.3890849144649922</v>
      </c>
      <c r="H556" s="307">
        <f t="shared" ca="1" si="244"/>
        <v>-104.53444553565524</v>
      </c>
      <c r="I556" s="304">
        <f t="shared" ca="1" si="245"/>
        <v>104.79527126411786</v>
      </c>
      <c r="J556" s="306">
        <f t="shared" ca="1" si="246"/>
        <v>841.88593005355631</v>
      </c>
      <c r="K556" s="307">
        <f t="shared" ca="1" si="247"/>
        <v>-10.078554965306871</v>
      </c>
      <c r="L556" s="304">
        <f t="shared" ca="1" si="232"/>
        <v>841.94625510915489</v>
      </c>
      <c r="M556" s="306">
        <f t="shared" ca="1" si="248"/>
        <v>-1.5002280541595583</v>
      </c>
      <c r="N556" s="304">
        <f t="shared" ca="1" si="249"/>
        <v>-85.956735810466583</v>
      </c>
      <c r="P556" s="310">
        <f t="shared" ca="1" si="250"/>
        <v>23</v>
      </c>
      <c r="Q556" s="304">
        <f t="shared" ca="1" si="251"/>
        <v>0</v>
      </c>
      <c r="R556" s="306">
        <f t="shared" ca="1" si="252"/>
        <v>0</v>
      </c>
      <c r="S556" s="307">
        <f t="shared" ca="1" si="253"/>
        <v>2.9792999999999985</v>
      </c>
      <c r="T556" s="304">
        <f t="shared" ca="1" si="233"/>
        <v>29.226932999999988</v>
      </c>
      <c r="U556" s="311">
        <f t="shared" ca="1" si="234"/>
        <v>0</v>
      </c>
      <c r="V556" s="306">
        <f t="shared" ca="1" si="235"/>
        <v>1.2262352454577123</v>
      </c>
      <c r="W556" s="304">
        <f t="shared" ca="1" si="236"/>
        <v>27.478962315370946</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0.56230806164359493</v>
      </c>
      <c r="AH556" s="304">
        <f t="shared" ca="1" si="260"/>
        <v>-9.2232752999818253</v>
      </c>
    </row>
    <row r="557" spans="1:34" x14ac:dyDescent="0.2">
      <c r="A557" s="347">
        <f t="shared" ca="1" si="238"/>
        <v>1E-4</v>
      </c>
      <c r="B557" s="304">
        <f t="shared" ca="1" si="239"/>
        <v>37.104800000000381</v>
      </c>
      <c r="D557" s="306">
        <f t="shared" ca="1" si="240"/>
        <v>-0.65033190847484568</v>
      </c>
      <c r="E557" s="307">
        <f t="shared" ca="1" si="241"/>
        <v>-0.60966108746706382</v>
      </c>
      <c r="F557" s="304">
        <f t="shared" ca="1" si="242"/>
        <v>0.89141361485679471</v>
      </c>
      <c r="G557" s="306">
        <f t="shared" ca="1" si="243"/>
        <v>7.3890198812741446</v>
      </c>
      <c r="H557" s="307">
        <f t="shared" ca="1" si="244"/>
        <v>-104.53450650176399</v>
      </c>
      <c r="I557" s="304">
        <f t="shared" ca="1" si="245"/>
        <v>104.79532749303856</v>
      </c>
      <c r="J557" s="306">
        <f t="shared" ca="1" si="246"/>
        <v>841.88593005355631</v>
      </c>
      <c r="K557" s="307">
        <f t="shared" ca="1" si="247"/>
        <v>-10.089008412908742</v>
      </c>
      <c r="L557" s="304">
        <f t="shared" ca="1" si="232"/>
        <v>841.94638030749752</v>
      </c>
      <c r="M557" s="306">
        <f t="shared" ca="1" si="248"/>
        <v>-1.500228714208379</v>
      </c>
      <c r="N557" s="304">
        <f t="shared" ca="1" si="249"/>
        <v>-85.956773628478274</v>
      </c>
      <c r="P557" s="310">
        <f t="shared" ca="1" si="250"/>
        <v>23</v>
      </c>
      <c r="Q557" s="304">
        <f t="shared" ca="1" si="251"/>
        <v>0</v>
      </c>
      <c r="R557" s="306">
        <f t="shared" ca="1" si="252"/>
        <v>0</v>
      </c>
      <c r="S557" s="307">
        <f t="shared" ca="1" si="253"/>
        <v>2.9792999999999985</v>
      </c>
      <c r="T557" s="304">
        <f t="shared" ca="1" si="233"/>
        <v>29.226932999999988</v>
      </c>
      <c r="U557" s="311">
        <f t="shared" ca="1" si="234"/>
        <v>0</v>
      </c>
      <c r="V557" s="306">
        <f t="shared" ca="1" si="235"/>
        <v>1.2262365272972968</v>
      </c>
      <c r="W557" s="304">
        <f t="shared" ca="1" si="236"/>
        <v>27.479020528629551</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0.56228897867172556</v>
      </c>
      <c r="AH557" s="304">
        <f t="shared" ca="1" si="260"/>
        <v>-9.2232948395163152</v>
      </c>
    </row>
    <row r="558" spans="1:34" x14ac:dyDescent="0.2">
      <c r="A558" s="347">
        <f t="shared" ca="1" si="238"/>
        <v>1E-4</v>
      </c>
      <c r="B558" s="304">
        <f t="shared" ca="1" si="239"/>
        <v>37.104900000000384</v>
      </c>
      <c r="D558" s="306">
        <f t="shared" ca="1" si="240"/>
        <v>-0.65032721349529243</v>
      </c>
      <c r="E558" s="307">
        <f t="shared" ca="1" si="241"/>
        <v>-0.60964116760841591</v>
      </c>
      <c r="F558" s="304">
        <f t="shared" ca="1" si="242"/>
        <v>0.8913965659881713</v>
      </c>
      <c r="G558" s="306">
        <f t="shared" ca="1" si="243"/>
        <v>7.3889548485527952</v>
      </c>
      <c r="H558" s="307">
        <f t="shared" ca="1" si="244"/>
        <v>-104.53456746588074</v>
      </c>
      <c r="I558" s="304">
        <f t="shared" ca="1" si="245"/>
        <v>104.79538372005098</v>
      </c>
      <c r="J558" s="306">
        <f t="shared" ca="1" si="246"/>
        <v>841.88593005355631</v>
      </c>
      <c r="K558" s="307">
        <f t="shared" ca="1" si="247"/>
        <v>-10.099461866607124</v>
      </c>
      <c r="L558" s="304">
        <f t="shared" ca="1" si="232"/>
        <v>841.94650563568257</v>
      </c>
      <c r="M558" s="306">
        <f t="shared" ca="1" si="248"/>
        <v>-1.5002293742506823</v>
      </c>
      <c r="N558" s="304">
        <f t="shared" ca="1" si="249"/>
        <v>-85.956811446116546</v>
      </c>
      <c r="P558" s="310">
        <f t="shared" ca="1" si="250"/>
        <v>23</v>
      </c>
      <c r="Q558" s="304">
        <f t="shared" ca="1" si="251"/>
        <v>0</v>
      </c>
      <c r="R558" s="306">
        <f t="shared" ca="1" si="252"/>
        <v>0</v>
      </c>
      <c r="S558" s="307">
        <f t="shared" ca="1" si="253"/>
        <v>2.9792999999999985</v>
      </c>
      <c r="T558" s="304">
        <f t="shared" ca="1" si="233"/>
        <v>29.226932999999988</v>
      </c>
      <c r="U558" s="311">
        <f t="shared" ca="1" si="234"/>
        <v>0</v>
      </c>
      <c r="V558" s="306">
        <f t="shared" ca="1" si="235"/>
        <v>1.2262378091389694</v>
      </c>
      <c r="W558" s="304">
        <f t="shared" ca="1" si="236"/>
        <v>27.479078741011655</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0.56226989598528476</v>
      </c>
      <c r="AH558" s="304">
        <f t="shared" ca="1" si="260"/>
        <v>-9.2233143787566085</v>
      </c>
    </row>
    <row r="559" spans="1:34" x14ac:dyDescent="0.2">
      <c r="A559" s="347">
        <f t="shared" ca="1" si="238"/>
        <v>1E-4</v>
      </c>
      <c r="B559" s="304">
        <f t="shared" ca="1" si="239"/>
        <v>37.105000000000388</v>
      </c>
      <c r="D559" s="306">
        <f t="shared" ca="1" si="240"/>
        <v>-0.65032251852894596</v>
      </c>
      <c r="E559" s="307">
        <f t="shared" ca="1" si="241"/>
        <v>-0.60962124804965967</v>
      </c>
      <c r="F559" s="304">
        <f t="shared" ca="1" si="242"/>
        <v>0.89137951747808064</v>
      </c>
      <c r="G559" s="306">
        <f t="shared" ca="1" si="243"/>
        <v>7.3888898163009422</v>
      </c>
      <c r="H559" s="307">
        <f t="shared" ca="1" si="244"/>
        <v>-104.53462842800555</v>
      </c>
      <c r="I559" s="304">
        <f t="shared" ca="1" si="245"/>
        <v>104.79543994515515</v>
      </c>
      <c r="J559" s="306">
        <f t="shared" ca="1" si="246"/>
        <v>841.88593005355631</v>
      </c>
      <c r="K559" s="307">
        <f t="shared" ca="1" si="247"/>
        <v>-10.109915326401818</v>
      </c>
      <c r="L559" s="304">
        <f t="shared" ca="1" si="232"/>
        <v>841.94663109371038</v>
      </c>
      <c r="M559" s="306">
        <f t="shared" ca="1" si="248"/>
        <v>-1.5002300342864678</v>
      </c>
      <c r="N559" s="304">
        <f t="shared" ca="1" si="249"/>
        <v>-85.9568492633814</v>
      </c>
      <c r="P559" s="310">
        <f t="shared" ca="1" si="250"/>
        <v>23</v>
      </c>
      <c r="Q559" s="304">
        <f t="shared" ca="1" si="251"/>
        <v>0</v>
      </c>
      <c r="R559" s="306">
        <f t="shared" ca="1" si="252"/>
        <v>0</v>
      </c>
      <c r="S559" s="307">
        <f t="shared" ca="1" si="253"/>
        <v>2.9792999999999985</v>
      </c>
      <c r="T559" s="304">
        <f t="shared" ca="1" si="233"/>
        <v>29.226932999999988</v>
      </c>
      <c r="U559" s="311">
        <f t="shared" ca="1" si="234"/>
        <v>0</v>
      </c>
      <c r="V559" s="306">
        <f t="shared" ca="1" si="235"/>
        <v>1.2262390909827299</v>
      </c>
      <c r="W559" s="304">
        <f t="shared" ca="1" si="236"/>
        <v>27.479136952517276</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0.56225081358426721</v>
      </c>
      <c r="AH559" s="304">
        <f t="shared" ca="1" si="260"/>
        <v>-9.2233339177027052</v>
      </c>
    </row>
    <row r="560" spans="1:34" x14ac:dyDescent="0.2">
      <c r="A560" s="347">
        <f t="shared" ca="1" si="238"/>
        <v>1E-4</v>
      </c>
      <c r="B560" s="304">
        <f t="shared" ca="1" si="239"/>
        <v>37.105100000000391</v>
      </c>
      <c r="D560" s="306">
        <f t="shared" ca="1" si="240"/>
        <v>-0.65031782357580969</v>
      </c>
      <c r="E560" s="307">
        <f t="shared" ca="1" si="241"/>
        <v>-0.60960132879079332</v>
      </c>
      <c r="F560" s="304">
        <f t="shared" ca="1" si="242"/>
        <v>0.89136246932652419</v>
      </c>
      <c r="G560" s="306">
        <f t="shared" ca="1" si="243"/>
        <v>7.3888247845185848</v>
      </c>
      <c r="H560" s="307">
        <f t="shared" ca="1" si="244"/>
        <v>-104.53468938813843</v>
      </c>
      <c r="I560" s="304">
        <f t="shared" ca="1" si="245"/>
        <v>104.79549616835114</v>
      </c>
      <c r="J560" s="306">
        <f t="shared" ca="1" si="246"/>
        <v>841.88593005355631</v>
      </c>
      <c r="K560" s="307">
        <f t="shared" ca="1" si="247"/>
        <v>-10.120368792292625</v>
      </c>
      <c r="L560" s="304">
        <f t="shared" ca="1" si="232"/>
        <v>841.94675668158106</v>
      </c>
      <c r="M560" s="306">
        <f t="shared" ca="1" si="248"/>
        <v>-1.5002306943157362</v>
      </c>
      <c r="N560" s="304">
        <f t="shared" ca="1" si="249"/>
        <v>-85.956887080272821</v>
      </c>
      <c r="P560" s="310">
        <f t="shared" ca="1" si="250"/>
        <v>23</v>
      </c>
      <c r="Q560" s="304">
        <f t="shared" ca="1" si="251"/>
        <v>0</v>
      </c>
      <c r="R560" s="306">
        <f t="shared" ca="1" si="252"/>
        <v>0</v>
      </c>
      <c r="S560" s="307">
        <f t="shared" ca="1" si="253"/>
        <v>2.9792999999999985</v>
      </c>
      <c r="T560" s="304">
        <f t="shared" ca="1" si="233"/>
        <v>29.226932999999988</v>
      </c>
      <c r="U560" s="311">
        <f t="shared" ca="1" si="234"/>
        <v>0</v>
      </c>
      <c r="V560" s="306">
        <f t="shared" ca="1" si="235"/>
        <v>1.2262403728285793</v>
      </c>
      <c r="W560" s="304">
        <f t="shared" ca="1" si="236"/>
        <v>27.47919516314645</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0.56223173146867111</v>
      </c>
      <c r="AH560" s="304">
        <f t="shared" ca="1" si="260"/>
        <v>-9.2233534563546105</v>
      </c>
    </row>
    <row r="561" spans="1:34" x14ac:dyDescent="0.2">
      <c r="A561" s="347">
        <f t="shared" ca="1" si="238"/>
        <v>1E-4</v>
      </c>
      <c r="B561" s="304">
        <f t="shared" ca="1" si="239"/>
        <v>37.105200000000394</v>
      </c>
      <c r="D561" s="306">
        <f t="shared" ca="1" si="240"/>
        <v>-0.65031312863588164</v>
      </c>
      <c r="E561" s="307">
        <f t="shared" ca="1" si="241"/>
        <v>-0.60958140983179909</v>
      </c>
      <c r="F561" s="304">
        <f t="shared" ca="1" si="242"/>
        <v>0.89134542153348861</v>
      </c>
      <c r="G561" s="306">
        <f t="shared" ca="1" si="243"/>
        <v>7.3887597532057212</v>
      </c>
      <c r="H561" s="307">
        <f t="shared" ca="1" si="244"/>
        <v>-104.53475034627941</v>
      </c>
      <c r="I561" s="304">
        <f t="shared" ca="1" si="245"/>
        <v>104.79555238963893</v>
      </c>
      <c r="J561" s="306">
        <f t="shared" ca="1" si="246"/>
        <v>841.88593005355631</v>
      </c>
      <c r="K561" s="307">
        <f t="shared" ca="1" si="247"/>
        <v>-10.130822264279347</v>
      </c>
      <c r="L561" s="304">
        <f t="shared" ca="1" si="232"/>
        <v>841.94688239929474</v>
      </c>
      <c r="M561" s="306">
        <f t="shared" ca="1" si="248"/>
        <v>-1.5002313543384873</v>
      </c>
      <c r="N561" s="304">
        <f t="shared" ca="1" si="249"/>
        <v>-85.956924896790852</v>
      </c>
      <c r="P561" s="310">
        <f t="shared" ca="1" si="250"/>
        <v>23</v>
      </c>
      <c r="Q561" s="304">
        <f t="shared" ca="1" si="251"/>
        <v>0</v>
      </c>
      <c r="R561" s="306">
        <f t="shared" ca="1" si="252"/>
        <v>0</v>
      </c>
      <c r="S561" s="307">
        <f t="shared" ca="1" si="253"/>
        <v>2.9792999999999985</v>
      </c>
      <c r="T561" s="304">
        <f t="shared" ca="1" si="233"/>
        <v>29.226932999999988</v>
      </c>
      <c r="U561" s="311">
        <f t="shared" ca="1" si="234"/>
        <v>0</v>
      </c>
      <c r="V561" s="306">
        <f t="shared" ca="1" si="235"/>
        <v>1.2262416546765165</v>
      </c>
      <c r="W561" s="304">
        <f t="shared" ca="1" si="236"/>
        <v>27.479253372899151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0.56221264963848228</v>
      </c>
      <c r="AH561" s="304">
        <f t="shared" ca="1" si="260"/>
        <v>-9.2233729947123368</v>
      </c>
    </row>
    <row r="562" spans="1:34" x14ac:dyDescent="0.2">
      <c r="A562" s="347">
        <f t="shared" ca="1" si="238"/>
        <v>1E-4</v>
      </c>
      <c r="B562" s="304">
        <f t="shared" ca="1" si="239"/>
        <v>37.105300000000398</v>
      </c>
      <c r="D562" s="306">
        <f t="shared" ca="1" si="240"/>
        <v>-0.6503084337091618</v>
      </c>
      <c r="E562" s="307">
        <f t="shared" ca="1" si="241"/>
        <v>-0.60956149117268943</v>
      </c>
      <c r="F562" s="304">
        <f t="shared" ca="1" si="242"/>
        <v>0.89132837409898269</v>
      </c>
      <c r="G562" s="306">
        <f t="shared" ca="1" si="243"/>
        <v>7.3886947223623505</v>
      </c>
      <c r="H562" s="307">
        <f t="shared" ca="1" si="244"/>
        <v>-104.53481130242852</v>
      </c>
      <c r="I562" s="304">
        <f t="shared" ca="1" si="245"/>
        <v>104.79560860901856</v>
      </c>
      <c r="J562" s="306">
        <f t="shared" ca="1" si="246"/>
        <v>841.88593005355631</v>
      </c>
      <c r="K562" s="307">
        <f t="shared" ca="1" si="247"/>
        <v>-10.141275742361783</v>
      </c>
      <c r="L562" s="304">
        <f t="shared" ca="1" si="232"/>
        <v>841.94700824685162</v>
      </c>
      <c r="M562" s="306">
        <f t="shared" ca="1" si="248"/>
        <v>-1.500232014354721</v>
      </c>
      <c r="N562" s="304">
        <f t="shared" ca="1" si="249"/>
        <v>-85.95696271293545</v>
      </c>
      <c r="P562" s="310">
        <f t="shared" ca="1" si="250"/>
        <v>23</v>
      </c>
      <c r="Q562" s="304">
        <f t="shared" ca="1" si="251"/>
        <v>0</v>
      </c>
      <c r="R562" s="306">
        <f t="shared" ca="1" si="252"/>
        <v>0</v>
      </c>
      <c r="S562" s="307">
        <f t="shared" ca="1" si="253"/>
        <v>2.9792999999999985</v>
      </c>
      <c r="T562" s="304">
        <f t="shared" ca="1" si="233"/>
        <v>29.226932999999988</v>
      </c>
      <c r="U562" s="311">
        <f t="shared" ca="1" si="234"/>
        <v>0</v>
      </c>
      <c r="V562" s="306">
        <f t="shared" ca="1" si="235"/>
        <v>1.2262429365265415</v>
      </c>
      <c r="W562" s="304">
        <f t="shared" ca="1" si="236"/>
        <v>27.479311581775384</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0.56219356809371135</v>
      </c>
      <c r="AH562" s="304">
        <f t="shared" ca="1" si="260"/>
        <v>-9.2233925327758755</v>
      </c>
    </row>
    <row r="563" spans="1:34" x14ac:dyDescent="0.2">
      <c r="A563" s="347">
        <f t="shared" ca="1" si="238"/>
        <v>1E-4</v>
      </c>
      <c r="B563" s="304">
        <f t="shared" ca="1" si="239"/>
        <v>37.105400000000401</v>
      </c>
      <c r="D563" s="306">
        <f t="shared" ca="1" si="240"/>
        <v>-0.65030373879565362</v>
      </c>
      <c r="E563" s="307">
        <f t="shared" ca="1" si="241"/>
        <v>-0.60954157281346077</v>
      </c>
      <c r="F563" s="304">
        <f t="shared" ca="1" si="242"/>
        <v>0.89131132702300664</v>
      </c>
      <c r="G563" s="306">
        <f t="shared" ca="1" si="243"/>
        <v>7.3886296919884709</v>
      </c>
      <c r="H563" s="307">
        <f t="shared" ca="1" si="244"/>
        <v>-104.5348722565858</v>
      </c>
      <c r="I563" s="304">
        <f t="shared" ca="1" si="245"/>
        <v>104.79566482649005</v>
      </c>
      <c r="J563" s="306">
        <f t="shared" ca="1" si="246"/>
        <v>841.88593005355631</v>
      </c>
      <c r="K563" s="307">
        <f t="shared" ca="1" si="247"/>
        <v>-10.151729226539734</v>
      </c>
      <c r="L563" s="304">
        <f t="shared" ca="1" si="232"/>
        <v>841.94713422425184</v>
      </c>
      <c r="M563" s="306">
        <f t="shared" ca="1" si="248"/>
        <v>-1.5002326743644376</v>
      </c>
      <c r="N563" s="304">
        <f t="shared" ca="1" si="249"/>
        <v>-85.957000528706644</v>
      </c>
      <c r="P563" s="310">
        <f t="shared" ca="1" si="250"/>
        <v>23</v>
      </c>
      <c r="Q563" s="304">
        <f t="shared" ca="1" si="251"/>
        <v>0</v>
      </c>
      <c r="R563" s="306">
        <f t="shared" ca="1" si="252"/>
        <v>0</v>
      </c>
      <c r="S563" s="307">
        <f t="shared" ca="1" si="253"/>
        <v>2.9792999999999985</v>
      </c>
      <c r="T563" s="304">
        <f t="shared" ca="1" si="233"/>
        <v>29.226932999999988</v>
      </c>
      <c r="U563" s="311">
        <f t="shared" ca="1" si="234"/>
        <v>0</v>
      </c>
      <c r="V563" s="306">
        <f t="shared" ca="1" si="235"/>
        <v>1.2262442183786548</v>
      </c>
      <c r="W563" s="304">
        <f t="shared" ca="1" si="236"/>
        <v>27.479369789775188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0.562174486834353</v>
      </c>
      <c r="AH563" s="304">
        <f t="shared" ca="1" si="260"/>
        <v>-9.223412070545228</v>
      </c>
    </row>
    <row r="564" spans="1:34" x14ac:dyDescent="0.2">
      <c r="A564" s="347">
        <f t="shared" ca="1" si="238"/>
        <v>1E-4</v>
      </c>
      <c r="B564" s="304">
        <f t="shared" ca="1" si="239"/>
        <v>37.105500000000404</v>
      </c>
      <c r="D564" s="306">
        <f t="shared" ca="1" si="240"/>
        <v>-0.65029904389535464</v>
      </c>
      <c r="E564" s="307">
        <f t="shared" ca="1" si="241"/>
        <v>-0.60952165475410247</v>
      </c>
      <c r="F564" s="304">
        <f t="shared" ca="1" si="242"/>
        <v>0.89129428030555191</v>
      </c>
      <c r="G564" s="306">
        <f t="shared" ca="1" si="243"/>
        <v>7.3885646620840815</v>
      </c>
      <c r="H564" s="307">
        <f t="shared" ca="1" si="244"/>
        <v>-104.53493320875127</v>
      </c>
      <c r="I564" s="304">
        <f t="shared" ca="1" si="245"/>
        <v>104.79572104205347</v>
      </c>
      <c r="J564" s="306">
        <f t="shared" ca="1" si="246"/>
        <v>841.88593005355631</v>
      </c>
      <c r="K564" s="307">
        <f t="shared" ca="1" si="247"/>
        <v>-10.162182716813001</v>
      </c>
      <c r="L564" s="304">
        <f t="shared" ca="1" si="232"/>
        <v>841.94726033149573</v>
      </c>
      <c r="M564" s="306">
        <f t="shared" ca="1" si="248"/>
        <v>-1.5002333343676371</v>
      </c>
      <c r="N564" s="304">
        <f t="shared" ca="1" si="249"/>
        <v>-85.957038344104447</v>
      </c>
      <c r="P564" s="310">
        <f t="shared" ca="1" si="250"/>
        <v>23</v>
      </c>
      <c r="Q564" s="304">
        <f t="shared" ca="1" si="251"/>
        <v>0</v>
      </c>
      <c r="R564" s="306">
        <f t="shared" ca="1" si="252"/>
        <v>0</v>
      </c>
      <c r="S564" s="307">
        <f t="shared" ca="1" si="253"/>
        <v>2.9792999999999985</v>
      </c>
      <c r="T564" s="304">
        <f t="shared" ca="1" si="233"/>
        <v>29.226932999999988</v>
      </c>
      <c r="U564" s="311">
        <f t="shared" ca="1" si="234"/>
        <v>0</v>
      </c>
      <c r="V564" s="306">
        <f t="shared" ca="1" si="235"/>
        <v>1.2262455002328567</v>
      </c>
      <c r="W564" s="304">
        <f t="shared" ca="1" si="236"/>
        <v>27.479427996898579</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0.56215540586040014</v>
      </c>
      <c r="AH564" s="304">
        <f t="shared" ca="1" si="260"/>
        <v>-9.2234316080204071</v>
      </c>
    </row>
    <row r="565" spans="1:34" x14ac:dyDescent="0.2">
      <c r="A565" s="347">
        <f t="shared" ca="1" si="238"/>
        <v>1E-4</v>
      </c>
      <c r="B565" s="304">
        <f t="shared" ca="1" si="239"/>
        <v>37.105600000000408</v>
      </c>
      <c r="D565" s="306">
        <f t="shared" ca="1" si="240"/>
        <v>-0.65029434900826855</v>
      </c>
      <c r="E565" s="307">
        <f t="shared" ca="1" si="241"/>
        <v>-0.60950173699460386</v>
      </c>
      <c r="F565" s="304">
        <f t="shared" ca="1" si="242"/>
        <v>0.89127723394661384</v>
      </c>
      <c r="G565" s="306">
        <f t="shared" ca="1" si="243"/>
        <v>7.3884996326491805</v>
      </c>
      <c r="H565" s="307">
        <f t="shared" ca="1" si="244"/>
        <v>-104.53499415892497</v>
      </c>
      <c r="I565" s="304">
        <f t="shared" ca="1" si="245"/>
        <v>104.7957772557088</v>
      </c>
      <c r="J565" s="306">
        <f t="shared" ca="1" si="246"/>
        <v>841.88593005355631</v>
      </c>
      <c r="K565" s="307">
        <f t="shared" ca="1" si="247"/>
        <v>-10.172636213181386</v>
      </c>
      <c r="L565" s="304">
        <f t="shared" ca="1" si="232"/>
        <v>841.94738656858317</v>
      </c>
      <c r="M565" s="306">
        <f t="shared" ca="1" si="248"/>
        <v>-1.5002339943643197</v>
      </c>
      <c r="N565" s="304">
        <f t="shared" ca="1" si="249"/>
        <v>-85.957076159128846</v>
      </c>
      <c r="P565" s="310">
        <f t="shared" ca="1" si="250"/>
        <v>23</v>
      </c>
      <c r="Q565" s="304">
        <f t="shared" ca="1" si="251"/>
        <v>0</v>
      </c>
      <c r="R565" s="306">
        <f t="shared" ca="1" si="252"/>
        <v>0</v>
      </c>
      <c r="S565" s="307">
        <f t="shared" ca="1" si="253"/>
        <v>2.9792999999999985</v>
      </c>
      <c r="T565" s="304">
        <f t="shared" ca="1" si="233"/>
        <v>29.226932999999988</v>
      </c>
      <c r="U565" s="311">
        <f t="shared" ca="1" si="234"/>
        <v>0</v>
      </c>
      <c r="V565" s="306">
        <f t="shared" ca="1" si="235"/>
        <v>1.2262467820891463</v>
      </c>
      <c r="W565" s="304">
        <f t="shared" ca="1" si="236"/>
        <v>27.47948620314552</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0.56213632517184209</v>
      </c>
      <c r="AH565" s="304">
        <f t="shared" ca="1" si="260"/>
        <v>-9.2234511452014214</v>
      </c>
    </row>
    <row r="566" spans="1:34" x14ac:dyDescent="0.2">
      <c r="A566" s="347">
        <f t="shared" ca="1" si="238"/>
        <v>1E-4</v>
      </c>
      <c r="B566" s="304">
        <f t="shared" ca="1" si="239"/>
        <v>37.105700000000411</v>
      </c>
      <c r="D566" s="306">
        <f t="shared" ca="1" si="240"/>
        <v>-0.65028965413439099</v>
      </c>
      <c r="E566" s="307">
        <f t="shared" ca="1" si="241"/>
        <v>-0.60948181953498271</v>
      </c>
      <c r="F566" s="304">
        <f t="shared" ca="1" si="242"/>
        <v>0.89126018794620188</v>
      </c>
      <c r="G566" s="306">
        <f t="shared" ca="1" si="243"/>
        <v>7.3884346036837671</v>
      </c>
      <c r="H566" s="307">
        <f t="shared" ca="1" si="244"/>
        <v>-104.53505510710693</v>
      </c>
      <c r="I566" s="304">
        <f t="shared" ca="1" si="245"/>
        <v>104.79583346745611</v>
      </c>
      <c r="J566" s="306">
        <f t="shared" ca="1" si="246"/>
        <v>841.88593005355631</v>
      </c>
      <c r="K566" s="307">
        <f t="shared" ca="1" si="247"/>
        <v>-10.183089715644687</v>
      </c>
      <c r="L566" s="304">
        <f t="shared" ca="1" si="232"/>
        <v>841.94751293551451</v>
      </c>
      <c r="M566" s="306">
        <f t="shared" ca="1" si="248"/>
        <v>-1.5002346543544853</v>
      </c>
      <c r="N566" s="304">
        <f t="shared" ca="1" si="249"/>
        <v>-85.957113973779855</v>
      </c>
      <c r="P566" s="310">
        <f t="shared" ca="1" si="250"/>
        <v>23</v>
      </c>
      <c r="Q566" s="304">
        <f t="shared" ca="1" si="251"/>
        <v>0</v>
      </c>
      <c r="R566" s="306">
        <f t="shared" ca="1" si="252"/>
        <v>0</v>
      </c>
      <c r="S566" s="307">
        <f t="shared" ca="1" si="253"/>
        <v>2.9792999999999985</v>
      </c>
      <c r="T566" s="304">
        <f t="shared" ca="1" si="233"/>
        <v>29.226932999999988</v>
      </c>
      <c r="U566" s="311">
        <f t="shared" ca="1" si="234"/>
        <v>0</v>
      </c>
      <c r="V566" s="306">
        <f t="shared" ca="1" si="235"/>
        <v>1.2262480639475239</v>
      </c>
      <c r="W566" s="304">
        <f t="shared" ca="1" si="236"/>
        <v>27.479544408516066</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0.56211724476869485</v>
      </c>
      <c r="AH566" s="304">
        <f t="shared" ca="1" si="260"/>
        <v>-9.2234706820882533</v>
      </c>
    </row>
    <row r="567" spans="1:34" x14ac:dyDescent="0.2">
      <c r="A567" s="347">
        <f t="shared" ca="1" si="238"/>
        <v>1E-4</v>
      </c>
      <c r="B567" s="304">
        <f t="shared" ca="1" si="239"/>
        <v>37.105800000000414</v>
      </c>
      <c r="D567" s="306">
        <f t="shared" ca="1" si="240"/>
        <v>-0.65028495927372665</v>
      </c>
      <c r="E567" s="307">
        <f t="shared" ca="1" si="241"/>
        <v>-0.60946190237521591</v>
      </c>
      <c r="F567" s="304">
        <f t="shared" ca="1" si="242"/>
        <v>0.89124314230430379</v>
      </c>
      <c r="G567" s="306">
        <f t="shared" ca="1" si="243"/>
        <v>7.3883695751878395</v>
      </c>
      <c r="H567" s="307">
        <f t="shared" ca="1" si="244"/>
        <v>-104.53511605329716</v>
      </c>
      <c r="I567" s="304">
        <f t="shared" ca="1" si="245"/>
        <v>104.79588967729539</v>
      </c>
      <c r="J567" s="306">
        <f t="shared" ca="1" si="246"/>
        <v>841.88593005355631</v>
      </c>
      <c r="K567" s="307">
        <f t="shared" ca="1" si="247"/>
        <v>-10.193543224202708</v>
      </c>
      <c r="L567" s="304">
        <f t="shared" ca="1" si="232"/>
        <v>841.94763943228986</v>
      </c>
      <c r="M567" s="306">
        <f t="shared" ca="1" si="248"/>
        <v>-1.5002353143381342</v>
      </c>
      <c r="N567" s="304">
        <f t="shared" ca="1" si="249"/>
        <v>-85.957151788057487</v>
      </c>
      <c r="P567" s="310">
        <f t="shared" ca="1" si="250"/>
        <v>23</v>
      </c>
      <c r="Q567" s="304">
        <f t="shared" ca="1" si="251"/>
        <v>0</v>
      </c>
      <c r="R567" s="306">
        <f t="shared" ca="1" si="252"/>
        <v>0</v>
      </c>
      <c r="S567" s="307">
        <f t="shared" ca="1" si="253"/>
        <v>2.9792999999999985</v>
      </c>
      <c r="T567" s="304">
        <f t="shared" ca="1" si="233"/>
        <v>29.226932999999988</v>
      </c>
      <c r="U567" s="311">
        <f t="shared" ca="1" si="234"/>
        <v>0</v>
      </c>
      <c r="V567" s="306">
        <f t="shared" ca="1" si="235"/>
        <v>1.2262493458079897</v>
      </c>
      <c r="W567" s="304">
        <f t="shared" ca="1" si="236"/>
        <v>27.479602613010211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0.56209816465093887</v>
      </c>
      <c r="AH567" s="304">
        <f t="shared" ca="1" si="260"/>
        <v>-9.2234902186809258</v>
      </c>
    </row>
    <row r="568" spans="1:34" x14ac:dyDescent="0.2">
      <c r="A568" s="347">
        <f t="shared" ca="1" si="238"/>
        <v>1E-4</v>
      </c>
      <c r="B568" s="304">
        <f t="shared" ca="1" si="239"/>
        <v>37.105900000000418</v>
      </c>
      <c r="D568" s="306">
        <f t="shared" ca="1" si="240"/>
        <v>-0.65028026442627396</v>
      </c>
      <c r="E568" s="307">
        <f t="shared" ca="1" si="241"/>
        <v>-0.60944198551531059</v>
      </c>
      <c r="F568" s="304">
        <f t="shared" ca="1" si="242"/>
        <v>0.89122609702092359</v>
      </c>
      <c r="G568" s="306">
        <f t="shared" ca="1" si="243"/>
        <v>7.3883045471613968</v>
      </c>
      <c r="H568" s="307">
        <f t="shared" ca="1" si="244"/>
        <v>-104.53517699749571</v>
      </c>
      <c r="I568" s="304">
        <f t="shared" ca="1" si="245"/>
        <v>104.7959458852267</v>
      </c>
      <c r="J568" s="306">
        <f t="shared" ca="1" si="246"/>
        <v>841.88593005355631</v>
      </c>
      <c r="K568" s="307">
        <f t="shared" ca="1" si="247"/>
        <v>-10.203996738855247</v>
      </c>
      <c r="L568" s="304">
        <f t="shared" ca="1" si="232"/>
        <v>841.94776605890945</v>
      </c>
      <c r="M568" s="306">
        <f t="shared" ca="1" si="248"/>
        <v>-1.5002359743152662</v>
      </c>
      <c r="N568" s="304">
        <f t="shared" ca="1" si="249"/>
        <v>-85.95718960196173</v>
      </c>
      <c r="P568" s="310">
        <f t="shared" ca="1" si="250"/>
        <v>23</v>
      </c>
      <c r="Q568" s="304">
        <f t="shared" ca="1" si="251"/>
        <v>0</v>
      </c>
      <c r="R568" s="306">
        <f t="shared" ca="1" si="252"/>
        <v>0</v>
      </c>
      <c r="S568" s="307">
        <f t="shared" ca="1" si="253"/>
        <v>2.9792999999999985</v>
      </c>
      <c r="T568" s="304">
        <f t="shared" ca="1" si="233"/>
        <v>29.226932999999988</v>
      </c>
      <c r="U568" s="311">
        <f t="shared" ca="1" si="234"/>
        <v>0</v>
      </c>
      <c r="V568" s="306">
        <f t="shared" ca="1" si="235"/>
        <v>1.2262506276705434</v>
      </c>
      <c r="W568" s="304">
        <f t="shared" ca="1" si="236"/>
        <v>27.479660816627955</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0.56207908481857594</v>
      </c>
      <c r="AH568" s="304">
        <f t="shared" ca="1" si="260"/>
        <v>-9.2235097549794336</v>
      </c>
    </row>
    <row r="569" spans="1:34" x14ac:dyDescent="0.2">
      <c r="A569" s="347">
        <f t="shared" ca="1" si="238"/>
        <v>1E-4</v>
      </c>
      <c r="B569" s="304">
        <f t="shared" ca="1" si="239"/>
        <v>37.106000000000421</v>
      </c>
      <c r="D569" s="306">
        <f t="shared" ca="1" si="240"/>
        <v>-0.65027556959203414</v>
      </c>
      <c r="E569" s="307">
        <f t="shared" ca="1" si="241"/>
        <v>-0.60942206895526141</v>
      </c>
      <c r="F569" s="304">
        <f t="shared" ca="1" si="242"/>
        <v>0.89120905209605894</v>
      </c>
      <c r="G569" s="306">
        <f t="shared" ca="1" si="243"/>
        <v>7.3882395196044373</v>
      </c>
      <c r="H569" s="307">
        <f t="shared" ca="1" si="244"/>
        <v>-104.53523793970261</v>
      </c>
      <c r="I569" s="304">
        <f t="shared" ca="1" si="245"/>
        <v>104.79600209125006</v>
      </c>
      <c r="J569" s="306">
        <f t="shared" ca="1" si="246"/>
        <v>841.88593005355631</v>
      </c>
      <c r="K569" s="307">
        <f t="shared" ca="1" si="247"/>
        <v>-10.214450259602108</v>
      </c>
      <c r="L569" s="304">
        <f t="shared" ca="1" si="232"/>
        <v>841.94789281537328</v>
      </c>
      <c r="M569" s="306">
        <f t="shared" ca="1" si="248"/>
        <v>-1.5002366342858817</v>
      </c>
      <c r="N569" s="304">
        <f t="shared" ca="1" si="249"/>
        <v>-85.957227415492596</v>
      </c>
      <c r="P569" s="310">
        <f t="shared" ca="1" si="250"/>
        <v>23</v>
      </c>
      <c r="Q569" s="304">
        <f t="shared" ca="1" si="251"/>
        <v>0</v>
      </c>
      <c r="R569" s="306">
        <f t="shared" ca="1" si="252"/>
        <v>0</v>
      </c>
      <c r="S569" s="307">
        <f t="shared" ca="1" si="253"/>
        <v>2.9792999999999985</v>
      </c>
      <c r="T569" s="304">
        <f t="shared" ca="1" si="233"/>
        <v>29.226932999999988</v>
      </c>
      <c r="U569" s="311">
        <f t="shared" ca="1" si="234"/>
        <v>0</v>
      </c>
      <c r="V569" s="306">
        <f t="shared" ca="1" si="235"/>
        <v>1.2262519095351851</v>
      </c>
      <c r="W569" s="304">
        <f t="shared" ca="1" si="236"/>
        <v>27.479719019369337</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0.56206000527160782</v>
      </c>
      <c r="AH569" s="304">
        <f t="shared" ca="1" si="260"/>
        <v>-9.2235292909837785</v>
      </c>
    </row>
    <row r="570" spans="1:34" x14ac:dyDescent="0.2">
      <c r="A570" s="347">
        <f t="shared" ca="1" si="238"/>
        <v>1E-4</v>
      </c>
      <c r="B570" s="304">
        <f t="shared" ca="1" si="239"/>
        <v>37.106100000000424</v>
      </c>
      <c r="D570" s="306">
        <f t="shared" ca="1" si="240"/>
        <v>-0.65027087477100698</v>
      </c>
      <c r="E570" s="307">
        <f t="shared" ca="1" si="241"/>
        <v>-0.60940215269505948</v>
      </c>
      <c r="F570" s="304">
        <f t="shared" ca="1" si="242"/>
        <v>0.89119200752970362</v>
      </c>
      <c r="G570" s="306">
        <f t="shared" ca="1" si="243"/>
        <v>7.3881744925169599</v>
      </c>
      <c r="H570" s="307">
        <f t="shared" ca="1" si="244"/>
        <v>-104.53529887991787</v>
      </c>
      <c r="I570" s="304">
        <f t="shared" ca="1" si="245"/>
        <v>104.79605829536547</v>
      </c>
      <c r="J570" s="306">
        <f t="shared" ca="1" si="246"/>
        <v>841.88593005355631</v>
      </c>
      <c r="K570" s="307">
        <f t="shared" ca="1" si="247"/>
        <v>-10.22490378644309</v>
      </c>
      <c r="L570" s="304">
        <f t="shared" ca="1" si="232"/>
        <v>841.9480197016818</v>
      </c>
      <c r="M570" s="306">
        <f t="shared" ca="1" si="248"/>
        <v>-1.5002372942499804</v>
      </c>
      <c r="N570" s="304">
        <f t="shared" ca="1" si="249"/>
        <v>-85.957265228650087</v>
      </c>
      <c r="P570" s="310">
        <f t="shared" ca="1" si="250"/>
        <v>23</v>
      </c>
      <c r="Q570" s="304">
        <f t="shared" ca="1" si="251"/>
        <v>0</v>
      </c>
      <c r="R570" s="306">
        <f t="shared" ca="1" si="252"/>
        <v>0</v>
      </c>
      <c r="S570" s="307">
        <f t="shared" ca="1" si="253"/>
        <v>2.9792999999999985</v>
      </c>
      <c r="T570" s="304">
        <f t="shared" ca="1" si="233"/>
        <v>29.226932999999988</v>
      </c>
      <c r="U570" s="311">
        <f t="shared" ca="1" si="234"/>
        <v>0</v>
      </c>
      <c r="V570" s="306">
        <f t="shared" ca="1" si="235"/>
        <v>1.2262531914019148</v>
      </c>
      <c r="W570" s="304">
        <f t="shared" ca="1" si="236"/>
        <v>27.479777221234329</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0.56204092601001854</v>
      </c>
      <c r="AH570" s="304">
        <f t="shared" ca="1" si="260"/>
        <v>-9.2235488266939729</v>
      </c>
    </row>
    <row r="571" spans="1:34" x14ac:dyDescent="0.2">
      <c r="A571" s="347">
        <f t="shared" ca="1" si="238"/>
        <v>1E-4</v>
      </c>
      <c r="B571" s="304">
        <f t="shared" ca="1" si="239"/>
        <v>37.106200000000428</v>
      </c>
      <c r="D571" s="306">
        <f t="shared" ca="1" si="240"/>
        <v>-0.6502661799631948</v>
      </c>
      <c r="E571" s="307">
        <f t="shared" ca="1" si="241"/>
        <v>-0.6093822367347137</v>
      </c>
      <c r="F571" s="304">
        <f t="shared" ca="1" si="242"/>
        <v>0.89117496332186574</v>
      </c>
      <c r="G571" s="306">
        <f t="shared" ca="1" si="243"/>
        <v>7.3881094658989639</v>
      </c>
      <c r="H571" s="307">
        <f t="shared" ca="1" si="244"/>
        <v>-104.53535981814154</v>
      </c>
      <c r="I571" s="304">
        <f t="shared" ca="1" si="245"/>
        <v>104.796114497573</v>
      </c>
      <c r="J571" s="306">
        <f t="shared" ca="1" si="246"/>
        <v>841.88593005355631</v>
      </c>
      <c r="K571" s="307">
        <f t="shared" ca="1" si="247"/>
        <v>-10.235357319377993</v>
      </c>
      <c r="L571" s="304">
        <f t="shared" ca="1" si="232"/>
        <v>841.9481467178349</v>
      </c>
      <c r="M571" s="306">
        <f t="shared" ca="1" si="248"/>
        <v>-1.5002379542075628</v>
      </c>
      <c r="N571" s="304">
        <f t="shared" ca="1" si="249"/>
        <v>-85.957303041434216</v>
      </c>
      <c r="P571" s="310">
        <f t="shared" ca="1" si="250"/>
        <v>23</v>
      </c>
      <c r="Q571" s="304">
        <f t="shared" ca="1" si="251"/>
        <v>0</v>
      </c>
      <c r="R571" s="306">
        <f t="shared" ca="1" si="252"/>
        <v>0</v>
      </c>
      <c r="S571" s="307">
        <f t="shared" ca="1" si="253"/>
        <v>2.9792999999999985</v>
      </c>
      <c r="T571" s="304">
        <f t="shared" ca="1" si="233"/>
        <v>29.226932999999988</v>
      </c>
      <c r="U571" s="311">
        <f t="shared" ca="1" si="234"/>
        <v>0</v>
      </c>
      <c r="V571" s="306">
        <f t="shared" ca="1" si="235"/>
        <v>1.2262544732707328</v>
      </c>
      <c r="W571" s="304">
        <f t="shared" ca="1" si="236"/>
        <v>27.479835422222976</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0.56202184703382407</v>
      </c>
      <c r="AH571" s="304">
        <f t="shared" ca="1" si="260"/>
        <v>-9.2235683621100062</v>
      </c>
    </row>
    <row r="572" spans="1:34" x14ac:dyDescent="0.2">
      <c r="A572" s="347">
        <f t="shared" ca="1" si="238"/>
        <v>1E-4</v>
      </c>
      <c r="B572" s="304">
        <f t="shared" ca="1" si="239"/>
        <v>37.106300000000431</v>
      </c>
      <c r="D572" s="306">
        <f t="shared" ca="1" si="240"/>
        <v>-0.65026148516859561</v>
      </c>
      <c r="E572" s="307">
        <f t="shared" ca="1" si="241"/>
        <v>-0.60936232107420452</v>
      </c>
      <c r="F572" s="304">
        <f t="shared" ca="1" si="242"/>
        <v>0.89115791947253076</v>
      </c>
      <c r="G572" s="306">
        <f t="shared" ca="1" si="243"/>
        <v>7.3880444397504474</v>
      </c>
      <c r="H572" s="307">
        <f t="shared" ca="1" si="244"/>
        <v>-104.53542075437365</v>
      </c>
      <c r="I572" s="304">
        <f t="shared" ca="1" si="245"/>
        <v>104.79617069787264</v>
      </c>
      <c r="J572" s="306">
        <f t="shared" ca="1" si="246"/>
        <v>841.88593005355631</v>
      </c>
      <c r="K572" s="307">
        <f t="shared" ca="1" si="247"/>
        <v>-10.245810858406619</v>
      </c>
      <c r="L572" s="304">
        <f t="shared" ca="1" si="232"/>
        <v>841.94827386383292</v>
      </c>
      <c r="M572" s="306">
        <f t="shared" ca="1" si="248"/>
        <v>-1.5002386141586286</v>
      </c>
      <c r="N572" s="304">
        <f t="shared" ca="1" si="249"/>
        <v>-85.957340853844968</v>
      </c>
      <c r="P572" s="310">
        <f t="shared" ca="1" si="250"/>
        <v>23</v>
      </c>
      <c r="Q572" s="304">
        <f t="shared" ca="1" si="251"/>
        <v>0</v>
      </c>
      <c r="R572" s="306">
        <f t="shared" ca="1" si="252"/>
        <v>0</v>
      </c>
      <c r="S572" s="307">
        <f t="shared" ca="1" si="253"/>
        <v>2.9792999999999985</v>
      </c>
      <c r="T572" s="304">
        <f t="shared" ca="1" si="233"/>
        <v>29.226932999999988</v>
      </c>
      <c r="U572" s="311">
        <f t="shared" ca="1" si="234"/>
        <v>0</v>
      </c>
      <c r="V572" s="306">
        <f t="shared" ca="1" si="235"/>
        <v>1.2262557551416382</v>
      </c>
      <c r="W572" s="304">
        <f t="shared" ca="1" si="236"/>
        <v>27.479893622335251</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0.56200276834300311</v>
      </c>
      <c r="AH572" s="304">
        <f t="shared" ca="1" si="260"/>
        <v>-9.2235878972318961</v>
      </c>
    </row>
    <row r="573" spans="1:34" x14ac:dyDescent="0.2">
      <c r="A573" s="347">
        <f t="shared" ca="1" si="238"/>
        <v>1E-4</v>
      </c>
      <c r="B573" s="304">
        <f t="shared" ca="1" si="239"/>
        <v>37.106400000000434</v>
      </c>
      <c r="D573" s="306">
        <f t="shared" ca="1" si="240"/>
        <v>-0.65025679038721185</v>
      </c>
      <c r="E573" s="307">
        <f t="shared" ca="1" si="241"/>
        <v>-0.60934240571354437</v>
      </c>
      <c r="F573" s="304">
        <f t="shared" ca="1" si="242"/>
        <v>0.89114087598170921</v>
      </c>
      <c r="G573" s="306">
        <f t="shared" ca="1" si="243"/>
        <v>7.3879794140714088</v>
      </c>
      <c r="H573" s="307">
        <f t="shared" ca="1" si="244"/>
        <v>-104.53548168861421</v>
      </c>
      <c r="I573" s="304">
        <f t="shared" ca="1" si="245"/>
        <v>104.79622689626444</v>
      </c>
      <c r="J573" s="306">
        <f t="shared" ca="1" si="246"/>
        <v>841.88593005355631</v>
      </c>
      <c r="K573" s="307">
        <f t="shared" ca="1" si="247"/>
        <v>-10.256264403528769</v>
      </c>
      <c r="L573" s="304">
        <f t="shared" ca="1" si="232"/>
        <v>841.94840113967587</v>
      </c>
      <c r="M573" s="306">
        <f t="shared" ca="1" si="248"/>
        <v>-1.500239274103178</v>
      </c>
      <c r="N573" s="304">
        <f t="shared" ca="1" si="249"/>
        <v>-85.957378665882359</v>
      </c>
      <c r="P573" s="310">
        <f t="shared" ca="1" si="250"/>
        <v>23</v>
      </c>
      <c r="Q573" s="304">
        <f t="shared" ca="1" si="251"/>
        <v>0</v>
      </c>
      <c r="R573" s="306">
        <f t="shared" ca="1" si="252"/>
        <v>0</v>
      </c>
      <c r="S573" s="307">
        <f t="shared" ca="1" si="253"/>
        <v>2.9792999999999985</v>
      </c>
      <c r="T573" s="304">
        <f t="shared" ca="1" si="233"/>
        <v>29.226932999999988</v>
      </c>
      <c r="U573" s="311">
        <f t="shared" ca="1" si="234"/>
        <v>0</v>
      </c>
      <c r="V573" s="306">
        <f t="shared" ca="1" si="235"/>
        <v>1.2262570370146315</v>
      </c>
      <c r="W573" s="304">
        <f t="shared" ca="1" si="236"/>
        <v>27.479951821571177</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0.56198368993756631</v>
      </c>
      <c r="AH573" s="304">
        <f t="shared" ca="1" si="260"/>
        <v>-9.2236074320596337</v>
      </c>
    </row>
    <row r="574" spans="1:34" x14ac:dyDescent="0.2">
      <c r="A574" s="347">
        <f t="shared" ca="1" si="238"/>
        <v>1E-4</v>
      </c>
      <c r="B574" s="304">
        <f t="shared" ca="1" si="239"/>
        <v>37.106500000000437</v>
      </c>
      <c r="D574" s="306">
        <f t="shared" ca="1" si="240"/>
        <v>-0.65025209561904251</v>
      </c>
      <c r="E574" s="307">
        <f t="shared" ca="1" si="241"/>
        <v>-0.60932249065272792</v>
      </c>
      <c r="F574" s="304">
        <f t="shared" ca="1" si="242"/>
        <v>0.891123832849397</v>
      </c>
      <c r="G574" s="306">
        <f t="shared" ca="1" si="243"/>
        <v>7.387914388861847</v>
      </c>
      <c r="H574" s="307">
        <f t="shared" ca="1" si="244"/>
        <v>-104.53554262086328</v>
      </c>
      <c r="I574" s="304">
        <f t="shared" ca="1" si="245"/>
        <v>104.79628309274845</v>
      </c>
      <c r="J574" s="306">
        <f t="shared" ca="1" si="246"/>
        <v>841.88593005355631</v>
      </c>
      <c r="K574" s="307">
        <f t="shared" ca="1" si="247"/>
        <v>-10.266717954744243</v>
      </c>
      <c r="L574" s="304">
        <f t="shared" ca="1" si="232"/>
        <v>841.94852854536407</v>
      </c>
      <c r="M574" s="306">
        <f t="shared" ca="1" si="248"/>
        <v>-1.5002399340412111</v>
      </c>
      <c r="N574" s="304">
        <f t="shared" ca="1" si="249"/>
        <v>-85.957416477546403</v>
      </c>
      <c r="P574" s="310">
        <f t="shared" ca="1" si="250"/>
        <v>23</v>
      </c>
      <c r="Q574" s="304">
        <f t="shared" ca="1" si="251"/>
        <v>0</v>
      </c>
      <c r="R574" s="306">
        <f t="shared" ca="1" si="252"/>
        <v>0</v>
      </c>
      <c r="S574" s="307">
        <f t="shared" ca="1" si="253"/>
        <v>2.9792999999999985</v>
      </c>
      <c r="T574" s="304">
        <f t="shared" ca="1" si="233"/>
        <v>29.226932999999988</v>
      </c>
      <c r="U574" s="311">
        <f t="shared" ca="1" si="234"/>
        <v>0</v>
      </c>
      <c r="V574" s="306">
        <f t="shared" ca="1" si="235"/>
        <v>1.2262583188897129</v>
      </c>
      <c r="W574" s="304">
        <f t="shared" ca="1" si="236"/>
        <v>27.480010019930798</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0.56196461181750834</v>
      </c>
      <c r="AH574" s="304">
        <f t="shared" ca="1" si="260"/>
        <v>-9.2236269665932227</v>
      </c>
    </row>
    <row r="575" spans="1:34" x14ac:dyDescent="0.2">
      <c r="A575" s="347">
        <f t="shared" ca="1" si="238"/>
        <v>1E-4</v>
      </c>
      <c r="B575" s="304">
        <f t="shared" ca="1" si="239"/>
        <v>37.106600000000441</v>
      </c>
      <c r="D575" s="306">
        <f t="shared" ca="1" si="240"/>
        <v>-0.65024740086409039</v>
      </c>
      <c r="E575" s="307">
        <f t="shared" ca="1" si="241"/>
        <v>-0.60930257589173387</v>
      </c>
      <c r="F575" s="304">
        <f t="shared" ca="1" si="242"/>
        <v>0.89110679007558191</v>
      </c>
      <c r="G575" s="306">
        <f t="shared" ca="1" si="243"/>
        <v>7.3878493641217604</v>
      </c>
      <c r="H575" s="307">
        <f t="shared" ca="1" si="244"/>
        <v>-104.53560355112087</v>
      </c>
      <c r="I575" s="304">
        <f t="shared" ca="1" si="245"/>
        <v>104.79633928732467</v>
      </c>
      <c r="J575" s="306">
        <f t="shared" ca="1" si="246"/>
        <v>841.88593005355631</v>
      </c>
      <c r="K575" s="307">
        <f t="shared" ca="1" si="247"/>
        <v>-10.277171512052842</v>
      </c>
      <c r="L575" s="304">
        <f t="shared" ca="1" si="232"/>
        <v>841.94865608089765</v>
      </c>
      <c r="M575" s="306">
        <f t="shared" ca="1" si="248"/>
        <v>-1.5002405939727284</v>
      </c>
      <c r="N575" s="304">
        <f t="shared" ca="1" si="249"/>
        <v>-85.957454288837098</v>
      </c>
      <c r="P575" s="310">
        <f t="shared" ca="1" si="250"/>
        <v>23</v>
      </c>
      <c r="Q575" s="304">
        <f t="shared" ca="1" si="251"/>
        <v>0</v>
      </c>
      <c r="R575" s="306">
        <f t="shared" ca="1" si="252"/>
        <v>0</v>
      </c>
      <c r="S575" s="307">
        <f t="shared" ca="1" si="253"/>
        <v>2.9792999999999985</v>
      </c>
      <c r="T575" s="304">
        <f t="shared" ca="1" si="233"/>
        <v>29.226932999999988</v>
      </c>
      <c r="U575" s="311">
        <f t="shared" ca="1" si="234"/>
        <v>0</v>
      </c>
      <c r="V575" s="306">
        <f t="shared" ca="1" si="235"/>
        <v>1.2262596007668827</v>
      </c>
      <c r="W575" s="304">
        <f t="shared" ca="1" si="236"/>
        <v>27.480068217414104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0.56194553398281144</v>
      </c>
      <c r="AH575" s="304">
        <f t="shared" ca="1" si="260"/>
        <v>-9.2236465008326824</v>
      </c>
    </row>
    <row r="576" spans="1:34" x14ac:dyDescent="0.2">
      <c r="A576" s="347">
        <f t="shared" ca="1" si="238"/>
        <v>1E-4</v>
      </c>
      <c r="B576" s="304">
        <f t="shared" ca="1" si="239"/>
        <v>37.106700000000444</v>
      </c>
      <c r="D576" s="306">
        <f t="shared" ca="1" si="240"/>
        <v>-0.65024270612235158</v>
      </c>
      <c r="E576" s="307">
        <f t="shared" ca="1" si="241"/>
        <v>-0.60928266143057108</v>
      </c>
      <c r="F576" s="304">
        <f t="shared" ca="1" si="242"/>
        <v>0.89108974766026727</v>
      </c>
      <c r="G576" s="306">
        <f t="shared" ca="1" si="243"/>
        <v>7.387784339851148</v>
      </c>
      <c r="H576" s="307">
        <f t="shared" ca="1" si="244"/>
        <v>-104.53566447938701</v>
      </c>
      <c r="I576" s="304">
        <f t="shared" ca="1" si="245"/>
        <v>104.79639547999314</v>
      </c>
      <c r="J576" s="306">
        <f t="shared" ca="1" si="246"/>
        <v>841.88593005355631</v>
      </c>
      <c r="K576" s="307">
        <f t="shared" ca="1" si="247"/>
        <v>-10.287625075454367</v>
      </c>
      <c r="L576" s="304">
        <f t="shared" ca="1" si="232"/>
        <v>841.94878374627672</v>
      </c>
      <c r="M576" s="306">
        <f t="shared" ca="1" si="248"/>
        <v>-1.5002412538977292</v>
      </c>
      <c r="N576" s="304">
        <f t="shared" ca="1" si="249"/>
        <v>-85.957492099754447</v>
      </c>
      <c r="P576" s="310">
        <f t="shared" ca="1" si="250"/>
        <v>23</v>
      </c>
      <c r="Q576" s="304">
        <f t="shared" ca="1" si="251"/>
        <v>0</v>
      </c>
      <c r="R576" s="306">
        <f t="shared" ca="1" si="252"/>
        <v>0</v>
      </c>
      <c r="S576" s="307">
        <f t="shared" ca="1" si="253"/>
        <v>2.9792999999999985</v>
      </c>
      <c r="T576" s="304">
        <f t="shared" ca="1" si="233"/>
        <v>29.226932999999988</v>
      </c>
      <c r="U576" s="311">
        <f t="shared" ca="1" si="234"/>
        <v>0</v>
      </c>
      <c r="V576" s="306">
        <f t="shared" ca="1" si="235"/>
        <v>1.2262608826461399</v>
      </c>
      <c r="W576" s="304">
        <f t="shared" ca="1" si="236"/>
        <v>27.480126414021079</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0.56192645643348094</v>
      </c>
      <c r="AH576" s="304">
        <f t="shared" ca="1" si="260"/>
        <v>-9.2236660347780077</v>
      </c>
    </row>
    <row r="577" spans="1:34" x14ac:dyDescent="0.2">
      <c r="A577" s="347">
        <f t="shared" ca="1" si="238"/>
        <v>1E-4</v>
      </c>
      <c r="B577" s="304">
        <f t="shared" ca="1" si="239"/>
        <v>37.106800000000447</v>
      </c>
      <c r="D577" s="306">
        <f t="shared" ca="1" si="240"/>
        <v>-0.65023801139383097</v>
      </c>
      <c r="E577" s="307">
        <f t="shared" ca="1" si="241"/>
        <v>-0.60926274726924134</v>
      </c>
      <c r="F577" s="304">
        <f t="shared" ca="1" si="242"/>
        <v>0.89107270560345819</v>
      </c>
      <c r="G577" s="306">
        <f t="shared" ca="1" si="243"/>
        <v>7.387719316050009</v>
      </c>
      <c r="H577" s="307">
        <f t="shared" ca="1" si="244"/>
        <v>-104.53572540566174</v>
      </c>
      <c r="I577" s="304">
        <f t="shared" ca="1" si="245"/>
        <v>104.79645167075387</v>
      </c>
      <c r="J577" s="306">
        <f t="shared" ca="1" si="246"/>
        <v>841.88593005355631</v>
      </c>
      <c r="K577" s="307">
        <f t="shared" ca="1" si="247"/>
        <v>-10.298078644948619</v>
      </c>
      <c r="L577" s="304">
        <f t="shared" ca="1" si="232"/>
        <v>841.9489115415015</v>
      </c>
      <c r="M577" s="306">
        <f t="shared" ca="1" si="248"/>
        <v>-1.500241913816214</v>
      </c>
      <c r="N577" s="304">
        <f t="shared" ca="1" si="249"/>
        <v>-85.957529910298447</v>
      </c>
      <c r="P577" s="310">
        <f t="shared" ca="1" si="250"/>
        <v>23</v>
      </c>
      <c r="Q577" s="304">
        <f t="shared" ca="1" si="251"/>
        <v>0</v>
      </c>
      <c r="R577" s="306">
        <f t="shared" ca="1" si="252"/>
        <v>0</v>
      </c>
      <c r="S577" s="307">
        <f t="shared" ca="1" si="253"/>
        <v>2.9792999999999985</v>
      </c>
      <c r="T577" s="304">
        <f t="shared" ca="1" si="233"/>
        <v>29.226932999999988</v>
      </c>
      <c r="U577" s="311">
        <f t="shared" ca="1" si="234"/>
        <v>0</v>
      </c>
      <c r="V577" s="306">
        <f t="shared" ca="1" si="235"/>
        <v>1.2262621645274845</v>
      </c>
      <c r="W577" s="304">
        <f t="shared" ca="1" si="236"/>
        <v>27.480184609751749</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0.56190737916952216</v>
      </c>
      <c r="AH577" s="304">
        <f t="shared" ca="1" si="260"/>
        <v>-9.2236855684291932</v>
      </c>
    </row>
    <row r="578" spans="1:34" x14ac:dyDescent="0.2">
      <c r="A578" s="347">
        <f t="shared" ca="1" si="238"/>
        <v>1E-4</v>
      </c>
      <c r="B578" s="304">
        <f t="shared" ca="1" si="239"/>
        <v>37.106900000000451</v>
      </c>
      <c r="D578" s="306">
        <f t="shared" ca="1" si="240"/>
        <v>-0.65023331667852791</v>
      </c>
      <c r="E578" s="307">
        <f t="shared" ca="1" si="241"/>
        <v>-0.60924283340773755</v>
      </c>
      <c r="F578" s="304">
        <f t="shared" ca="1" si="242"/>
        <v>0.89105566390514968</v>
      </c>
      <c r="G578" s="306">
        <f t="shared" ca="1" si="243"/>
        <v>7.3876542927183415</v>
      </c>
      <c r="H578" s="307">
        <f t="shared" ca="1" si="244"/>
        <v>-104.53578632994508</v>
      </c>
      <c r="I578" s="304">
        <f t="shared" ca="1" si="245"/>
        <v>104.79650785960692</v>
      </c>
      <c r="J578" s="306">
        <f t="shared" ca="1" si="246"/>
        <v>841.88593005355631</v>
      </c>
      <c r="K578" s="307">
        <f t="shared" ca="1" si="247"/>
        <v>-10.308532220535399</v>
      </c>
      <c r="L578" s="304">
        <f t="shared" ca="1" si="232"/>
        <v>841.949039466572</v>
      </c>
      <c r="M578" s="306">
        <f t="shared" ca="1" si="248"/>
        <v>-1.500242573728183</v>
      </c>
      <c r="N578" s="304">
        <f t="shared" ca="1" si="249"/>
        <v>-85.957567720469129</v>
      </c>
      <c r="P578" s="310">
        <f t="shared" ca="1" si="250"/>
        <v>23</v>
      </c>
      <c r="Q578" s="304">
        <f t="shared" ca="1" si="251"/>
        <v>0</v>
      </c>
      <c r="R578" s="306">
        <f t="shared" ca="1" si="252"/>
        <v>0</v>
      </c>
      <c r="S578" s="307">
        <f t="shared" ca="1" si="253"/>
        <v>2.9792999999999985</v>
      </c>
      <c r="T578" s="304">
        <f t="shared" ca="1" si="233"/>
        <v>29.226932999999988</v>
      </c>
      <c r="U578" s="311">
        <f t="shared" ca="1" si="234"/>
        <v>0</v>
      </c>
      <c r="V578" s="306">
        <f t="shared" ca="1" si="235"/>
        <v>1.2262634464109177</v>
      </c>
      <c r="W578" s="304">
        <f t="shared" ca="1" si="236"/>
        <v>27.480242804606156</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0.561888302190928</v>
      </c>
      <c r="AH578" s="304">
        <f t="shared" ca="1" si="260"/>
        <v>-9.2237051017862459</v>
      </c>
    </row>
    <row r="579" spans="1:34" x14ac:dyDescent="0.2">
      <c r="A579" s="347">
        <f t="shared" ca="1" si="238"/>
        <v>1E-4</v>
      </c>
      <c r="B579" s="304">
        <f t="shared" ca="1" si="239"/>
        <v>37.107000000000454</v>
      </c>
      <c r="D579" s="306">
        <f t="shared" ca="1" si="240"/>
        <v>-0.6502286219764406</v>
      </c>
      <c r="E579" s="307">
        <f t="shared" ca="1" si="241"/>
        <v>-0.60922291984604726</v>
      </c>
      <c r="F579" s="304">
        <f t="shared" ca="1" si="242"/>
        <v>0.89103862256533206</v>
      </c>
      <c r="G579" s="306">
        <f t="shared" ca="1" si="243"/>
        <v>7.3875892698561438</v>
      </c>
      <c r="H579" s="307">
        <f t="shared" ca="1" si="244"/>
        <v>-104.53584725223706</v>
      </c>
      <c r="I579" s="304">
        <f t="shared" ca="1" si="245"/>
        <v>104.79656404655228</v>
      </c>
      <c r="J579" s="306">
        <f t="shared" ca="1" si="246"/>
        <v>841.88593005355631</v>
      </c>
      <c r="K579" s="307">
        <f t="shared" ca="1" si="247"/>
        <v>-10.318985802214508</v>
      </c>
      <c r="L579" s="304">
        <f t="shared" ca="1" si="232"/>
        <v>841.94916752148868</v>
      </c>
      <c r="M579" s="306">
        <f t="shared" ca="1" si="248"/>
        <v>-1.500243233633636</v>
      </c>
      <c r="N579" s="304">
        <f t="shared" ca="1" si="249"/>
        <v>-85.957605530266463</v>
      </c>
      <c r="P579" s="310">
        <f t="shared" ca="1" si="250"/>
        <v>23</v>
      </c>
      <c r="Q579" s="304">
        <f t="shared" ca="1" si="251"/>
        <v>0</v>
      </c>
      <c r="R579" s="306">
        <f t="shared" ca="1" si="252"/>
        <v>0</v>
      </c>
      <c r="S579" s="307">
        <f t="shared" ca="1" si="253"/>
        <v>2.9792999999999985</v>
      </c>
      <c r="T579" s="304">
        <f t="shared" ca="1" si="233"/>
        <v>29.226932999999988</v>
      </c>
      <c r="U579" s="311">
        <f t="shared" ca="1" si="234"/>
        <v>0</v>
      </c>
      <c r="V579" s="306">
        <f t="shared" ca="1" si="235"/>
        <v>1.2262647282964383</v>
      </c>
      <c r="W579" s="304">
        <f t="shared" ca="1" si="236"/>
        <v>27.480300998584259</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0.56186922549768248</v>
      </c>
      <c r="AH579" s="304">
        <f t="shared" ca="1" si="260"/>
        <v>-9.2237246348491819</v>
      </c>
    </row>
    <row r="580" spans="1:34" x14ac:dyDescent="0.2">
      <c r="A580" s="347">
        <f t="shared" ca="1" si="238"/>
        <v>1E-4</v>
      </c>
      <c r="B580" s="304">
        <f t="shared" ca="1" si="239"/>
        <v>37.107100000000457</v>
      </c>
      <c r="D580" s="306">
        <f t="shared" ca="1" si="240"/>
        <v>-0.65022392728757283</v>
      </c>
      <c r="E580" s="307">
        <f t="shared" ca="1" si="241"/>
        <v>-0.60920300658417936</v>
      </c>
      <c r="F580" s="304">
        <f t="shared" ca="1" si="242"/>
        <v>0.89102158158401445</v>
      </c>
      <c r="G580" s="306">
        <f t="shared" ca="1" si="243"/>
        <v>7.3875242474634151</v>
      </c>
      <c r="H580" s="307">
        <f t="shared" ca="1" si="244"/>
        <v>-104.53590817253772</v>
      </c>
      <c r="I580" s="304">
        <f t="shared" ca="1" si="245"/>
        <v>104.79662023159</v>
      </c>
      <c r="J580" s="306">
        <f t="shared" ca="1" si="246"/>
        <v>841.88593005355631</v>
      </c>
      <c r="K580" s="307">
        <f t="shared" ca="1" si="247"/>
        <v>-10.329439389985746</v>
      </c>
      <c r="L580" s="304">
        <f t="shared" ref="L580:L643" ca="1" si="261">SQRT(pos_x^2+pos_z^2)</f>
        <v>841.94929570625152</v>
      </c>
      <c r="M580" s="306">
        <f t="shared" ca="1" si="248"/>
        <v>-1.5002438935325733</v>
      </c>
      <c r="N580" s="304">
        <f t="shared" ca="1" si="249"/>
        <v>-85.957643339690463</v>
      </c>
      <c r="P580" s="310">
        <f t="shared" ca="1" si="250"/>
        <v>23</v>
      </c>
      <c r="Q580" s="304">
        <f t="shared" ca="1" si="251"/>
        <v>0</v>
      </c>
      <c r="R580" s="306">
        <f t="shared" ca="1" si="252"/>
        <v>0</v>
      </c>
      <c r="S580" s="307">
        <f t="shared" ca="1" si="253"/>
        <v>2.9792999999999985</v>
      </c>
      <c r="T580" s="304">
        <f t="shared" ref="T580:T643" ca="1" si="262">m*g</f>
        <v>29.226932999999988</v>
      </c>
      <c r="U580" s="311">
        <f t="shared" ref="U580:U643" ca="1" si="263">IF(pos_xz&lt;L_rampe,Poids*COS(Beta),0)</f>
        <v>0</v>
      </c>
      <c r="V580" s="306">
        <f t="shared" ref="V580:V643" ca="1" si="264">Rho_moyen*(20000-Alt_rampe-pos_z)/(20000+Alt_rampe+pos_z)</f>
        <v>1.2262660101840464</v>
      </c>
      <c r="W580" s="304">
        <f t="shared" ref="W580:W643" ca="1" si="265">1/2*Rho*Sref*Cx*vit_xz^2</f>
        <v>27.480359191686077</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0.5618501490897998</v>
      </c>
      <c r="AH580" s="304">
        <f t="shared" ca="1" si="260"/>
        <v>-9.2237441676179888</v>
      </c>
    </row>
    <row r="581" spans="1:34" x14ac:dyDescent="0.2">
      <c r="A581" s="347">
        <f t="shared" ref="A581:A644" ca="1" si="267">IF(B580+0.01&lt;=T_ini+ROUNDUP(Temps_fin_propu,0), 0.01, IF(K580&gt;0, 0.1, 0.0001))</f>
        <v>1E-4</v>
      </c>
      <c r="B581" s="304">
        <f t="shared" ref="B581:B644" ca="1" si="268">B580+pas</f>
        <v>37.107200000000461</v>
      </c>
      <c r="D581" s="306">
        <f t="shared" ref="D581:D644" ca="1" si="269">IF(AND(L580&lt;L_rampe,Poussee&lt;Poids*SIN(M580)),0,(-W580+Poussee)/m*COS(M580)-U580/m*SIN(M580))</f>
        <v>-0.65021923261192205</v>
      </c>
      <c r="E581" s="307">
        <f t="shared" ref="E581:E644" ca="1" si="270">IF(AND(L580&lt;L_rampe,Poussee&lt;Poids*SIN(M580)),0,(-W580+Poussee)/m*SIN(M580)+U580/m*COS(M580)-Poids/m)</f>
        <v>-0.60918309362213385</v>
      </c>
      <c r="F581" s="304">
        <f t="shared" ref="F581:F644" ca="1" si="271">SQRT(acc_x^2+acc_z^2)</f>
        <v>0.89100454096119519</v>
      </c>
      <c r="G581" s="306">
        <f t="shared" ref="G581:G644" ca="1" si="272">G580+acc_x*pas</f>
        <v>7.3874592255401534</v>
      </c>
      <c r="H581" s="307">
        <f t="shared" ref="H581:H644" ca="1" si="273">H580+acc_z*pas</f>
        <v>-104.53596909084708</v>
      </c>
      <c r="I581" s="304">
        <f t="shared" ref="I581:I644" ca="1" si="274">SQRT(vit_x^2+vit_z^2)</f>
        <v>104.7966764147201</v>
      </c>
      <c r="J581" s="306">
        <f t="shared" ref="J581:J644" ca="1" si="275">J580+0.5*(vit_x+G580)*pas*(K580&gt;=0)</f>
        <v>841.88593005355631</v>
      </c>
      <c r="K581" s="307">
        <f t="shared" ref="K581:K644" ca="1" si="276">K580+0.5*(vit_z+H580)*pas</f>
        <v>-10.339892983848914</v>
      </c>
      <c r="L581" s="304">
        <f t="shared" ca="1" si="261"/>
        <v>841.94942402086065</v>
      </c>
      <c r="M581" s="306">
        <f t="shared" ref="M581:M644" ca="1" si="277">IF(AND(L580&gt;L_rampe,G581&gt;0),ATAN2(G581,H581),$M$4)</f>
        <v>-1.5002445534249949</v>
      </c>
      <c r="N581" s="304">
        <f t="shared" ref="N581:N644" ca="1" si="278">DEGREES(Beta)</f>
        <v>-85.957681148741159</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2.9792999999999985</v>
      </c>
      <c r="T581" s="304">
        <f t="shared" ca="1" si="262"/>
        <v>29.226932999999988</v>
      </c>
      <c r="U581" s="311">
        <f t="shared" ca="1" si="263"/>
        <v>0</v>
      </c>
      <c r="V581" s="306">
        <f t="shared" ca="1" si="264"/>
        <v>1.2262672920737425</v>
      </c>
      <c r="W581" s="304">
        <f t="shared" ca="1" si="265"/>
        <v>27.480417383911647</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0.56183107296727464</v>
      </c>
      <c r="AH581" s="304">
        <f t="shared" ref="AH581:AH644" ca="1" si="289">IF(AND(L580&lt;L_rampe,Poussee&lt;Poids*SIN(M580)), g*SIN(M580), (-W580+Poussee)/m)</f>
        <v>-9.22376370009267</v>
      </c>
    </row>
    <row r="582" spans="1:34" x14ac:dyDescent="0.2">
      <c r="A582" s="347">
        <f t="shared" ca="1" si="267"/>
        <v>1E-4</v>
      </c>
      <c r="B582" s="304">
        <f t="shared" ca="1" si="268"/>
        <v>37.107300000000464</v>
      </c>
      <c r="D582" s="306">
        <f t="shared" ca="1" si="269"/>
        <v>-0.65021453794949002</v>
      </c>
      <c r="E582" s="307">
        <f t="shared" ca="1" si="270"/>
        <v>-0.60916318095989297</v>
      </c>
      <c r="F582" s="304">
        <f t="shared" ca="1" si="271"/>
        <v>0.89098750069686394</v>
      </c>
      <c r="G582" s="306">
        <f t="shared" ca="1" si="272"/>
        <v>7.3873942040863581</v>
      </c>
      <c r="H582" s="307">
        <f t="shared" ca="1" si="273"/>
        <v>-104.53603000716517</v>
      </c>
      <c r="I582" s="304">
        <f t="shared" ca="1" si="274"/>
        <v>104.79673259594263</v>
      </c>
      <c r="J582" s="306">
        <f t="shared" ca="1" si="275"/>
        <v>841.88593005355631</v>
      </c>
      <c r="K582" s="307">
        <f t="shared" ca="1" si="276"/>
        <v>-10.350346583803814</v>
      </c>
      <c r="L582" s="304">
        <f t="shared" ca="1" si="261"/>
        <v>841.94955246531629</v>
      </c>
      <c r="M582" s="306">
        <f t="shared" ca="1" si="277"/>
        <v>-1.5002452133109008</v>
      </c>
      <c r="N582" s="304">
        <f t="shared" ca="1" si="278"/>
        <v>-85.957718957418521</v>
      </c>
      <c r="P582" s="310">
        <f t="shared" ca="1" si="279"/>
        <v>23</v>
      </c>
      <c r="Q582" s="304">
        <f t="shared" ca="1" si="280"/>
        <v>0</v>
      </c>
      <c r="R582" s="306">
        <f t="shared" ca="1" si="281"/>
        <v>0</v>
      </c>
      <c r="S582" s="307">
        <f t="shared" ca="1" si="282"/>
        <v>2.9792999999999985</v>
      </c>
      <c r="T582" s="304">
        <f t="shared" ca="1" si="262"/>
        <v>29.226932999999988</v>
      </c>
      <c r="U582" s="311">
        <f t="shared" ca="1" si="263"/>
        <v>0</v>
      </c>
      <c r="V582" s="306">
        <f t="shared" ca="1" si="264"/>
        <v>1.2262685739655266</v>
      </c>
      <c r="W582" s="304">
        <f t="shared" ca="1" si="265"/>
        <v>27.480475575260972</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0.56181199713009633</v>
      </c>
      <c r="AH582" s="304">
        <f t="shared" ca="1" si="289"/>
        <v>-9.223783232273238</v>
      </c>
    </row>
    <row r="583" spans="1:34" x14ac:dyDescent="0.2">
      <c r="A583" s="347">
        <f t="shared" ca="1" si="267"/>
        <v>1E-4</v>
      </c>
      <c r="B583" s="304">
        <f t="shared" ca="1" si="268"/>
        <v>37.107400000000467</v>
      </c>
      <c r="D583" s="306">
        <f t="shared" ca="1" si="269"/>
        <v>-0.65020984330027798</v>
      </c>
      <c r="E583" s="307">
        <f t="shared" ca="1" si="270"/>
        <v>-0.60914326859745849</v>
      </c>
      <c r="F583" s="304">
        <f t="shared" ca="1" si="271"/>
        <v>0.89097046079102282</v>
      </c>
      <c r="G583" s="306">
        <f t="shared" ca="1" si="272"/>
        <v>7.387329183102028</v>
      </c>
      <c r="H583" s="307">
        <f t="shared" ca="1" si="273"/>
        <v>-104.53609092149203</v>
      </c>
      <c r="I583" s="304">
        <f t="shared" ca="1" si="274"/>
        <v>104.79678877525761</v>
      </c>
      <c r="J583" s="306">
        <f t="shared" ca="1" si="275"/>
        <v>841.88593005355631</v>
      </c>
      <c r="K583" s="307">
        <f t="shared" ca="1" si="276"/>
        <v>-10.360800189850247</v>
      </c>
      <c r="L583" s="304">
        <f t="shared" ca="1" si="261"/>
        <v>841.94968103961867</v>
      </c>
      <c r="M583" s="306">
        <f t="shared" ca="1" si="277"/>
        <v>-1.500245873190291</v>
      </c>
      <c r="N583" s="304">
        <f t="shared" ca="1" si="278"/>
        <v>-85.957756765722579</v>
      </c>
      <c r="P583" s="310">
        <f t="shared" ca="1" si="279"/>
        <v>23</v>
      </c>
      <c r="Q583" s="304">
        <f t="shared" ca="1" si="280"/>
        <v>0</v>
      </c>
      <c r="R583" s="306">
        <f t="shared" ca="1" si="281"/>
        <v>0</v>
      </c>
      <c r="S583" s="307">
        <f t="shared" ca="1" si="282"/>
        <v>2.9792999999999985</v>
      </c>
      <c r="T583" s="304">
        <f t="shared" ca="1" si="262"/>
        <v>29.226932999999988</v>
      </c>
      <c r="U583" s="311">
        <f t="shared" ca="1" si="263"/>
        <v>0</v>
      </c>
      <c r="V583" s="306">
        <f t="shared" ca="1" si="264"/>
        <v>1.2262698558593983</v>
      </c>
      <c r="W583" s="304">
        <f t="shared" ca="1" si="265"/>
        <v>27.480533765734055</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0.56179292157825778</v>
      </c>
      <c r="AH583" s="304">
        <f t="shared" ca="1" si="289"/>
        <v>-9.2238027641596965</v>
      </c>
    </row>
    <row r="584" spans="1:34" x14ac:dyDescent="0.2">
      <c r="A584" s="347">
        <f t="shared" ca="1" si="267"/>
        <v>1E-4</v>
      </c>
      <c r="B584" s="304">
        <f t="shared" ca="1" si="268"/>
        <v>37.107500000000471</v>
      </c>
      <c r="D584" s="306">
        <f t="shared" ca="1" si="269"/>
        <v>-0.6502051486642868</v>
      </c>
      <c r="E584" s="307">
        <f t="shared" ca="1" si="270"/>
        <v>-0.60912335653482508</v>
      </c>
      <c r="F584" s="304">
        <f t="shared" ca="1" si="271"/>
        <v>0.89095342124366916</v>
      </c>
      <c r="G584" s="306">
        <f t="shared" ca="1" si="272"/>
        <v>7.3872641625871616</v>
      </c>
      <c r="H584" s="307">
        <f t="shared" ca="1" si="273"/>
        <v>-104.53615183382769</v>
      </c>
      <c r="I584" s="304">
        <f t="shared" ca="1" si="274"/>
        <v>104.79684495266505</v>
      </c>
      <c r="J584" s="306">
        <f t="shared" ca="1" si="275"/>
        <v>841.88593005355631</v>
      </c>
      <c r="K584" s="307">
        <f t="shared" ca="1" si="276"/>
        <v>-10.371253801988013</v>
      </c>
      <c r="L584" s="304">
        <f t="shared" ca="1" si="261"/>
        <v>841.94980974376779</v>
      </c>
      <c r="M584" s="306">
        <f t="shared" ca="1" si="277"/>
        <v>-1.5002465330631658</v>
      </c>
      <c r="N584" s="304">
        <f t="shared" ca="1" si="278"/>
        <v>-85.957794573653317</v>
      </c>
      <c r="P584" s="310">
        <f t="shared" ca="1" si="279"/>
        <v>23</v>
      </c>
      <c r="Q584" s="304">
        <f t="shared" ca="1" si="280"/>
        <v>0</v>
      </c>
      <c r="R584" s="306">
        <f t="shared" ca="1" si="281"/>
        <v>0</v>
      </c>
      <c r="S584" s="307">
        <f t="shared" ca="1" si="282"/>
        <v>2.9792999999999985</v>
      </c>
      <c r="T584" s="304">
        <f t="shared" ca="1" si="262"/>
        <v>29.226932999999988</v>
      </c>
      <c r="U584" s="311">
        <f t="shared" ca="1" si="263"/>
        <v>0</v>
      </c>
      <c r="V584" s="306">
        <f t="shared" ca="1" si="264"/>
        <v>1.2262711377553572</v>
      </c>
      <c r="W584" s="304">
        <f t="shared" ca="1" si="265"/>
        <v>27.480591955330901</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0.56177384631176608</v>
      </c>
      <c r="AH584" s="304">
        <f t="shared" ca="1" si="289"/>
        <v>-9.2238222957520453</v>
      </c>
    </row>
    <row r="585" spans="1:34" x14ac:dyDescent="0.2">
      <c r="A585" s="347">
        <f t="shared" ca="1" si="267"/>
        <v>1E-4</v>
      </c>
      <c r="B585" s="304">
        <f t="shared" ca="1" si="268"/>
        <v>37.107600000000474</v>
      </c>
      <c r="D585" s="306">
        <f t="shared" ca="1" si="269"/>
        <v>-0.65020045404151561</v>
      </c>
      <c r="E585" s="307">
        <f t="shared" ca="1" si="270"/>
        <v>-0.60910344477199629</v>
      </c>
      <c r="F585" s="304">
        <f t="shared" ca="1" si="271"/>
        <v>0.89093638205480497</v>
      </c>
      <c r="G585" s="306">
        <f t="shared" ca="1" si="272"/>
        <v>7.3871991425417578</v>
      </c>
      <c r="H585" s="307">
        <f t="shared" ca="1" si="273"/>
        <v>-104.53621274417216</v>
      </c>
      <c r="I585" s="304">
        <f t="shared" ca="1" si="274"/>
        <v>104.796901128165</v>
      </c>
      <c r="J585" s="306">
        <f t="shared" ca="1" si="275"/>
        <v>841.88593005355631</v>
      </c>
      <c r="K585" s="307">
        <f t="shared" ca="1" si="276"/>
        <v>-10.381707420216912</v>
      </c>
      <c r="L585" s="304">
        <f t="shared" ca="1" si="261"/>
        <v>841.94993857776387</v>
      </c>
      <c r="M585" s="306">
        <f t="shared" ca="1" si="277"/>
        <v>-1.5002471929295254</v>
      </c>
      <c r="N585" s="304">
        <f t="shared" ca="1" si="278"/>
        <v>-85.957832381210764</v>
      </c>
      <c r="P585" s="310">
        <f t="shared" ca="1" si="279"/>
        <v>23</v>
      </c>
      <c r="Q585" s="304">
        <f t="shared" ca="1" si="280"/>
        <v>0</v>
      </c>
      <c r="R585" s="306">
        <f t="shared" ca="1" si="281"/>
        <v>0</v>
      </c>
      <c r="S585" s="307">
        <f t="shared" ca="1" si="282"/>
        <v>2.9792999999999985</v>
      </c>
      <c r="T585" s="304">
        <f t="shared" ca="1" si="262"/>
        <v>29.226932999999988</v>
      </c>
      <c r="U585" s="311">
        <f t="shared" ca="1" si="263"/>
        <v>0</v>
      </c>
      <c r="V585" s="306">
        <f t="shared" ca="1" si="264"/>
        <v>1.2262724196534045</v>
      </c>
      <c r="W585" s="304">
        <f t="shared" ca="1" si="265"/>
        <v>27.480650144051531</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0.56175477133061413</v>
      </c>
      <c r="AH585" s="304">
        <f t="shared" ca="1" si="289"/>
        <v>-9.2238418270502844</v>
      </c>
    </row>
    <row r="586" spans="1:34" x14ac:dyDescent="0.2">
      <c r="A586" s="347">
        <f t="shared" ca="1" si="267"/>
        <v>1E-4</v>
      </c>
      <c r="B586" s="304">
        <f t="shared" ca="1" si="268"/>
        <v>37.107700000000477</v>
      </c>
      <c r="D586" s="306">
        <f t="shared" ca="1" si="269"/>
        <v>-0.65019575943196373</v>
      </c>
      <c r="E586" s="307">
        <f t="shared" ca="1" si="270"/>
        <v>-0.60908353330896325</v>
      </c>
      <c r="F586" s="304">
        <f t="shared" ca="1" si="271"/>
        <v>0.89091934322442401</v>
      </c>
      <c r="G586" s="306">
        <f t="shared" ca="1" si="272"/>
        <v>7.387134122965815</v>
      </c>
      <c r="H586" s="307">
        <f t="shared" ca="1" si="273"/>
        <v>-104.53627365252549</v>
      </c>
      <c r="I586" s="304">
        <f t="shared" ca="1" si="274"/>
        <v>104.79695730175749</v>
      </c>
      <c r="J586" s="306">
        <f t="shared" ca="1" si="275"/>
        <v>841.88593005355631</v>
      </c>
      <c r="K586" s="307">
        <f t="shared" ca="1" si="276"/>
        <v>-10.392161044536747</v>
      </c>
      <c r="L586" s="304">
        <f t="shared" ca="1" si="261"/>
        <v>841.95006754160727</v>
      </c>
      <c r="M586" s="306">
        <f t="shared" ca="1" si="277"/>
        <v>-1.5002478527893695</v>
      </c>
      <c r="N586" s="304">
        <f t="shared" ca="1" si="278"/>
        <v>-85.957870188394892</v>
      </c>
      <c r="P586" s="310">
        <f t="shared" ca="1" si="279"/>
        <v>23</v>
      </c>
      <c r="Q586" s="304">
        <f t="shared" ca="1" si="280"/>
        <v>0</v>
      </c>
      <c r="R586" s="306">
        <f t="shared" ca="1" si="281"/>
        <v>0</v>
      </c>
      <c r="S586" s="307">
        <f t="shared" ca="1" si="282"/>
        <v>2.9792999999999985</v>
      </c>
      <c r="T586" s="304">
        <f t="shared" ca="1" si="262"/>
        <v>29.226932999999988</v>
      </c>
      <c r="U586" s="311">
        <f t="shared" ca="1" si="263"/>
        <v>0</v>
      </c>
      <c r="V586" s="306">
        <f t="shared" ca="1" si="264"/>
        <v>1.2262737015535392</v>
      </c>
      <c r="W586" s="304">
        <f t="shared" ca="1" si="265"/>
        <v>27.480708331895947</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0.56173569663480016</v>
      </c>
      <c r="AH586" s="304">
        <f t="shared" ca="1" si="289"/>
        <v>-9.2238613580544229</v>
      </c>
    </row>
    <row r="587" spans="1:34" x14ac:dyDescent="0.2">
      <c r="A587" s="347">
        <f t="shared" ca="1" si="267"/>
        <v>1E-4</v>
      </c>
      <c r="B587" s="304">
        <f t="shared" ca="1" si="268"/>
        <v>37.107800000000481</v>
      </c>
      <c r="D587" s="306">
        <f t="shared" ca="1" si="269"/>
        <v>-0.65019106483563438</v>
      </c>
      <c r="E587" s="307">
        <f t="shared" ca="1" si="270"/>
        <v>-0.60906362214572418</v>
      </c>
      <c r="F587" s="304">
        <f t="shared" ca="1" si="271"/>
        <v>0.89090230475252763</v>
      </c>
      <c r="G587" s="306">
        <f t="shared" ca="1" si="272"/>
        <v>7.3870691038593312</v>
      </c>
      <c r="H587" s="307">
        <f t="shared" ca="1" si="273"/>
        <v>-104.5363345588877</v>
      </c>
      <c r="I587" s="304">
        <f t="shared" ca="1" si="274"/>
        <v>104.79701347344252</v>
      </c>
      <c r="J587" s="306">
        <f t="shared" ca="1" si="275"/>
        <v>841.88593005355631</v>
      </c>
      <c r="K587" s="307">
        <f t="shared" ca="1" si="276"/>
        <v>-10.402614674947317</v>
      </c>
      <c r="L587" s="304">
        <f t="shared" ca="1" si="261"/>
        <v>841.95019663529797</v>
      </c>
      <c r="M587" s="306">
        <f t="shared" ca="1" si="277"/>
        <v>-1.5002485126426983</v>
      </c>
      <c r="N587" s="304">
        <f t="shared" ca="1" si="278"/>
        <v>-85.957907995205744</v>
      </c>
      <c r="P587" s="310">
        <f t="shared" ca="1" si="279"/>
        <v>23</v>
      </c>
      <c r="Q587" s="304">
        <f t="shared" ca="1" si="280"/>
        <v>0</v>
      </c>
      <c r="R587" s="306">
        <f t="shared" ca="1" si="281"/>
        <v>0</v>
      </c>
      <c r="S587" s="307">
        <f t="shared" ca="1" si="282"/>
        <v>2.9792999999999985</v>
      </c>
      <c r="T587" s="304">
        <f t="shared" ca="1" si="262"/>
        <v>29.226932999999988</v>
      </c>
      <c r="U587" s="311">
        <f t="shared" ca="1" si="263"/>
        <v>0</v>
      </c>
      <c r="V587" s="306">
        <f t="shared" ca="1" si="264"/>
        <v>1.2262749834557614</v>
      </c>
      <c r="W587" s="304">
        <f t="shared" ca="1" si="265"/>
        <v>27.480766518864158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0.56171662222431351</v>
      </c>
      <c r="AH587" s="304">
        <f t="shared" ca="1" si="289"/>
        <v>-9.2238808887644623</v>
      </c>
    </row>
    <row r="588" spans="1:34" x14ac:dyDescent="0.2">
      <c r="A588" s="347">
        <f t="shared" ca="1" si="267"/>
        <v>1E-4</v>
      </c>
      <c r="B588" s="304">
        <f t="shared" ca="1" si="268"/>
        <v>37.107900000000484</v>
      </c>
      <c r="D588" s="306">
        <f t="shared" ca="1" si="269"/>
        <v>-0.65018637025252657</v>
      </c>
      <c r="E588" s="307">
        <f t="shared" ca="1" si="270"/>
        <v>-0.60904371128227552</v>
      </c>
      <c r="F588" s="304">
        <f t="shared" ca="1" si="271"/>
        <v>0.89088526663911294</v>
      </c>
      <c r="G588" s="306">
        <f t="shared" ca="1" si="272"/>
        <v>7.3870040852223058</v>
      </c>
      <c r="H588" s="307">
        <f t="shared" ca="1" si="273"/>
        <v>-104.53639546325883</v>
      </c>
      <c r="I588" s="304">
        <f t="shared" ca="1" si="274"/>
        <v>104.79706964322014</v>
      </c>
      <c r="J588" s="306">
        <f t="shared" ca="1" si="275"/>
        <v>841.88593005355631</v>
      </c>
      <c r="K588" s="307">
        <f t="shared" ca="1" si="276"/>
        <v>-10.413068311448425</v>
      </c>
      <c r="L588" s="304">
        <f t="shared" ca="1" si="261"/>
        <v>841.95032585883609</v>
      </c>
      <c r="M588" s="306">
        <f t="shared" ca="1" si="277"/>
        <v>-1.5002491724895122</v>
      </c>
      <c r="N588" s="304">
        <f t="shared" ca="1" si="278"/>
        <v>-85.957945801643305</v>
      </c>
      <c r="P588" s="310">
        <f t="shared" ca="1" si="279"/>
        <v>23</v>
      </c>
      <c r="Q588" s="304">
        <f t="shared" ca="1" si="280"/>
        <v>0</v>
      </c>
      <c r="R588" s="306">
        <f t="shared" ca="1" si="281"/>
        <v>0</v>
      </c>
      <c r="S588" s="307">
        <f t="shared" ca="1" si="282"/>
        <v>2.9792999999999985</v>
      </c>
      <c r="T588" s="304">
        <f t="shared" ca="1" si="262"/>
        <v>29.226932999999988</v>
      </c>
      <c r="U588" s="311">
        <f t="shared" ca="1" si="263"/>
        <v>0</v>
      </c>
      <c r="V588" s="306">
        <f t="shared" ca="1" si="264"/>
        <v>1.2262762653600716</v>
      </c>
      <c r="W588" s="304">
        <f t="shared" ca="1" si="265"/>
        <v>27.480824704956184</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0.56169754809916306</v>
      </c>
      <c r="AH588" s="304">
        <f t="shared" ca="1" si="289"/>
        <v>-9.2239004191804028</v>
      </c>
    </row>
    <row r="589" spans="1:34" x14ac:dyDescent="0.2">
      <c r="A589" s="347">
        <f t="shared" ca="1" si="267"/>
        <v>1E-4</v>
      </c>
      <c r="B589" s="304">
        <f t="shared" ca="1" si="268"/>
        <v>37.108000000000487</v>
      </c>
      <c r="D589" s="306">
        <f t="shared" ca="1" si="269"/>
        <v>-0.65018167568263974</v>
      </c>
      <c r="E589" s="307">
        <f t="shared" ca="1" si="270"/>
        <v>-0.60902380071861373</v>
      </c>
      <c r="F589" s="304">
        <f t="shared" ca="1" si="271"/>
        <v>0.89086822888417738</v>
      </c>
      <c r="G589" s="306">
        <f t="shared" ca="1" si="272"/>
        <v>7.3869390670547377</v>
      </c>
      <c r="H589" s="307">
        <f t="shared" ca="1" si="273"/>
        <v>-104.5364563656389</v>
      </c>
      <c r="I589" s="304">
        <f t="shared" ca="1" si="274"/>
        <v>104.79712581109037</v>
      </c>
      <c r="J589" s="306">
        <f t="shared" ca="1" si="275"/>
        <v>841.88593005355631</v>
      </c>
      <c r="K589" s="307">
        <f t="shared" ca="1" si="276"/>
        <v>-10.42352195403987</v>
      </c>
      <c r="L589" s="304">
        <f t="shared" ca="1" si="261"/>
        <v>841.95045521222198</v>
      </c>
      <c r="M589" s="306">
        <f t="shared" ca="1" si="277"/>
        <v>-1.5002498323298108</v>
      </c>
      <c r="N589" s="304">
        <f t="shared" ca="1" si="278"/>
        <v>-85.957983607707561</v>
      </c>
      <c r="P589" s="310">
        <f t="shared" ca="1" si="279"/>
        <v>23</v>
      </c>
      <c r="Q589" s="304">
        <f t="shared" ca="1" si="280"/>
        <v>0</v>
      </c>
      <c r="R589" s="306">
        <f t="shared" ca="1" si="281"/>
        <v>0</v>
      </c>
      <c r="S589" s="307">
        <f t="shared" ca="1" si="282"/>
        <v>2.9792999999999985</v>
      </c>
      <c r="T589" s="304">
        <f t="shared" ca="1" si="262"/>
        <v>29.226932999999988</v>
      </c>
      <c r="U589" s="311">
        <f t="shared" ca="1" si="263"/>
        <v>0</v>
      </c>
      <c r="V589" s="306">
        <f t="shared" ca="1" si="264"/>
        <v>1.2262775472664686</v>
      </c>
      <c r="W589" s="304">
        <f t="shared" ca="1" si="265"/>
        <v>27.480882890172008</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0.56167847425933815</v>
      </c>
      <c r="AH589" s="304">
        <f t="shared" ca="1" si="289"/>
        <v>-9.2239199493022515</v>
      </c>
    </row>
    <row r="590" spans="1:34" x14ac:dyDescent="0.2">
      <c r="A590" s="347">
        <f t="shared" ca="1" si="267"/>
        <v>1E-4</v>
      </c>
      <c r="B590" s="304">
        <f t="shared" ca="1" si="268"/>
        <v>37.108100000000491</v>
      </c>
      <c r="D590" s="306">
        <f t="shared" ca="1" si="269"/>
        <v>-0.65017698112597655</v>
      </c>
      <c r="E590" s="307">
        <f t="shared" ca="1" si="270"/>
        <v>-0.60900389045474057</v>
      </c>
      <c r="F590" s="304">
        <f t="shared" ca="1" si="271"/>
        <v>0.89085119148772429</v>
      </c>
      <c r="G590" s="306">
        <f t="shared" ca="1" si="272"/>
        <v>7.3868740493566252</v>
      </c>
      <c r="H590" s="307">
        <f t="shared" ca="1" si="273"/>
        <v>-104.53651726602794</v>
      </c>
      <c r="I590" s="304">
        <f t="shared" ca="1" si="274"/>
        <v>104.79718197705326</v>
      </c>
      <c r="J590" s="306">
        <f t="shared" ca="1" si="275"/>
        <v>841.88593005355631</v>
      </c>
      <c r="K590" s="307">
        <f t="shared" ca="1" si="276"/>
        <v>-10.433975602721453</v>
      </c>
      <c r="L590" s="304">
        <f t="shared" ca="1" si="261"/>
        <v>841.95058469545563</v>
      </c>
      <c r="M590" s="306">
        <f t="shared" ca="1" si="277"/>
        <v>-1.5002504921635944</v>
      </c>
      <c r="N590" s="304">
        <f t="shared" ca="1" si="278"/>
        <v>-85.958021413398541</v>
      </c>
      <c r="P590" s="310">
        <f t="shared" ca="1" si="279"/>
        <v>23</v>
      </c>
      <c r="Q590" s="304">
        <f t="shared" ca="1" si="280"/>
        <v>0</v>
      </c>
      <c r="R590" s="306">
        <f t="shared" ca="1" si="281"/>
        <v>0</v>
      </c>
      <c r="S590" s="307">
        <f t="shared" ca="1" si="282"/>
        <v>2.9792999999999985</v>
      </c>
      <c r="T590" s="304">
        <f t="shared" ca="1" si="262"/>
        <v>29.226932999999988</v>
      </c>
      <c r="U590" s="311">
        <f t="shared" ca="1" si="263"/>
        <v>0</v>
      </c>
      <c r="V590" s="306">
        <f t="shared" ca="1" si="264"/>
        <v>1.226278829174954</v>
      </c>
      <c r="W590" s="304">
        <f t="shared" ca="1" si="265"/>
        <v>27.48094107451168</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0.5616594007048441</v>
      </c>
      <c r="AH590" s="304">
        <f t="shared" ca="1" si="289"/>
        <v>-9.2239394791300047</v>
      </c>
    </row>
    <row r="591" spans="1:34" x14ac:dyDescent="0.2">
      <c r="A591" s="347">
        <f t="shared" ca="1" si="267"/>
        <v>1E-4</v>
      </c>
      <c r="B591" s="304">
        <f t="shared" ca="1" si="268"/>
        <v>37.108200000000494</v>
      </c>
      <c r="D591" s="306">
        <f t="shared" ca="1" si="269"/>
        <v>-0.65017228658253701</v>
      </c>
      <c r="E591" s="307">
        <f t="shared" ca="1" si="270"/>
        <v>-0.60898398049064184</v>
      </c>
      <c r="F591" s="304">
        <f t="shared" ca="1" si="271"/>
        <v>0.89083415444974434</v>
      </c>
      <c r="G591" s="306">
        <f t="shared" ca="1" si="272"/>
        <v>7.3868090321279674</v>
      </c>
      <c r="H591" s="307">
        <f t="shared" ca="1" si="273"/>
        <v>-104.53657816442599</v>
      </c>
      <c r="I591" s="304">
        <f t="shared" ca="1" si="274"/>
        <v>104.79723814110881</v>
      </c>
      <c r="J591" s="306">
        <f t="shared" ca="1" si="275"/>
        <v>841.88593005355631</v>
      </c>
      <c r="K591" s="307">
        <f t="shared" ca="1" si="276"/>
        <v>-10.444429257492976</v>
      </c>
      <c r="L591" s="304">
        <f t="shared" ca="1" si="261"/>
        <v>841.95071430853739</v>
      </c>
      <c r="M591" s="306">
        <f t="shared" ca="1" si="277"/>
        <v>-1.500251151990863</v>
      </c>
      <c r="N591" s="304">
        <f t="shared" ca="1" si="278"/>
        <v>-85.958059218716244</v>
      </c>
      <c r="P591" s="310">
        <f t="shared" ca="1" si="279"/>
        <v>23</v>
      </c>
      <c r="Q591" s="304">
        <f t="shared" ca="1" si="280"/>
        <v>0</v>
      </c>
      <c r="R591" s="306">
        <f t="shared" ca="1" si="281"/>
        <v>0</v>
      </c>
      <c r="S591" s="307">
        <f t="shared" ca="1" si="282"/>
        <v>2.9792999999999985</v>
      </c>
      <c r="T591" s="304">
        <f t="shared" ca="1" si="262"/>
        <v>29.226932999999988</v>
      </c>
      <c r="U591" s="311">
        <f t="shared" ca="1" si="263"/>
        <v>0</v>
      </c>
      <c r="V591" s="306">
        <f t="shared" ca="1" si="264"/>
        <v>1.2262801110855264</v>
      </c>
      <c r="W591" s="304">
        <f t="shared" ca="1" si="265"/>
        <v>27.480999257975178</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0.56164032743566494</v>
      </c>
      <c r="AH591" s="304">
        <f t="shared" ca="1" si="289"/>
        <v>-9.2239590086636767</v>
      </c>
    </row>
    <row r="592" spans="1:34" x14ac:dyDescent="0.2">
      <c r="A592" s="347">
        <f t="shared" ca="1" si="267"/>
        <v>1E-4</v>
      </c>
      <c r="B592" s="304">
        <f t="shared" ca="1" si="268"/>
        <v>37.108300000000497</v>
      </c>
      <c r="D592" s="306">
        <f t="shared" ca="1" si="269"/>
        <v>-0.65016759205232166</v>
      </c>
      <c r="E592" s="307">
        <f t="shared" ca="1" si="270"/>
        <v>-0.60896407082632287</v>
      </c>
      <c r="F592" s="304">
        <f t="shared" ca="1" si="271"/>
        <v>0.89081711777024186</v>
      </c>
      <c r="G592" s="306">
        <f t="shared" ca="1" si="272"/>
        <v>7.3867440153687625</v>
      </c>
      <c r="H592" s="307">
        <f t="shared" ca="1" si="273"/>
        <v>-104.53663906083307</v>
      </c>
      <c r="I592" s="304">
        <f t="shared" ca="1" si="274"/>
        <v>104.79729430325706</v>
      </c>
      <c r="J592" s="306">
        <f t="shared" ca="1" si="275"/>
        <v>841.88593005355631</v>
      </c>
      <c r="K592" s="307">
        <f t="shared" ca="1" si="276"/>
        <v>-10.454882918354238</v>
      </c>
      <c r="L592" s="304">
        <f t="shared" ca="1" si="261"/>
        <v>841.95084405146724</v>
      </c>
      <c r="M592" s="306">
        <f t="shared" ca="1" si="277"/>
        <v>-1.500251811811617</v>
      </c>
      <c r="N592" s="304">
        <f t="shared" ca="1" si="278"/>
        <v>-85.958097023660684</v>
      </c>
      <c r="P592" s="310">
        <f t="shared" ca="1" si="279"/>
        <v>23</v>
      </c>
      <c r="Q592" s="304">
        <f t="shared" ca="1" si="280"/>
        <v>0</v>
      </c>
      <c r="R592" s="306">
        <f t="shared" ca="1" si="281"/>
        <v>0</v>
      </c>
      <c r="S592" s="307">
        <f t="shared" ca="1" si="282"/>
        <v>2.9792999999999985</v>
      </c>
      <c r="T592" s="304">
        <f t="shared" ca="1" si="262"/>
        <v>29.226932999999988</v>
      </c>
      <c r="U592" s="311">
        <f t="shared" ca="1" si="263"/>
        <v>0</v>
      </c>
      <c r="V592" s="306">
        <f t="shared" ca="1" si="264"/>
        <v>1.2262813929981868</v>
      </c>
      <c r="W592" s="304">
        <f t="shared" ca="1" si="265"/>
        <v>27.481057440562537</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0.56162125445180422</v>
      </c>
      <c r="AH592" s="304">
        <f t="shared" ca="1" si="289"/>
        <v>-9.2239785379032639</v>
      </c>
    </row>
    <row r="593" spans="1:34" x14ac:dyDescent="0.2">
      <c r="A593" s="347">
        <f t="shared" ca="1" si="267"/>
        <v>1E-4</v>
      </c>
      <c r="B593" s="304">
        <f t="shared" ca="1" si="268"/>
        <v>37.108400000000501</v>
      </c>
      <c r="D593" s="306">
        <f t="shared" ca="1" si="269"/>
        <v>-0.65016289753532808</v>
      </c>
      <c r="E593" s="307">
        <f t="shared" ca="1" si="270"/>
        <v>-0.60894416146177477</v>
      </c>
      <c r="F593" s="304">
        <f t="shared" ca="1" si="271"/>
        <v>0.89080008144920908</v>
      </c>
      <c r="G593" s="306">
        <f t="shared" ca="1" si="272"/>
        <v>7.3866789990790087</v>
      </c>
      <c r="H593" s="307">
        <f t="shared" ca="1" si="273"/>
        <v>-104.53669995524922</v>
      </c>
      <c r="I593" s="304">
        <f t="shared" ca="1" si="274"/>
        <v>104.79735046349806</v>
      </c>
      <c r="J593" s="306">
        <f t="shared" ca="1" si="275"/>
        <v>841.88593005355631</v>
      </c>
      <c r="K593" s="307">
        <f t="shared" ca="1" si="276"/>
        <v>-10.465336585305042</v>
      </c>
      <c r="L593" s="304">
        <f t="shared" ca="1" si="261"/>
        <v>841.95097392424532</v>
      </c>
      <c r="M593" s="306">
        <f t="shared" ca="1" si="277"/>
        <v>-1.5002524716258561</v>
      </c>
      <c r="N593" s="304">
        <f t="shared" ca="1" si="278"/>
        <v>-85.958134828231849</v>
      </c>
      <c r="P593" s="310">
        <f t="shared" ca="1" si="279"/>
        <v>23</v>
      </c>
      <c r="Q593" s="304">
        <f t="shared" ca="1" si="280"/>
        <v>0</v>
      </c>
      <c r="R593" s="306">
        <f t="shared" ca="1" si="281"/>
        <v>0</v>
      </c>
      <c r="S593" s="307">
        <f t="shared" ca="1" si="282"/>
        <v>2.9792999999999985</v>
      </c>
      <c r="T593" s="304">
        <f t="shared" ca="1" si="262"/>
        <v>29.226932999999988</v>
      </c>
      <c r="U593" s="311">
        <f t="shared" ca="1" si="263"/>
        <v>0</v>
      </c>
      <c r="V593" s="306">
        <f t="shared" ca="1" si="264"/>
        <v>1.2262826749129345</v>
      </c>
      <c r="W593" s="304">
        <f t="shared" ca="1" si="265"/>
        <v>27.481115622273759</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0.5616021817532566</v>
      </c>
      <c r="AH593" s="304">
        <f t="shared" ca="1" si="289"/>
        <v>-9.2239980668487735</v>
      </c>
    </row>
    <row r="594" spans="1:34" x14ac:dyDescent="0.2">
      <c r="A594" s="347">
        <f t="shared" ca="1" si="267"/>
        <v>1E-4</v>
      </c>
      <c r="B594" s="304">
        <f t="shared" ca="1" si="268"/>
        <v>37.108500000000504</v>
      </c>
      <c r="D594" s="306">
        <f t="shared" ca="1" si="269"/>
        <v>-0.65015820303156169</v>
      </c>
      <c r="E594" s="307">
        <f t="shared" ca="1" si="270"/>
        <v>-0.60892425239699399</v>
      </c>
      <c r="F594" s="304">
        <f t="shared" ca="1" si="271"/>
        <v>0.89078304548664788</v>
      </c>
      <c r="G594" s="306">
        <f t="shared" ca="1" si="272"/>
        <v>7.3866139832587052</v>
      </c>
      <c r="H594" s="307">
        <f t="shared" ca="1" si="273"/>
        <v>-104.53676084767446</v>
      </c>
      <c r="I594" s="304">
        <f t="shared" ca="1" si="274"/>
        <v>104.7974066218318</v>
      </c>
      <c r="J594" s="306">
        <f t="shared" ca="1" si="275"/>
        <v>841.88593005355631</v>
      </c>
      <c r="K594" s="307">
        <f t="shared" ca="1" si="276"/>
        <v>-10.475790258345189</v>
      </c>
      <c r="L594" s="304">
        <f t="shared" ca="1" si="261"/>
        <v>841.95110392687195</v>
      </c>
      <c r="M594" s="306">
        <f t="shared" ca="1" si="277"/>
        <v>-1.5002531314335805</v>
      </c>
      <c r="N594" s="304">
        <f t="shared" ca="1" si="278"/>
        <v>-85.958172632429751</v>
      </c>
      <c r="P594" s="310">
        <f t="shared" ca="1" si="279"/>
        <v>23</v>
      </c>
      <c r="Q594" s="304">
        <f t="shared" ca="1" si="280"/>
        <v>0</v>
      </c>
      <c r="R594" s="306">
        <f t="shared" ca="1" si="281"/>
        <v>0</v>
      </c>
      <c r="S594" s="307">
        <f t="shared" ca="1" si="282"/>
        <v>2.9792999999999985</v>
      </c>
      <c r="T594" s="304">
        <f t="shared" ca="1" si="262"/>
        <v>29.226932999999988</v>
      </c>
      <c r="U594" s="311">
        <f t="shared" ca="1" si="263"/>
        <v>0</v>
      </c>
      <c r="V594" s="306">
        <f t="shared" ca="1" si="264"/>
        <v>1.2262839568297697</v>
      </c>
      <c r="W594" s="304">
        <f t="shared" ca="1" si="265"/>
        <v>27.481173803108835</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0.56158310934001854</v>
      </c>
      <c r="AH594" s="304">
        <f t="shared" ca="1" si="289"/>
        <v>-9.2240175955002091</v>
      </c>
    </row>
    <row r="595" spans="1:34" x14ac:dyDescent="0.2">
      <c r="A595" s="347">
        <f t="shared" ca="1" si="267"/>
        <v>1E-4</v>
      </c>
      <c r="B595" s="304">
        <f t="shared" ca="1" si="268"/>
        <v>37.108600000000507</v>
      </c>
      <c r="D595" s="306">
        <f t="shared" ca="1" si="269"/>
        <v>-0.65015350854101883</v>
      </c>
      <c r="E595" s="307">
        <f t="shared" ca="1" si="270"/>
        <v>-0.60890434363198409</v>
      </c>
      <c r="F595" s="304">
        <f t="shared" ca="1" si="271"/>
        <v>0.89076600988255827</v>
      </c>
      <c r="G595" s="306">
        <f t="shared" ca="1" si="272"/>
        <v>7.3865489679078511</v>
      </c>
      <c r="H595" s="307">
        <f t="shared" ca="1" si="273"/>
        <v>-104.53682173810883</v>
      </c>
      <c r="I595" s="304">
        <f t="shared" ca="1" si="274"/>
        <v>104.79746277825835</v>
      </c>
      <c r="J595" s="306">
        <f t="shared" ca="1" si="275"/>
        <v>841.88593005355631</v>
      </c>
      <c r="K595" s="307">
        <f t="shared" ca="1" si="276"/>
        <v>-10.486243937474478</v>
      </c>
      <c r="L595" s="304">
        <f t="shared" ca="1" si="261"/>
        <v>841.95123405934726</v>
      </c>
      <c r="M595" s="306">
        <f t="shared" ca="1" si="277"/>
        <v>-1.5002537912347904</v>
      </c>
      <c r="N595" s="304">
        <f t="shared" ca="1" si="278"/>
        <v>-85.95821043625439</v>
      </c>
      <c r="P595" s="310">
        <f t="shared" ca="1" si="279"/>
        <v>23</v>
      </c>
      <c r="Q595" s="304">
        <f t="shared" ca="1" si="280"/>
        <v>0</v>
      </c>
      <c r="R595" s="306">
        <f t="shared" ca="1" si="281"/>
        <v>0</v>
      </c>
      <c r="S595" s="307">
        <f t="shared" ca="1" si="282"/>
        <v>2.9792999999999985</v>
      </c>
      <c r="T595" s="304">
        <f t="shared" ca="1" si="262"/>
        <v>29.226932999999988</v>
      </c>
      <c r="U595" s="311">
        <f t="shared" ca="1" si="263"/>
        <v>0</v>
      </c>
      <c r="V595" s="306">
        <f t="shared" ca="1" si="264"/>
        <v>1.2262852387486924</v>
      </c>
      <c r="W595" s="304">
        <f t="shared" ca="1" si="265"/>
        <v>27.481231983067804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0.56156403721209358</v>
      </c>
      <c r="AH595" s="304">
        <f t="shared" ca="1" si="289"/>
        <v>-9.2240371238575669</v>
      </c>
    </row>
    <row r="596" spans="1:34" x14ac:dyDescent="0.2">
      <c r="A596" s="347">
        <f t="shared" ca="1" si="267"/>
        <v>1E-4</v>
      </c>
      <c r="B596" s="304">
        <f t="shared" ca="1" si="268"/>
        <v>37.10870000000051</v>
      </c>
      <c r="D596" s="306">
        <f t="shared" ca="1" si="269"/>
        <v>-0.6501488140637014</v>
      </c>
      <c r="E596" s="307">
        <f t="shared" ca="1" si="270"/>
        <v>-0.60888443516673263</v>
      </c>
      <c r="F596" s="304">
        <f t="shared" ca="1" si="271"/>
        <v>0.89074897463693348</v>
      </c>
      <c r="G596" s="306">
        <f t="shared" ca="1" si="272"/>
        <v>7.3864839530264446</v>
      </c>
      <c r="H596" s="307">
        <f t="shared" ca="1" si="273"/>
        <v>-104.53688262655234</v>
      </c>
      <c r="I596" s="304">
        <f t="shared" ca="1" si="274"/>
        <v>104.79751893277769</v>
      </c>
      <c r="J596" s="306">
        <f t="shared" ca="1" si="275"/>
        <v>841.88593005355631</v>
      </c>
      <c r="K596" s="307">
        <f t="shared" ca="1" si="276"/>
        <v>-10.496697622692711</v>
      </c>
      <c r="L596" s="304">
        <f t="shared" ca="1" si="261"/>
        <v>841.95136432167135</v>
      </c>
      <c r="M596" s="306">
        <f t="shared" ca="1" si="277"/>
        <v>-1.5002544510294857</v>
      </c>
      <c r="N596" s="304">
        <f t="shared" ca="1" si="278"/>
        <v>-85.958248239705782</v>
      </c>
      <c r="P596" s="310">
        <f t="shared" ca="1" si="279"/>
        <v>23</v>
      </c>
      <c r="Q596" s="304">
        <f t="shared" ca="1" si="280"/>
        <v>0</v>
      </c>
      <c r="R596" s="306">
        <f t="shared" ca="1" si="281"/>
        <v>0</v>
      </c>
      <c r="S596" s="307">
        <f t="shared" ca="1" si="282"/>
        <v>2.9792999999999985</v>
      </c>
      <c r="T596" s="304">
        <f t="shared" ca="1" si="262"/>
        <v>29.226932999999988</v>
      </c>
      <c r="U596" s="311">
        <f t="shared" ca="1" si="263"/>
        <v>0</v>
      </c>
      <c r="V596" s="306">
        <f t="shared" ca="1" si="264"/>
        <v>1.2262865206697027</v>
      </c>
      <c r="W596" s="304">
        <f t="shared" ca="1" si="265"/>
        <v>27.481290162150646</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0.56154496536946752</v>
      </c>
      <c r="AH596" s="304">
        <f t="shared" ca="1" si="289"/>
        <v>-9.2240566519208596</v>
      </c>
    </row>
    <row r="597" spans="1:34" x14ac:dyDescent="0.2">
      <c r="A597" s="347">
        <f t="shared" ca="1" si="267"/>
        <v>1E-4</v>
      </c>
      <c r="B597" s="304">
        <f t="shared" ca="1" si="268"/>
        <v>37.108800000000514</v>
      </c>
      <c r="D597" s="306">
        <f t="shared" ca="1" si="269"/>
        <v>-0.65014411959961016</v>
      </c>
      <c r="E597" s="307">
        <f t="shared" ca="1" si="270"/>
        <v>-0.60886452700124671</v>
      </c>
      <c r="F597" s="304">
        <f t="shared" ca="1" si="271"/>
        <v>0.89073193974977904</v>
      </c>
      <c r="G597" s="306">
        <f t="shared" ca="1" si="272"/>
        <v>7.3864189386144847</v>
      </c>
      <c r="H597" s="307">
        <f t="shared" ca="1" si="273"/>
        <v>-104.53694351300504</v>
      </c>
      <c r="I597" s="304">
        <f t="shared" ca="1" si="274"/>
        <v>104.79757508538988</v>
      </c>
      <c r="J597" s="306">
        <f t="shared" ca="1" si="275"/>
        <v>841.88593005355631</v>
      </c>
      <c r="K597" s="307">
        <f t="shared" ca="1" si="276"/>
        <v>-10.507151313999689</v>
      </c>
      <c r="L597" s="304">
        <f t="shared" ca="1" si="261"/>
        <v>841.95149471384445</v>
      </c>
      <c r="M597" s="306">
        <f t="shared" ca="1" si="277"/>
        <v>-1.5002551108176665</v>
      </c>
      <c r="N597" s="304">
        <f t="shared" ca="1" si="278"/>
        <v>-85.958286042783911</v>
      </c>
      <c r="P597" s="310">
        <f t="shared" ca="1" si="279"/>
        <v>23</v>
      </c>
      <c r="Q597" s="304">
        <f t="shared" ca="1" si="280"/>
        <v>0</v>
      </c>
      <c r="R597" s="306">
        <f t="shared" ca="1" si="281"/>
        <v>0</v>
      </c>
      <c r="S597" s="307">
        <f t="shared" ca="1" si="282"/>
        <v>2.9792999999999985</v>
      </c>
      <c r="T597" s="304">
        <f t="shared" ca="1" si="262"/>
        <v>29.226932999999988</v>
      </c>
      <c r="U597" s="311">
        <f t="shared" ca="1" si="263"/>
        <v>0</v>
      </c>
      <c r="V597" s="306">
        <f t="shared" ca="1" si="264"/>
        <v>1.2262878025928001</v>
      </c>
      <c r="W597" s="304">
        <f t="shared" ca="1" si="265"/>
        <v>27.481348340357389</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0.56152589381214923</v>
      </c>
      <c r="AH597" s="304">
        <f t="shared" ca="1" si="289"/>
        <v>-9.2240761796900816</v>
      </c>
    </row>
    <row r="598" spans="1:34" x14ac:dyDescent="0.2">
      <c r="A598" s="347">
        <f t="shared" ca="1" si="267"/>
        <v>1E-4</v>
      </c>
      <c r="B598" s="304">
        <f t="shared" ca="1" si="268"/>
        <v>37.108900000000517</v>
      </c>
      <c r="D598" s="306">
        <f t="shared" ca="1" si="269"/>
        <v>-0.65013942514874645</v>
      </c>
      <c r="E598" s="307">
        <f t="shared" ca="1" si="270"/>
        <v>-0.60884461913551569</v>
      </c>
      <c r="F598" s="304">
        <f t="shared" ca="1" si="271"/>
        <v>0.89071490522108909</v>
      </c>
      <c r="G598" s="306">
        <f t="shared" ca="1" si="272"/>
        <v>7.3863539246719698</v>
      </c>
      <c r="H598" s="307">
        <f t="shared" ca="1" si="273"/>
        <v>-104.53700439746696</v>
      </c>
      <c r="I598" s="304">
        <f t="shared" ca="1" si="274"/>
        <v>104.79763123609494</v>
      </c>
      <c r="J598" s="306">
        <f t="shared" ca="1" si="275"/>
        <v>841.88593005355631</v>
      </c>
      <c r="K598" s="307">
        <f t="shared" ca="1" si="276"/>
        <v>-10.517605011395213</v>
      </c>
      <c r="L598" s="304">
        <f t="shared" ca="1" si="261"/>
        <v>841.95162523586669</v>
      </c>
      <c r="M598" s="306">
        <f t="shared" ca="1" si="277"/>
        <v>-1.5002557705993331</v>
      </c>
      <c r="N598" s="304">
        <f t="shared" ca="1" si="278"/>
        <v>-85.958323845488806</v>
      </c>
      <c r="P598" s="310">
        <f t="shared" ca="1" si="279"/>
        <v>23</v>
      </c>
      <c r="Q598" s="304">
        <f t="shared" ca="1" si="280"/>
        <v>0</v>
      </c>
      <c r="R598" s="306">
        <f t="shared" ca="1" si="281"/>
        <v>0</v>
      </c>
      <c r="S598" s="307">
        <f t="shared" ca="1" si="282"/>
        <v>2.9792999999999985</v>
      </c>
      <c r="T598" s="304">
        <f t="shared" ca="1" si="262"/>
        <v>29.226932999999988</v>
      </c>
      <c r="U598" s="311">
        <f t="shared" ca="1" si="263"/>
        <v>0</v>
      </c>
      <c r="V598" s="306">
        <f t="shared" ca="1" si="264"/>
        <v>1.2262890845179855</v>
      </c>
      <c r="W598" s="304">
        <f t="shared" ca="1" si="265"/>
        <v>27.481406517688047</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0.56150682254012807</v>
      </c>
      <c r="AH598" s="304">
        <f t="shared" ca="1" si="289"/>
        <v>-9.2240957071652403</v>
      </c>
    </row>
    <row r="599" spans="1:34" x14ac:dyDescent="0.2">
      <c r="A599" s="347">
        <f t="shared" ca="1" si="267"/>
        <v>1E-4</v>
      </c>
      <c r="B599" s="304">
        <f t="shared" ca="1" si="268"/>
        <v>37.10900000000052</v>
      </c>
      <c r="D599" s="306">
        <f t="shared" ca="1" si="269"/>
        <v>-0.65013473071110772</v>
      </c>
      <c r="E599" s="307">
        <f t="shared" ca="1" si="270"/>
        <v>-0.60882471156953422</v>
      </c>
      <c r="F599" s="304">
        <f t="shared" ca="1" si="271"/>
        <v>0.89069787105085807</v>
      </c>
      <c r="G599" s="306">
        <f t="shared" ca="1" si="272"/>
        <v>7.386288911198899</v>
      </c>
      <c r="H599" s="307">
        <f t="shared" ca="1" si="273"/>
        <v>-104.53706527993812</v>
      </c>
      <c r="I599" s="304">
        <f t="shared" ca="1" si="274"/>
        <v>104.79768738489292</v>
      </c>
      <c r="J599" s="306">
        <f t="shared" ca="1" si="275"/>
        <v>841.88593005355631</v>
      </c>
      <c r="K599" s="307">
        <f t="shared" ca="1" si="276"/>
        <v>-10.528058714879084</v>
      </c>
      <c r="L599" s="304">
        <f t="shared" ca="1" si="261"/>
        <v>841.95175588773816</v>
      </c>
      <c r="M599" s="306">
        <f t="shared" ca="1" si="277"/>
        <v>-1.5002564303744852</v>
      </c>
      <c r="N599" s="304">
        <f t="shared" ca="1" si="278"/>
        <v>-85.958361647820439</v>
      </c>
      <c r="P599" s="310">
        <f t="shared" ca="1" si="279"/>
        <v>23</v>
      </c>
      <c r="Q599" s="304">
        <f t="shared" ca="1" si="280"/>
        <v>0</v>
      </c>
      <c r="R599" s="306">
        <f t="shared" ca="1" si="281"/>
        <v>0</v>
      </c>
      <c r="S599" s="307">
        <f t="shared" ca="1" si="282"/>
        <v>2.9792999999999985</v>
      </c>
      <c r="T599" s="304">
        <f t="shared" ca="1" si="262"/>
        <v>29.226932999999988</v>
      </c>
      <c r="U599" s="311">
        <f t="shared" ca="1" si="263"/>
        <v>0</v>
      </c>
      <c r="V599" s="306">
        <f t="shared" ca="1" si="264"/>
        <v>1.226290366445258</v>
      </c>
      <c r="W599" s="304">
        <f t="shared" ca="1" si="265"/>
        <v>27.481464694142627</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0.56148775155340225</v>
      </c>
      <c r="AH599" s="304">
        <f t="shared" ca="1" si="289"/>
        <v>-9.2241152343463426</v>
      </c>
    </row>
    <row r="600" spans="1:34" x14ac:dyDescent="0.2">
      <c r="A600" s="347">
        <f t="shared" ca="1" si="267"/>
        <v>1E-4</v>
      </c>
      <c r="B600" s="304">
        <f t="shared" ca="1" si="268"/>
        <v>37.109100000000524</v>
      </c>
      <c r="D600" s="306">
        <f t="shared" ca="1" si="269"/>
        <v>-0.65013003628669919</v>
      </c>
      <c r="E600" s="307">
        <f t="shared" ca="1" si="270"/>
        <v>-0.60880480430330053</v>
      </c>
      <c r="F600" s="304">
        <f t="shared" ca="1" si="271"/>
        <v>0.8906808372390892</v>
      </c>
      <c r="G600" s="306">
        <f t="shared" ca="1" si="272"/>
        <v>7.3862238981952704</v>
      </c>
      <c r="H600" s="307">
        <f t="shared" ca="1" si="273"/>
        <v>-104.53712616041855</v>
      </c>
      <c r="I600" s="304">
        <f t="shared" ca="1" si="274"/>
        <v>104.79774353178381</v>
      </c>
      <c r="J600" s="306">
        <f t="shared" ca="1" si="275"/>
        <v>841.88593005355631</v>
      </c>
      <c r="K600" s="307">
        <f t="shared" ca="1" si="276"/>
        <v>-10.538512424451101</v>
      </c>
      <c r="L600" s="304">
        <f t="shared" ca="1" si="261"/>
        <v>841.95188666945921</v>
      </c>
      <c r="M600" s="306">
        <f t="shared" ca="1" si="277"/>
        <v>-1.5002570901431234</v>
      </c>
      <c r="N600" s="304">
        <f t="shared" ca="1" si="278"/>
        <v>-85.958399449778867</v>
      </c>
      <c r="P600" s="310">
        <f t="shared" ca="1" si="279"/>
        <v>23</v>
      </c>
      <c r="Q600" s="304">
        <f t="shared" ca="1" si="280"/>
        <v>0</v>
      </c>
      <c r="R600" s="306">
        <f t="shared" ca="1" si="281"/>
        <v>0</v>
      </c>
      <c r="S600" s="307">
        <f t="shared" ca="1" si="282"/>
        <v>2.9792999999999985</v>
      </c>
      <c r="T600" s="304">
        <f t="shared" ca="1" si="262"/>
        <v>29.226932999999988</v>
      </c>
      <c r="U600" s="311">
        <f t="shared" ca="1" si="263"/>
        <v>0</v>
      </c>
      <c r="V600" s="306">
        <f t="shared" ca="1" si="264"/>
        <v>1.2262916483746173</v>
      </c>
      <c r="W600" s="304">
        <f t="shared" ca="1" si="265"/>
        <v>27.481522869721115</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0.56146868085196466</v>
      </c>
      <c r="AH600" s="304">
        <f t="shared" ca="1" si="289"/>
        <v>-9.2241347612333904</v>
      </c>
    </row>
    <row r="601" spans="1:34" x14ac:dyDescent="0.2">
      <c r="A601" s="347">
        <f t="shared" ca="1" si="267"/>
        <v>1E-4</v>
      </c>
      <c r="B601" s="304">
        <f t="shared" ca="1" si="268"/>
        <v>37.109200000000527</v>
      </c>
      <c r="D601" s="306">
        <f t="shared" ca="1" si="269"/>
        <v>-0.65012534187551529</v>
      </c>
      <c r="E601" s="307">
        <f t="shared" ca="1" si="270"/>
        <v>-0.60878489733681995</v>
      </c>
      <c r="F601" s="304">
        <f t="shared" ca="1" si="271"/>
        <v>0.89066380378578203</v>
      </c>
      <c r="G601" s="306">
        <f t="shared" ca="1" si="272"/>
        <v>7.3861588856610831</v>
      </c>
      <c r="H601" s="307">
        <f t="shared" ca="1" si="273"/>
        <v>-104.53718703890829</v>
      </c>
      <c r="I601" s="304">
        <f t="shared" ca="1" si="274"/>
        <v>104.79779967676767</v>
      </c>
      <c r="J601" s="306">
        <f t="shared" ca="1" si="275"/>
        <v>841.88593005355631</v>
      </c>
      <c r="K601" s="307">
        <f t="shared" ca="1" si="276"/>
        <v>-10.548966140111068</v>
      </c>
      <c r="L601" s="304">
        <f t="shared" ca="1" si="261"/>
        <v>841.95201758102974</v>
      </c>
      <c r="M601" s="306">
        <f t="shared" ca="1" si="277"/>
        <v>-1.5002577499052472</v>
      </c>
      <c r="N601" s="304">
        <f t="shared" ca="1" si="278"/>
        <v>-85.958437251364046</v>
      </c>
      <c r="P601" s="310">
        <f t="shared" ca="1" si="279"/>
        <v>23</v>
      </c>
      <c r="Q601" s="304">
        <f t="shared" ca="1" si="280"/>
        <v>0</v>
      </c>
      <c r="R601" s="306">
        <f t="shared" ca="1" si="281"/>
        <v>0</v>
      </c>
      <c r="S601" s="307">
        <f t="shared" ca="1" si="282"/>
        <v>2.9792999999999985</v>
      </c>
      <c r="T601" s="304">
        <f t="shared" ca="1" si="262"/>
        <v>29.226932999999988</v>
      </c>
      <c r="U601" s="311">
        <f t="shared" ca="1" si="263"/>
        <v>0</v>
      </c>
      <c r="V601" s="306">
        <f t="shared" ca="1" si="264"/>
        <v>1.2262929303060648</v>
      </c>
      <c r="W601" s="304">
        <f t="shared" ca="1" si="265"/>
        <v>27.48158104442356</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0.5614496104358242</v>
      </c>
      <c r="AH601" s="304">
        <f t="shared" ca="1" si="289"/>
        <v>-9.2241542878263783</v>
      </c>
    </row>
    <row r="602" spans="1:34" x14ac:dyDescent="0.2">
      <c r="A602" s="347">
        <f t="shared" ca="1" si="267"/>
        <v>1E-4</v>
      </c>
      <c r="B602" s="304">
        <f t="shared" ca="1" si="268"/>
        <v>37.10930000000053</v>
      </c>
      <c r="D602" s="306">
        <f t="shared" ca="1" si="269"/>
        <v>-0.65012064747756204</v>
      </c>
      <c r="E602" s="307">
        <f t="shared" ca="1" si="270"/>
        <v>-0.6087649906700765</v>
      </c>
      <c r="F602" s="304">
        <f t="shared" ca="1" si="271"/>
        <v>0.89064677069093046</v>
      </c>
      <c r="G602" s="306">
        <f t="shared" ca="1" si="272"/>
        <v>7.3860938735963355</v>
      </c>
      <c r="H602" s="307">
        <f t="shared" ca="1" si="273"/>
        <v>-104.53724791540735</v>
      </c>
      <c r="I602" s="304">
        <f t="shared" ca="1" si="274"/>
        <v>104.7978558198445</v>
      </c>
      <c r="J602" s="306">
        <f t="shared" ca="1" si="275"/>
        <v>841.88593005355631</v>
      </c>
      <c r="K602" s="307">
        <f t="shared" ca="1" si="276"/>
        <v>-10.559419861858784</v>
      </c>
      <c r="L602" s="304">
        <f t="shared" ca="1" si="261"/>
        <v>841.95214862245018</v>
      </c>
      <c r="M602" s="306">
        <f t="shared" ca="1" si="277"/>
        <v>-1.5002584096608571</v>
      </c>
      <c r="N602" s="304">
        <f t="shared" ca="1" si="278"/>
        <v>-85.958475052576006</v>
      </c>
      <c r="P602" s="310">
        <f t="shared" ca="1" si="279"/>
        <v>23</v>
      </c>
      <c r="Q602" s="304">
        <f t="shared" ca="1" si="280"/>
        <v>0</v>
      </c>
      <c r="R602" s="306">
        <f t="shared" ca="1" si="281"/>
        <v>0</v>
      </c>
      <c r="S602" s="307">
        <f t="shared" ca="1" si="282"/>
        <v>2.9792999999999985</v>
      </c>
      <c r="T602" s="304">
        <f t="shared" ca="1" si="262"/>
        <v>29.226932999999988</v>
      </c>
      <c r="U602" s="311">
        <f t="shared" ca="1" si="263"/>
        <v>0</v>
      </c>
      <c r="V602" s="306">
        <f t="shared" ca="1" si="264"/>
        <v>1.2262942122395994</v>
      </c>
      <c r="W602" s="304">
        <f t="shared" ca="1" si="265"/>
        <v>27.481639218249946</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0.56143054030496309</v>
      </c>
      <c r="AH602" s="304">
        <f t="shared" ca="1" si="289"/>
        <v>-9.2241738141253222</v>
      </c>
    </row>
    <row r="603" spans="1:34" x14ac:dyDescent="0.2">
      <c r="A603" s="347">
        <f t="shared" ca="1" si="267"/>
        <v>1E-4</v>
      </c>
      <c r="B603" s="304">
        <f t="shared" ca="1" si="268"/>
        <v>37.109400000000534</v>
      </c>
      <c r="D603" s="306">
        <f t="shared" ca="1" si="269"/>
        <v>-0.65011595309283632</v>
      </c>
      <c r="E603" s="307">
        <f t="shared" ca="1" si="270"/>
        <v>-0.60874508430307195</v>
      </c>
      <c r="F603" s="304">
        <f t="shared" ca="1" si="271"/>
        <v>0.8906297379545336</v>
      </c>
      <c r="G603" s="306">
        <f t="shared" ca="1" si="272"/>
        <v>7.3860288620010266</v>
      </c>
      <c r="H603" s="307">
        <f t="shared" ca="1" si="273"/>
        <v>-104.53730878991578</v>
      </c>
      <c r="I603" s="304">
        <f t="shared" ca="1" si="274"/>
        <v>104.79791196101435</v>
      </c>
      <c r="J603" s="306">
        <f t="shared" ca="1" si="275"/>
        <v>841.88593005355631</v>
      </c>
      <c r="K603" s="307">
        <f t="shared" ca="1" si="276"/>
        <v>-10.569873589694049</v>
      </c>
      <c r="L603" s="304">
        <f t="shared" ca="1" si="261"/>
        <v>841.95227979372066</v>
      </c>
      <c r="M603" s="306">
        <f t="shared" ca="1" si="277"/>
        <v>-1.5002590694099529</v>
      </c>
      <c r="N603" s="304">
        <f t="shared" ca="1" si="278"/>
        <v>-85.958512853414732</v>
      </c>
      <c r="P603" s="310">
        <f t="shared" ca="1" si="279"/>
        <v>23</v>
      </c>
      <c r="Q603" s="304">
        <f t="shared" ca="1" si="280"/>
        <v>0</v>
      </c>
      <c r="R603" s="306">
        <f t="shared" ca="1" si="281"/>
        <v>0</v>
      </c>
      <c r="S603" s="307">
        <f t="shared" ca="1" si="282"/>
        <v>2.9792999999999985</v>
      </c>
      <c r="T603" s="304">
        <f t="shared" ca="1" si="262"/>
        <v>29.226932999999988</v>
      </c>
      <c r="U603" s="311">
        <f t="shared" ca="1" si="263"/>
        <v>0</v>
      </c>
      <c r="V603" s="306">
        <f t="shared" ca="1" si="264"/>
        <v>1.2262954941752211</v>
      </c>
      <c r="W603" s="304">
        <f t="shared" ca="1" si="265"/>
        <v>27.481697391200282</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0.56141147045938666</v>
      </c>
      <c r="AH603" s="304">
        <f t="shared" ca="1" si="289"/>
        <v>-9.2241933401302187</v>
      </c>
    </row>
    <row r="604" spans="1:34" x14ac:dyDescent="0.2">
      <c r="A604" s="347">
        <f t="shared" ca="1" si="267"/>
        <v>1E-4</v>
      </c>
      <c r="B604" s="304">
        <f t="shared" ca="1" si="268"/>
        <v>37.109500000000537</v>
      </c>
      <c r="D604" s="306">
        <f t="shared" ca="1" si="269"/>
        <v>-0.65011125872134101</v>
      </c>
      <c r="E604" s="307">
        <f t="shared" ca="1" si="270"/>
        <v>-0.60872517823580985</v>
      </c>
      <c r="F604" s="304">
        <f t="shared" ca="1" si="271"/>
        <v>0.89061270557659622</v>
      </c>
      <c r="G604" s="306">
        <f t="shared" ca="1" si="272"/>
        <v>7.3859638508751546</v>
      </c>
      <c r="H604" s="307">
        <f t="shared" ca="1" si="273"/>
        <v>-104.5373696624336</v>
      </c>
      <c r="I604" s="304">
        <f t="shared" ca="1" si="274"/>
        <v>104.79796810027726</v>
      </c>
      <c r="J604" s="306">
        <f t="shared" ca="1" si="275"/>
        <v>841.88593005355631</v>
      </c>
      <c r="K604" s="307">
        <f t="shared" ca="1" si="276"/>
        <v>-10.580327323616666</v>
      </c>
      <c r="L604" s="304">
        <f t="shared" ca="1" si="261"/>
        <v>841.95241109484118</v>
      </c>
      <c r="M604" s="306">
        <f t="shared" ca="1" si="277"/>
        <v>-1.5002597291525348</v>
      </c>
      <c r="N604" s="304">
        <f t="shared" ca="1" si="278"/>
        <v>-85.958550653880238</v>
      </c>
      <c r="P604" s="310">
        <f t="shared" ca="1" si="279"/>
        <v>23</v>
      </c>
      <c r="Q604" s="304">
        <f t="shared" ca="1" si="280"/>
        <v>0</v>
      </c>
      <c r="R604" s="306">
        <f t="shared" ca="1" si="281"/>
        <v>0</v>
      </c>
      <c r="S604" s="307">
        <f t="shared" ca="1" si="282"/>
        <v>2.9792999999999985</v>
      </c>
      <c r="T604" s="304">
        <f t="shared" ca="1" si="262"/>
        <v>29.226932999999988</v>
      </c>
      <c r="U604" s="311">
        <f t="shared" ca="1" si="263"/>
        <v>0</v>
      </c>
      <c r="V604" s="306">
        <f t="shared" ca="1" si="264"/>
        <v>1.2262967761129302</v>
      </c>
      <c r="W604" s="304">
        <f t="shared" ca="1" si="265"/>
        <v>27.4817555632746</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0.56139240089909492</v>
      </c>
      <c r="AH604" s="304">
        <f t="shared" ca="1" si="289"/>
        <v>-9.2242128658410678</v>
      </c>
    </row>
    <row r="605" spans="1:34" x14ac:dyDescent="0.2">
      <c r="A605" s="347">
        <f t="shared" ca="1" si="267"/>
        <v>1E-4</v>
      </c>
      <c r="B605" s="304">
        <f t="shared" ca="1" si="268"/>
        <v>37.10960000000054</v>
      </c>
      <c r="D605" s="306">
        <f t="shared" ca="1" si="269"/>
        <v>-0.65010656436307601</v>
      </c>
      <c r="E605" s="307">
        <f t="shared" ca="1" si="270"/>
        <v>-0.60870527246827244</v>
      </c>
      <c r="F605" s="304">
        <f t="shared" ca="1" si="271"/>
        <v>0.89059567355710645</v>
      </c>
      <c r="G605" s="306">
        <f t="shared" ca="1" si="272"/>
        <v>7.3858988402187187</v>
      </c>
      <c r="H605" s="307">
        <f t="shared" ca="1" si="273"/>
        <v>-104.53743053296085</v>
      </c>
      <c r="I605" s="304">
        <f t="shared" ca="1" si="274"/>
        <v>104.79802423763323</v>
      </c>
      <c r="J605" s="306">
        <f t="shared" ca="1" si="275"/>
        <v>841.88593005355631</v>
      </c>
      <c r="K605" s="307">
        <f t="shared" ca="1" si="276"/>
        <v>-10.590781063626435</v>
      </c>
      <c r="L605" s="304">
        <f t="shared" ca="1" si="261"/>
        <v>841.95254252581196</v>
      </c>
      <c r="M605" s="306">
        <f t="shared" ca="1" si="277"/>
        <v>-1.500260388888603</v>
      </c>
      <c r="N605" s="304">
        <f t="shared" ca="1" si="278"/>
        <v>-85.958588453972538</v>
      </c>
      <c r="P605" s="310">
        <f t="shared" ca="1" si="279"/>
        <v>23</v>
      </c>
      <c r="Q605" s="304">
        <f t="shared" ca="1" si="280"/>
        <v>0</v>
      </c>
      <c r="R605" s="306">
        <f t="shared" ca="1" si="281"/>
        <v>0</v>
      </c>
      <c r="S605" s="307">
        <f t="shared" ca="1" si="282"/>
        <v>2.9792999999999985</v>
      </c>
      <c r="T605" s="304">
        <f t="shared" ca="1" si="262"/>
        <v>29.226932999999988</v>
      </c>
      <c r="U605" s="311">
        <f t="shared" ca="1" si="263"/>
        <v>0</v>
      </c>
      <c r="V605" s="306">
        <f t="shared" ca="1" si="264"/>
        <v>1.2262980580527267</v>
      </c>
      <c r="W605" s="304">
        <f t="shared" ca="1" si="265"/>
        <v>27.481813734472894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0.56137333162407188</v>
      </c>
      <c r="AH605" s="304">
        <f t="shared" ca="1" si="289"/>
        <v>-9.2242323912578836</v>
      </c>
    </row>
    <row r="606" spans="1:34" x14ac:dyDescent="0.2">
      <c r="A606" s="347">
        <f t="shared" ca="1" si="267"/>
        <v>1E-4</v>
      </c>
      <c r="B606" s="304">
        <f t="shared" ca="1" si="268"/>
        <v>37.109700000000544</v>
      </c>
      <c r="D606" s="306">
        <f t="shared" ca="1" si="269"/>
        <v>-0.6501018700180401</v>
      </c>
      <c r="E606" s="307">
        <f t="shared" ca="1" si="270"/>
        <v>-0.60868536700046505</v>
      </c>
      <c r="F606" s="304">
        <f t="shared" ca="1" si="271"/>
        <v>0.89057864189606717</v>
      </c>
      <c r="G606" s="306">
        <f t="shared" ca="1" si="272"/>
        <v>7.385833830031717</v>
      </c>
      <c r="H606" s="307">
        <f t="shared" ca="1" si="273"/>
        <v>-104.53749140149756</v>
      </c>
      <c r="I606" s="304">
        <f t="shared" ca="1" si="274"/>
        <v>104.7980803730823</v>
      </c>
      <c r="J606" s="306">
        <f t="shared" ca="1" si="275"/>
        <v>841.88593005355631</v>
      </c>
      <c r="K606" s="307">
        <f t="shared" ca="1" si="276"/>
        <v>-10.601234809723158</v>
      </c>
      <c r="L606" s="304">
        <f t="shared" ca="1" si="261"/>
        <v>841.95267408663312</v>
      </c>
      <c r="M606" s="306">
        <f t="shared" ca="1" si="277"/>
        <v>-1.5002610486181576</v>
      </c>
      <c r="N606" s="304">
        <f t="shared" ca="1" si="278"/>
        <v>-85.958626253691634</v>
      </c>
      <c r="P606" s="310">
        <f t="shared" ca="1" si="279"/>
        <v>23</v>
      </c>
      <c r="Q606" s="304">
        <f t="shared" ca="1" si="280"/>
        <v>0</v>
      </c>
      <c r="R606" s="306">
        <f t="shared" ca="1" si="281"/>
        <v>0</v>
      </c>
      <c r="S606" s="307">
        <f t="shared" ca="1" si="282"/>
        <v>2.9792999999999985</v>
      </c>
      <c r="T606" s="304">
        <f t="shared" ca="1" si="262"/>
        <v>29.226932999999988</v>
      </c>
      <c r="U606" s="311">
        <f t="shared" ca="1" si="263"/>
        <v>0</v>
      </c>
      <c r="V606" s="306">
        <f t="shared" ca="1" si="264"/>
        <v>1.2262993399946103</v>
      </c>
      <c r="W606" s="304">
        <f t="shared" ca="1" si="265"/>
        <v>27.48187190479516</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0.56135426263432464</v>
      </c>
      <c r="AH606" s="304">
        <f t="shared" ca="1" si="289"/>
        <v>-9.2242519163806627</v>
      </c>
    </row>
    <row r="607" spans="1:34" x14ac:dyDescent="0.2">
      <c r="A607" s="347">
        <f t="shared" ca="1" si="267"/>
        <v>1E-4</v>
      </c>
      <c r="B607" s="304">
        <f t="shared" ca="1" si="268"/>
        <v>37.109800000000547</v>
      </c>
      <c r="D607" s="306">
        <f t="shared" ca="1" si="269"/>
        <v>-0.65009717568623404</v>
      </c>
      <c r="E607" s="307">
        <f t="shared" ca="1" si="270"/>
        <v>-0.60866546183238945</v>
      </c>
      <c r="F607" s="304">
        <f t="shared" ca="1" si="271"/>
        <v>0.8905616105934806</v>
      </c>
      <c r="G607" s="306">
        <f t="shared" ca="1" si="272"/>
        <v>7.3857688203141487</v>
      </c>
      <c r="H607" s="307">
        <f t="shared" ca="1" si="273"/>
        <v>-104.53755226804374</v>
      </c>
      <c r="I607" s="304">
        <f t="shared" ca="1" si="274"/>
        <v>104.7981365066245</v>
      </c>
      <c r="J607" s="306">
        <f t="shared" ca="1" si="275"/>
        <v>841.88593005355631</v>
      </c>
      <c r="K607" s="307">
        <f t="shared" ca="1" si="276"/>
        <v>-10.611688561906634</v>
      </c>
      <c r="L607" s="304">
        <f t="shared" ca="1" si="261"/>
        <v>841.95280577730512</v>
      </c>
      <c r="M607" s="306">
        <f t="shared" ca="1" si="277"/>
        <v>-1.5002617083411982</v>
      </c>
      <c r="N607" s="304">
        <f t="shared" ca="1" si="278"/>
        <v>-85.958664053037509</v>
      </c>
      <c r="P607" s="310">
        <f t="shared" ca="1" si="279"/>
        <v>23</v>
      </c>
      <c r="Q607" s="304">
        <f t="shared" ca="1" si="280"/>
        <v>0</v>
      </c>
      <c r="R607" s="306">
        <f t="shared" ca="1" si="281"/>
        <v>0</v>
      </c>
      <c r="S607" s="307">
        <f t="shared" ca="1" si="282"/>
        <v>2.9792999999999985</v>
      </c>
      <c r="T607" s="304">
        <f t="shared" ca="1" si="262"/>
        <v>29.226932999999988</v>
      </c>
      <c r="U607" s="311">
        <f t="shared" ca="1" si="263"/>
        <v>0</v>
      </c>
      <c r="V607" s="306">
        <f t="shared" ca="1" si="264"/>
        <v>1.2263006219385808</v>
      </c>
      <c r="W607" s="304">
        <f t="shared" ca="1" si="265"/>
        <v>27.481930074241433</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0.56133519392985143</v>
      </c>
      <c r="AH607" s="304">
        <f t="shared" ca="1" si="289"/>
        <v>-9.2242714412094031</v>
      </c>
    </row>
    <row r="608" spans="1:34" x14ac:dyDescent="0.2">
      <c r="A608" s="347">
        <f t="shared" ca="1" si="267"/>
        <v>1E-4</v>
      </c>
      <c r="B608" s="304">
        <f t="shared" ca="1" si="268"/>
        <v>37.10990000000055</v>
      </c>
      <c r="D608" s="306">
        <f t="shared" ca="1" si="269"/>
        <v>-0.65009248136766173</v>
      </c>
      <c r="E608" s="307">
        <f t="shared" ca="1" si="270"/>
        <v>-0.60864555696403144</v>
      </c>
      <c r="F608" s="304">
        <f t="shared" ca="1" si="271"/>
        <v>0.89054457964933997</v>
      </c>
      <c r="G608" s="306">
        <f t="shared" ca="1" si="272"/>
        <v>7.385703811066012</v>
      </c>
      <c r="H608" s="307">
        <f t="shared" ca="1" si="273"/>
        <v>-104.53761313259943</v>
      </c>
      <c r="I608" s="304">
        <f t="shared" ca="1" si="274"/>
        <v>104.79819263825985</v>
      </c>
      <c r="J608" s="306">
        <f t="shared" ca="1" si="275"/>
        <v>841.88593005355631</v>
      </c>
      <c r="K608" s="307">
        <f t="shared" ca="1" si="276"/>
        <v>-10.622142320176666</v>
      </c>
      <c r="L608" s="304">
        <f t="shared" ca="1" si="261"/>
        <v>841.95293759782771</v>
      </c>
      <c r="M608" s="306">
        <f t="shared" ca="1" si="277"/>
        <v>-1.5002623680577254</v>
      </c>
      <c r="N608" s="304">
        <f t="shared" ca="1" si="278"/>
        <v>-85.958701852010194</v>
      </c>
      <c r="P608" s="310">
        <f t="shared" ca="1" si="279"/>
        <v>23</v>
      </c>
      <c r="Q608" s="304">
        <f t="shared" ca="1" si="280"/>
        <v>0</v>
      </c>
      <c r="R608" s="306">
        <f t="shared" ca="1" si="281"/>
        <v>0</v>
      </c>
      <c r="S608" s="307">
        <f t="shared" ca="1" si="282"/>
        <v>2.9792999999999985</v>
      </c>
      <c r="T608" s="304">
        <f t="shared" ca="1" si="262"/>
        <v>29.226932999999988</v>
      </c>
      <c r="U608" s="311">
        <f t="shared" ca="1" si="263"/>
        <v>0</v>
      </c>
      <c r="V608" s="306">
        <f t="shared" ca="1" si="264"/>
        <v>1.226301903884639</v>
      </c>
      <c r="W608" s="304">
        <f t="shared" ca="1" si="265"/>
        <v>27.481988242811713</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0.56131612551064514</v>
      </c>
      <c r="AH608" s="304">
        <f t="shared" ca="1" si="289"/>
        <v>-9.2242909657441174</v>
      </c>
    </row>
    <row r="609" spans="1:34" x14ac:dyDescent="0.2">
      <c r="A609" s="347">
        <f t="shared" ca="1" si="267"/>
        <v>1E-4</v>
      </c>
      <c r="B609" s="304">
        <f t="shared" ca="1" si="268"/>
        <v>37.110000000000554</v>
      </c>
      <c r="D609" s="306">
        <f t="shared" ca="1" si="269"/>
        <v>-0.65008778706231996</v>
      </c>
      <c r="E609" s="307">
        <f t="shared" ca="1" si="270"/>
        <v>-0.60862565239539457</v>
      </c>
      <c r="F609" s="304">
        <f t="shared" ca="1" si="271"/>
        <v>0.89052754906364573</v>
      </c>
      <c r="G609" s="306">
        <f t="shared" ca="1" si="272"/>
        <v>7.3856388022873061</v>
      </c>
      <c r="H609" s="307">
        <f t="shared" ca="1" si="273"/>
        <v>-104.53767399516467</v>
      </c>
      <c r="I609" s="304">
        <f t="shared" ca="1" si="274"/>
        <v>104.79824876798838</v>
      </c>
      <c r="J609" s="306">
        <f t="shared" ca="1" si="275"/>
        <v>841.88593005355631</v>
      </c>
      <c r="K609" s="307">
        <f t="shared" ca="1" si="276"/>
        <v>-10.632596084533054</v>
      </c>
      <c r="L609" s="304">
        <f t="shared" ca="1" si="261"/>
        <v>841.95306954820137</v>
      </c>
      <c r="M609" s="306">
        <f t="shared" ca="1" si="277"/>
        <v>-1.5002630277677391</v>
      </c>
      <c r="N609" s="304">
        <f t="shared" ca="1" si="278"/>
        <v>-85.958739650609687</v>
      </c>
      <c r="P609" s="310">
        <f t="shared" ca="1" si="279"/>
        <v>23</v>
      </c>
      <c r="Q609" s="304">
        <f t="shared" ca="1" si="280"/>
        <v>0</v>
      </c>
      <c r="R609" s="306">
        <f t="shared" ca="1" si="281"/>
        <v>0</v>
      </c>
      <c r="S609" s="307">
        <f t="shared" ca="1" si="282"/>
        <v>2.9792999999999985</v>
      </c>
      <c r="T609" s="304">
        <f t="shared" ca="1" si="262"/>
        <v>29.226932999999988</v>
      </c>
      <c r="U609" s="311">
        <f t="shared" ca="1" si="263"/>
        <v>0</v>
      </c>
      <c r="V609" s="306">
        <f t="shared" ca="1" si="264"/>
        <v>1.2263031858327842</v>
      </c>
      <c r="W609" s="304">
        <f t="shared" ca="1" si="265"/>
        <v>27.482046410506005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0.56129705737670044</v>
      </c>
      <c r="AH609" s="304">
        <f t="shared" ca="1" si="289"/>
        <v>-9.2243104899848039</v>
      </c>
    </row>
    <row r="610" spans="1:34" x14ac:dyDescent="0.2">
      <c r="A610" s="347">
        <f t="shared" ca="1" si="267"/>
        <v>1E-4</v>
      </c>
      <c r="B610" s="304">
        <f t="shared" ca="1" si="268"/>
        <v>37.110100000000557</v>
      </c>
      <c r="D610" s="306">
        <f t="shared" ca="1" si="269"/>
        <v>-0.65008309277020992</v>
      </c>
      <c r="E610" s="307">
        <f t="shared" ca="1" si="270"/>
        <v>-0.60860574812647172</v>
      </c>
      <c r="F610" s="304">
        <f t="shared" ca="1" si="271"/>
        <v>0.89051051883639409</v>
      </c>
      <c r="G610" s="306">
        <f t="shared" ca="1" si="272"/>
        <v>7.385573793978029</v>
      </c>
      <c r="H610" s="307">
        <f t="shared" ca="1" si="273"/>
        <v>-104.53773485573947</v>
      </c>
      <c r="I610" s="304">
        <f t="shared" ca="1" si="274"/>
        <v>104.79830489581013</v>
      </c>
      <c r="J610" s="306">
        <f t="shared" ca="1" si="275"/>
        <v>841.88593005355631</v>
      </c>
      <c r="K610" s="307">
        <f t="shared" ca="1" si="276"/>
        <v>-10.643049854975599</v>
      </c>
      <c r="L610" s="304">
        <f t="shared" ca="1" si="261"/>
        <v>841.95320162842597</v>
      </c>
      <c r="M610" s="306">
        <f t="shared" ca="1" si="277"/>
        <v>-1.5002636874712396</v>
      </c>
      <c r="N610" s="304">
        <f t="shared" ca="1" si="278"/>
        <v>-85.958777448835988</v>
      </c>
      <c r="P610" s="310">
        <f t="shared" ca="1" si="279"/>
        <v>23</v>
      </c>
      <c r="Q610" s="304">
        <f t="shared" ca="1" si="280"/>
        <v>0</v>
      </c>
      <c r="R610" s="306">
        <f t="shared" ca="1" si="281"/>
        <v>0</v>
      </c>
      <c r="S610" s="307">
        <f t="shared" ca="1" si="282"/>
        <v>2.9792999999999985</v>
      </c>
      <c r="T610" s="304">
        <f t="shared" ca="1" si="262"/>
        <v>29.226932999999988</v>
      </c>
      <c r="U610" s="311">
        <f t="shared" ca="1" si="263"/>
        <v>0</v>
      </c>
      <c r="V610" s="306">
        <f t="shared" ca="1" si="264"/>
        <v>1.226304467783017</v>
      </c>
      <c r="W610" s="304">
        <f t="shared" ca="1" si="265"/>
        <v>27.482104577324328</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0.56127798952802266</v>
      </c>
      <c r="AH610" s="304">
        <f t="shared" ca="1" si="289"/>
        <v>-9.2243300139314659</v>
      </c>
    </row>
    <row r="611" spans="1:34" x14ac:dyDescent="0.2">
      <c r="A611" s="347">
        <f t="shared" ca="1" si="267"/>
        <v>1E-4</v>
      </c>
      <c r="B611" s="304">
        <f t="shared" ca="1" si="268"/>
        <v>37.11020000000056</v>
      </c>
      <c r="D611" s="306">
        <f t="shared" ca="1" si="269"/>
        <v>-0.65007839849133109</v>
      </c>
      <c r="E611" s="307">
        <f t="shared" ca="1" si="270"/>
        <v>-0.60858584415726114</v>
      </c>
      <c r="F611" s="304">
        <f t="shared" ca="1" si="271"/>
        <v>0.89049348896758362</v>
      </c>
      <c r="G611" s="306">
        <f t="shared" ca="1" si="272"/>
        <v>7.3855087861381801</v>
      </c>
      <c r="H611" s="307">
        <f t="shared" ca="1" si="273"/>
        <v>-104.53779571432389</v>
      </c>
      <c r="I611" s="304">
        <f t="shared" ca="1" si="274"/>
        <v>104.79836102172513</v>
      </c>
      <c r="J611" s="306">
        <f t="shared" ca="1" si="275"/>
        <v>841.88593005355631</v>
      </c>
      <c r="K611" s="307">
        <f t="shared" ca="1" si="276"/>
        <v>-10.653503631504103</v>
      </c>
      <c r="L611" s="304">
        <f t="shared" ca="1" si="261"/>
        <v>841.95333383850198</v>
      </c>
      <c r="M611" s="306">
        <f t="shared" ca="1" si="277"/>
        <v>-1.5002643471682264</v>
      </c>
      <c r="N611" s="304">
        <f t="shared" ca="1" si="278"/>
        <v>-85.958815246689099</v>
      </c>
      <c r="P611" s="310">
        <f t="shared" ca="1" si="279"/>
        <v>23</v>
      </c>
      <c r="Q611" s="304">
        <f t="shared" ca="1" si="280"/>
        <v>0</v>
      </c>
      <c r="R611" s="306">
        <f t="shared" ca="1" si="281"/>
        <v>0</v>
      </c>
      <c r="S611" s="307">
        <f t="shared" ca="1" si="282"/>
        <v>2.9792999999999985</v>
      </c>
      <c r="T611" s="304">
        <f t="shared" ca="1" si="262"/>
        <v>29.226932999999988</v>
      </c>
      <c r="U611" s="311">
        <f t="shared" ca="1" si="263"/>
        <v>0</v>
      </c>
      <c r="V611" s="306">
        <f t="shared" ca="1" si="264"/>
        <v>1.2263057497353367</v>
      </c>
      <c r="W611" s="304">
        <f t="shared" ca="1" si="265"/>
        <v>27.482162743266692</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0.56125892196459581</v>
      </c>
      <c r="AH611" s="304">
        <f t="shared" ca="1" si="289"/>
        <v>-9.2243495375841107</v>
      </c>
    </row>
    <row r="612" spans="1:34" x14ac:dyDescent="0.2">
      <c r="A612" s="347">
        <f t="shared" ca="1" si="267"/>
        <v>1E-4</v>
      </c>
      <c r="B612" s="304">
        <f t="shared" ca="1" si="268"/>
        <v>37.110300000000564</v>
      </c>
      <c r="D612" s="306">
        <f t="shared" ca="1" si="269"/>
        <v>-0.65007370422568878</v>
      </c>
      <c r="E612" s="307">
        <f t="shared" ca="1" si="270"/>
        <v>-0.60856594048775925</v>
      </c>
      <c r="F612" s="304">
        <f t="shared" ca="1" si="271"/>
        <v>0.89047645945721621</v>
      </c>
      <c r="G612" s="306">
        <f t="shared" ca="1" si="272"/>
        <v>7.3854437787677574</v>
      </c>
      <c r="H612" s="307">
        <f t="shared" ca="1" si="273"/>
        <v>-104.53785657091794</v>
      </c>
      <c r="I612" s="304">
        <f t="shared" ca="1" si="274"/>
        <v>104.79841714573341</v>
      </c>
      <c r="J612" s="306">
        <f t="shared" ca="1" si="275"/>
        <v>841.88593005355631</v>
      </c>
      <c r="K612" s="307">
        <f t="shared" ca="1" si="276"/>
        <v>-10.663957414118364</v>
      </c>
      <c r="L612" s="304">
        <f t="shared" ca="1" si="261"/>
        <v>841.95346617842938</v>
      </c>
      <c r="M612" s="306">
        <f t="shared" ca="1" si="277"/>
        <v>-1.5002650068587002</v>
      </c>
      <c r="N612" s="304">
        <f t="shared" ca="1" si="278"/>
        <v>-85.958853044169032</v>
      </c>
      <c r="P612" s="310">
        <f t="shared" ca="1" si="279"/>
        <v>23</v>
      </c>
      <c r="Q612" s="304">
        <f t="shared" ca="1" si="280"/>
        <v>0</v>
      </c>
      <c r="R612" s="306">
        <f t="shared" ca="1" si="281"/>
        <v>0</v>
      </c>
      <c r="S612" s="307">
        <f t="shared" ca="1" si="282"/>
        <v>2.9792999999999985</v>
      </c>
      <c r="T612" s="304">
        <f t="shared" ca="1" si="262"/>
        <v>29.226932999999988</v>
      </c>
      <c r="U612" s="311">
        <f t="shared" ca="1" si="263"/>
        <v>0</v>
      </c>
      <c r="V612" s="306">
        <f t="shared" ca="1" si="264"/>
        <v>1.2263070316897435</v>
      </c>
      <c r="W612" s="304">
        <f t="shared" ca="1" si="265"/>
        <v>27.482220908333108</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0.56123985468642523</v>
      </c>
      <c r="AH612" s="304">
        <f t="shared" ca="1" si="289"/>
        <v>-9.22436906094274</v>
      </c>
    </row>
    <row r="613" spans="1:34" x14ac:dyDescent="0.2">
      <c r="A613" s="347">
        <f t="shared" ca="1" si="267"/>
        <v>1E-4</v>
      </c>
      <c r="B613" s="304">
        <f t="shared" ca="1" si="268"/>
        <v>37.110400000000567</v>
      </c>
      <c r="D613" s="306">
        <f t="shared" ca="1" si="269"/>
        <v>-0.65006900997327777</v>
      </c>
      <c r="E613" s="307">
        <f t="shared" ca="1" si="270"/>
        <v>-0.60854603711795896</v>
      </c>
      <c r="F613" s="304">
        <f t="shared" ca="1" si="271"/>
        <v>0.89045943030528329</v>
      </c>
      <c r="G613" s="306">
        <f t="shared" ca="1" si="272"/>
        <v>7.3853787718667601</v>
      </c>
      <c r="H613" s="307">
        <f t="shared" ca="1" si="273"/>
        <v>-104.53791742552166</v>
      </c>
      <c r="I613" s="304">
        <f t="shared" ca="1" si="274"/>
        <v>104.79847326783498</v>
      </c>
      <c r="J613" s="306">
        <f t="shared" ca="1" si="275"/>
        <v>841.88593005355631</v>
      </c>
      <c r="K613" s="307">
        <f t="shared" ca="1" si="276"/>
        <v>-10.674411202818186</v>
      </c>
      <c r="L613" s="304">
        <f t="shared" ca="1" si="261"/>
        <v>841.9535986482083</v>
      </c>
      <c r="M613" s="306">
        <f t="shared" ca="1" si="277"/>
        <v>-1.5002656665426608</v>
      </c>
      <c r="N613" s="304">
        <f t="shared" ca="1" si="278"/>
        <v>-85.958890841275775</v>
      </c>
      <c r="P613" s="310">
        <f t="shared" ca="1" si="279"/>
        <v>23</v>
      </c>
      <c r="Q613" s="304">
        <f t="shared" ca="1" si="280"/>
        <v>0</v>
      </c>
      <c r="R613" s="306">
        <f t="shared" ca="1" si="281"/>
        <v>0</v>
      </c>
      <c r="S613" s="307">
        <f t="shared" ca="1" si="282"/>
        <v>2.9792999999999985</v>
      </c>
      <c r="T613" s="304">
        <f t="shared" ca="1" si="262"/>
        <v>29.226932999999988</v>
      </c>
      <c r="U613" s="311">
        <f t="shared" ca="1" si="263"/>
        <v>0</v>
      </c>
      <c r="V613" s="306">
        <f t="shared" ca="1" si="264"/>
        <v>1.2263083136462374</v>
      </c>
      <c r="W613" s="304">
        <f t="shared" ca="1" si="265"/>
        <v>27.482279072523568</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0.56122078769350381</v>
      </c>
      <c r="AH613" s="304">
        <f t="shared" ca="1" si="289"/>
        <v>-9.2243885840073574</v>
      </c>
    </row>
    <row r="614" spans="1:34" x14ac:dyDescent="0.2">
      <c r="A614" s="347">
        <f t="shared" ca="1" si="267"/>
        <v>1E-4</v>
      </c>
      <c r="B614" s="304">
        <f t="shared" ca="1" si="268"/>
        <v>37.11050000000057</v>
      </c>
      <c r="D614" s="306">
        <f t="shared" ca="1" si="269"/>
        <v>-0.65006431573410106</v>
      </c>
      <c r="E614" s="307">
        <f t="shared" ca="1" si="270"/>
        <v>-0.6085261340478656</v>
      </c>
      <c r="F614" s="304">
        <f t="shared" ca="1" si="271"/>
        <v>0.8904424015117911</v>
      </c>
      <c r="G614" s="306">
        <f t="shared" ca="1" si="272"/>
        <v>7.3853137654351864</v>
      </c>
      <c r="H614" s="307">
        <f t="shared" ca="1" si="273"/>
        <v>-104.53797827813506</v>
      </c>
      <c r="I614" s="304">
        <f t="shared" ca="1" si="274"/>
        <v>104.79852938802988</v>
      </c>
      <c r="J614" s="306">
        <f t="shared" ca="1" si="275"/>
        <v>841.88593005355631</v>
      </c>
      <c r="K614" s="307">
        <f t="shared" ca="1" si="276"/>
        <v>-10.68486499760337</v>
      </c>
      <c r="L614" s="304">
        <f t="shared" ca="1" si="261"/>
        <v>841.95373124783907</v>
      </c>
      <c r="M614" s="306">
        <f t="shared" ca="1" si="277"/>
        <v>-1.5002663262201084</v>
      </c>
      <c r="N614" s="304">
        <f t="shared" ca="1" si="278"/>
        <v>-85.958928638009368</v>
      </c>
      <c r="P614" s="310">
        <f t="shared" ca="1" si="279"/>
        <v>23</v>
      </c>
      <c r="Q614" s="304">
        <f t="shared" ca="1" si="280"/>
        <v>0</v>
      </c>
      <c r="R614" s="306">
        <f t="shared" ca="1" si="281"/>
        <v>0</v>
      </c>
      <c r="S614" s="307">
        <f t="shared" ca="1" si="282"/>
        <v>2.9792999999999985</v>
      </c>
      <c r="T614" s="304">
        <f t="shared" ca="1" si="262"/>
        <v>29.226932999999988</v>
      </c>
      <c r="U614" s="311">
        <f t="shared" ca="1" si="263"/>
        <v>0</v>
      </c>
      <c r="V614" s="306">
        <f t="shared" ca="1" si="264"/>
        <v>1.2263095956048182</v>
      </c>
      <c r="W614" s="304">
        <f t="shared" ca="1" si="265"/>
        <v>27.482337235838102</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0.5612017209858351</v>
      </c>
      <c r="AH614" s="304">
        <f t="shared" ca="1" si="289"/>
        <v>-9.2244081067779611</v>
      </c>
    </row>
    <row r="615" spans="1:34" x14ac:dyDescent="0.2">
      <c r="A615" s="347">
        <f t="shared" ca="1" si="267"/>
        <v>1E-4</v>
      </c>
      <c r="B615" s="304">
        <f t="shared" ca="1" si="268"/>
        <v>37.110600000000574</v>
      </c>
      <c r="D615" s="306">
        <f t="shared" ca="1" si="269"/>
        <v>-0.65005962150815855</v>
      </c>
      <c r="E615" s="307">
        <f t="shared" ca="1" si="270"/>
        <v>-0.60850623127746672</v>
      </c>
      <c r="F615" s="304">
        <f t="shared" ca="1" si="271"/>
        <v>0.89042537307673131</v>
      </c>
      <c r="G615" s="306">
        <f t="shared" ca="1" si="272"/>
        <v>7.3852487594730354</v>
      </c>
      <c r="H615" s="307">
        <f t="shared" ca="1" si="273"/>
        <v>-104.53803912875819</v>
      </c>
      <c r="I615" s="304">
        <f t="shared" ca="1" si="274"/>
        <v>104.79858550631815</v>
      </c>
      <c r="J615" s="306">
        <f t="shared" ca="1" si="275"/>
        <v>841.88593005355631</v>
      </c>
      <c r="K615" s="307">
        <f t="shared" ca="1" si="276"/>
        <v>-10.695318798473714</v>
      </c>
      <c r="L615" s="304">
        <f t="shared" ca="1" si="261"/>
        <v>841.95386397732182</v>
      </c>
      <c r="M615" s="306">
        <f t="shared" ca="1" si="277"/>
        <v>-1.5002669858910427</v>
      </c>
      <c r="N615" s="304">
        <f t="shared" ca="1" si="278"/>
        <v>-85.958966434369771</v>
      </c>
      <c r="P615" s="310">
        <f t="shared" ca="1" si="279"/>
        <v>23</v>
      </c>
      <c r="Q615" s="304">
        <f t="shared" ca="1" si="280"/>
        <v>0</v>
      </c>
      <c r="R615" s="306">
        <f t="shared" ca="1" si="281"/>
        <v>0</v>
      </c>
      <c r="S615" s="307">
        <f t="shared" ca="1" si="282"/>
        <v>2.9792999999999985</v>
      </c>
      <c r="T615" s="304">
        <f t="shared" ca="1" si="262"/>
        <v>29.226932999999988</v>
      </c>
      <c r="U615" s="311">
        <f t="shared" ca="1" si="263"/>
        <v>0</v>
      </c>
      <c r="V615" s="306">
        <f t="shared" ca="1" si="264"/>
        <v>1.2263108775654865</v>
      </c>
      <c r="W615" s="304">
        <f t="shared" ca="1" si="265"/>
        <v>27.482395398276729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0.56118265456340843</v>
      </c>
      <c r="AH615" s="304">
        <f t="shared" ca="1" si="289"/>
        <v>-9.2244276292545617</v>
      </c>
    </row>
    <row r="616" spans="1:34" x14ac:dyDescent="0.2">
      <c r="A616" s="347">
        <f t="shared" ca="1" si="267"/>
        <v>1E-4</v>
      </c>
      <c r="B616" s="304">
        <f t="shared" ca="1" si="268"/>
        <v>37.110700000000577</v>
      </c>
      <c r="D616" s="306">
        <f t="shared" ca="1" si="269"/>
        <v>-0.65005492729545322</v>
      </c>
      <c r="E616" s="307">
        <f t="shared" ca="1" si="270"/>
        <v>-0.60848632880675879</v>
      </c>
      <c r="F616" s="304">
        <f t="shared" ca="1" si="271"/>
        <v>0.8904083450001038</v>
      </c>
      <c r="G616" s="306">
        <f t="shared" ca="1" si="272"/>
        <v>7.3851837539803062</v>
      </c>
      <c r="H616" s="307">
        <f t="shared" ca="1" si="273"/>
        <v>-104.53809997739107</v>
      </c>
      <c r="I616" s="304">
        <f t="shared" ca="1" si="274"/>
        <v>104.79864162269979</v>
      </c>
      <c r="J616" s="306">
        <f t="shared" ca="1" si="275"/>
        <v>841.88593005355631</v>
      </c>
      <c r="K616" s="307">
        <f t="shared" ca="1" si="276"/>
        <v>-10.705772605429022</v>
      </c>
      <c r="L616" s="304">
        <f t="shared" ca="1" si="261"/>
        <v>841.95399683665653</v>
      </c>
      <c r="M616" s="306">
        <f t="shared" ca="1" si="277"/>
        <v>-1.5002676455554642</v>
      </c>
      <c r="N616" s="304">
        <f t="shared" ca="1" si="278"/>
        <v>-85.959004230357024</v>
      </c>
      <c r="P616" s="310">
        <f t="shared" ca="1" si="279"/>
        <v>23</v>
      </c>
      <c r="Q616" s="304">
        <f t="shared" ca="1" si="280"/>
        <v>0</v>
      </c>
      <c r="R616" s="306">
        <f t="shared" ca="1" si="281"/>
        <v>0</v>
      </c>
      <c r="S616" s="307">
        <f t="shared" ca="1" si="282"/>
        <v>2.9792999999999985</v>
      </c>
      <c r="T616" s="304">
        <f t="shared" ca="1" si="262"/>
        <v>29.226932999999988</v>
      </c>
      <c r="U616" s="311">
        <f t="shared" ca="1" si="263"/>
        <v>0</v>
      </c>
      <c r="V616" s="306">
        <f t="shared" ca="1" si="264"/>
        <v>1.2263121595282418</v>
      </c>
      <c r="W616" s="304">
        <f t="shared" ca="1" si="265"/>
        <v>27.482453559839431</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0.5611635884262185</v>
      </c>
      <c r="AH616" s="304">
        <f t="shared" ca="1" si="289"/>
        <v>-9.2244471514371646</v>
      </c>
    </row>
    <row r="617" spans="1:34" x14ac:dyDescent="0.2">
      <c r="A617" s="347">
        <f t="shared" ca="1" si="267"/>
        <v>1E-4</v>
      </c>
      <c r="B617" s="304">
        <f t="shared" ca="1" si="268"/>
        <v>37.11080000000058</v>
      </c>
      <c r="D617" s="306">
        <f t="shared" ca="1" si="269"/>
        <v>-0.65005023309598187</v>
      </c>
      <c r="E617" s="307">
        <f t="shared" ca="1" si="270"/>
        <v>-0.60846642663574713</v>
      </c>
      <c r="F617" s="304">
        <f t="shared" ca="1" si="271"/>
        <v>0.89039131728191034</v>
      </c>
      <c r="G617" s="306">
        <f t="shared" ca="1" si="272"/>
        <v>7.3851187489569963</v>
      </c>
      <c r="H617" s="307">
        <f t="shared" ca="1" si="273"/>
        <v>-104.53816082403374</v>
      </c>
      <c r="I617" s="304">
        <f t="shared" ca="1" si="274"/>
        <v>104.79869773717486</v>
      </c>
      <c r="J617" s="306">
        <f t="shared" ca="1" si="275"/>
        <v>841.88593005355631</v>
      </c>
      <c r="K617" s="307">
        <f t="shared" ca="1" si="276"/>
        <v>-10.716226418469093</v>
      </c>
      <c r="L617" s="304">
        <f t="shared" ca="1" si="261"/>
        <v>841.95412982584355</v>
      </c>
      <c r="M617" s="306">
        <f t="shared" ca="1" si="277"/>
        <v>-1.500268305213373</v>
      </c>
      <c r="N617" s="304">
        <f t="shared" ca="1" si="278"/>
        <v>-85.959042025971115</v>
      </c>
      <c r="P617" s="310">
        <f t="shared" ca="1" si="279"/>
        <v>23</v>
      </c>
      <c r="Q617" s="304">
        <f t="shared" ca="1" si="280"/>
        <v>0</v>
      </c>
      <c r="R617" s="306">
        <f t="shared" ca="1" si="281"/>
        <v>0</v>
      </c>
      <c r="S617" s="307">
        <f t="shared" ca="1" si="282"/>
        <v>2.9792999999999985</v>
      </c>
      <c r="T617" s="304">
        <f t="shared" ca="1" si="262"/>
        <v>29.226932999999988</v>
      </c>
      <c r="U617" s="311">
        <f t="shared" ca="1" si="263"/>
        <v>0</v>
      </c>
      <c r="V617" s="306">
        <f t="shared" ca="1" si="264"/>
        <v>1.2263134414930841</v>
      </c>
      <c r="W617" s="304">
        <f t="shared" ca="1" si="265"/>
        <v>27.48251172052624</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0.56114452257427239</v>
      </c>
      <c r="AH617" s="304">
        <f t="shared" ca="1" si="289"/>
        <v>-9.2244666733257628</v>
      </c>
    </row>
    <row r="618" spans="1:34" x14ac:dyDescent="0.2">
      <c r="A618" s="347">
        <f t="shared" ca="1" si="267"/>
        <v>1E-4</v>
      </c>
      <c r="B618" s="304">
        <f t="shared" ca="1" si="268"/>
        <v>37.110900000000584</v>
      </c>
      <c r="D618" s="306">
        <f t="shared" ca="1" si="269"/>
        <v>-0.65004553890974615</v>
      </c>
      <c r="E618" s="307">
        <f t="shared" ca="1" si="270"/>
        <v>-0.60844652476441929</v>
      </c>
      <c r="F618" s="304">
        <f t="shared" ca="1" si="271"/>
        <v>0.89037428992214362</v>
      </c>
      <c r="G618" s="306">
        <f t="shared" ca="1" si="272"/>
        <v>7.3850537444031055</v>
      </c>
      <c r="H618" s="307">
        <f t="shared" ca="1" si="273"/>
        <v>-104.53822166868622</v>
      </c>
      <c r="I618" s="304">
        <f t="shared" ca="1" si="274"/>
        <v>104.79875384974336</v>
      </c>
      <c r="J618" s="306">
        <f t="shared" ca="1" si="275"/>
        <v>841.88593005355631</v>
      </c>
      <c r="K618" s="307">
        <f t="shared" ca="1" si="276"/>
        <v>-10.72668023759373</v>
      </c>
      <c r="L618" s="304">
        <f t="shared" ca="1" si="261"/>
        <v>841.954262944883</v>
      </c>
      <c r="M618" s="306">
        <f t="shared" ca="1" si="277"/>
        <v>-1.5002689648647689</v>
      </c>
      <c r="N618" s="304">
        <f t="shared" ca="1" si="278"/>
        <v>-85.959079821212043</v>
      </c>
      <c r="P618" s="310">
        <f t="shared" ca="1" si="279"/>
        <v>23</v>
      </c>
      <c r="Q618" s="304">
        <f t="shared" ca="1" si="280"/>
        <v>0</v>
      </c>
      <c r="R618" s="306">
        <f t="shared" ca="1" si="281"/>
        <v>0</v>
      </c>
      <c r="S618" s="307">
        <f t="shared" ca="1" si="282"/>
        <v>2.9792999999999985</v>
      </c>
      <c r="T618" s="304">
        <f t="shared" ca="1" si="262"/>
        <v>29.226932999999988</v>
      </c>
      <c r="U618" s="311">
        <f t="shared" ca="1" si="263"/>
        <v>0</v>
      </c>
      <c r="V618" s="306">
        <f t="shared" ca="1" si="264"/>
        <v>1.2263147234600129</v>
      </c>
      <c r="W618" s="304">
        <f t="shared" ca="1" si="265"/>
        <v>27.482569880337135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0.56112545700755767</v>
      </c>
      <c r="AH618" s="304">
        <f t="shared" ca="1" si="289"/>
        <v>-9.2244861949203685</v>
      </c>
    </row>
    <row r="619" spans="1:34" x14ac:dyDescent="0.2">
      <c r="A619" s="347">
        <f t="shared" ca="1" si="267"/>
        <v>1E-4</v>
      </c>
      <c r="B619" s="304">
        <f t="shared" ca="1" si="268"/>
        <v>37.111000000000587</v>
      </c>
      <c r="D619" s="306">
        <f t="shared" ca="1" si="269"/>
        <v>-0.65004084473674639</v>
      </c>
      <c r="E619" s="307">
        <f t="shared" ca="1" si="270"/>
        <v>-0.60842662319278418</v>
      </c>
      <c r="F619" s="304">
        <f t="shared" ca="1" si="271"/>
        <v>0.8903572629208103</v>
      </c>
      <c r="G619" s="306">
        <f t="shared" ca="1" si="272"/>
        <v>7.3849887403186321</v>
      </c>
      <c r="H619" s="307">
        <f t="shared" ca="1" si="273"/>
        <v>-104.53828251134854</v>
      </c>
      <c r="I619" s="304">
        <f t="shared" ca="1" si="274"/>
        <v>104.79880996040534</v>
      </c>
      <c r="J619" s="306">
        <f t="shared" ca="1" si="275"/>
        <v>841.88593005355631</v>
      </c>
      <c r="K619" s="307">
        <f t="shared" ca="1" si="276"/>
        <v>-10.737134062802731</v>
      </c>
      <c r="L619" s="304">
        <f t="shared" ca="1" si="261"/>
        <v>841.95439619377498</v>
      </c>
      <c r="M619" s="306">
        <f t="shared" ca="1" si="277"/>
        <v>-1.5002696245096521</v>
      </c>
      <c r="N619" s="304">
        <f t="shared" ca="1" si="278"/>
        <v>-85.959117616079837</v>
      </c>
      <c r="P619" s="310">
        <f t="shared" ca="1" si="279"/>
        <v>23</v>
      </c>
      <c r="Q619" s="304">
        <f t="shared" ca="1" si="280"/>
        <v>0</v>
      </c>
      <c r="R619" s="306">
        <f t="shared" ca="1" si="281"/>
        <v>0</v>
      </c>
      <c r="S619" s="307">
        <f t="shared" ca="1" si="282"/>
        <v>2.9792999999999985</v>
      </c>
      <c r="T619" s="304">
        <f t="shared" ca="1" si="262"/>
        <v>29.226932999999988</v>
      </c>
      <c r="U619" s="311">
        <f t="shared" ca="1" si="263"/>
        <v>0</v>
      </c>
      <c r="V619" s="306">
        <f t="shared" ca="1" si="264"/>
        <v>1.2263160054290292</v>
      </c>
      <c r="W619" s="304">
        <f t="shared" ca="1" si="265"/>
        <v>27.482628039272161</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0.56110639172608145</v>
      </c>
      <c r="AH619" s="304">
        <f t="shared" ca="1" si="289"/>
        <v>-9.2245057162209747</v>
      </c>
    </row>
    <row r="620" spans="1:34" x14ac:dyDescent="0.2">
      <c r="A620" s="347">
        <f t="shared" ca="1" si="267"/>
        <v>1E-4</v>
      </c>
      <c r="B620" s="304">
        <f t="shared" ca="1" si="268"/>
        <v>37.11110000000059</v>
      </c>
      <c r="D620" s="306">
        <f t="shared" ca="1" si="269"/>
        <v>-0.65003615057698472</v>
      </c>
      <c r="E620" s="307">
        <f t="shared" ca="1" si="270"/>
        <v>-0.60840672192082401</v>
      </c>
      <c r="F620" s="304">
        <f t="shared" ca="1" si="271"/>
        <v>0.89034023627790027</v>
      </c>
      <c r="G620" s="306">
        <f t="shared" ca="1" si="272"/>
        <v>7.3849237367035743</v>
      </c>
      <c r="H620" s="307">
        <f t="shared" ca="1" si="273"/>
        <v>-104.53834335202073</v>
      </c>
      <c r="I620" s="304">
        <f t="shared" ca="1" si="274"/>
        <v>104.79886606916081</v>
      </c>
      <c r="J620" s="306">
        <f t="shared" ca="1" si="275"/>
        <v>841.88593005355631</v>
      </c>
      <c r="K620" s="307">
        <f t="shared" ca="1" si="276"/>
        <v>-10.747587894095899</v>
      </c>
      <c r="L620" s="304">
        <f t="shared" ca="1" si="261"/>
        <v>841.95452957251962</v>
      </c>
      <c r="M620" s="306">
        <f t="shared" ca="1" si="277"/>
        <v>-1.5002702841480227</v>
      </c>
      <c r="N620" s="304">
        <f t="shared" ca="1" si="278"/>
        <v>-85.959155410574468</v>
      </c>
      <c r="P620" s="310">
        <f t="shared" ca="1" si="279"/>
        <v>23</v>
      </c>
      <c r="Q620" s="304">
        <f t="shared" ca="1" si="280"/>
        <v>0</v>
      </c>
      <c r="R620" s="306">
        <f t="shared" ca="1" si="281"/>
        <v>0</v>
      </c>
      <c r="S620" s="307">
        <f t="shared" ca="1" si="282"/>
        <v>2.9792999999999985</v>
      </c>
      <c r="T620" s="304">
        <f t="shared" ca="1" si="262"/>
        <v>29.226932999999988</v>
      </c>
      <c r="U620" s="311">
        <f t="shared" ca="1" si="263"/>
        <v>0</v>
      </c>
      <c r="V620" s="306">
        <f t="shared" ca="1" si="264"/>
        <v>1.2263172874001327</v>
      </c>
      <c r="W620" s="304">
        <f t="shared" ca="1" si="265"/>
        <v>27.482686197331315</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0.5610873267298313</v>
      </c>
      <c r="AH620" s="304">
        <f t="shared" ca="1" si="289"/>
        <v>-9.2245252372275957</v>
      </c>
    </row>
    <row r="621" spans="1:34" x14ac:dyDescent="0.2">
      <c r="A621" s="347">
        <f t="shared" ca="1" si="267"/>
        <v>1E-4</v>
      </c>
      <c r="B621" s="304">
        <f t="shared" ca="1" si="268"/>
        <v>37.111200000000593</v>
      </c>
      <c r="D621" s="306">
        <f t="shared" ca="1" si="269"/>
        <v>-0.65003145643046023</v>
      </c>
      <c r="E621" s="307">
        <f t="shared" ca="1" si="270"/>
        <v>-0.60838682094854235</v>
      </c>
      <c r="F621" s="304">
        <f t="shared" ca="1" si="271"/>
        <v>0.8903232099934153</v>
      </c>
      <c r="G621" s="306">
        <f t="shared" ca="1" si="272"/>
        <v>7.3848587335579312</v>
      </c>
      <c r="H621" s="307">
        <f t="shared" ca="1" si="273"/>
        <v>-104.53840419070282</v>
      </c>
      <c r="I621" s="304">
        <f t="shared" ca="1" si="274"/>
        <v>104.7989221760098</v>
      </c>
      <c r="J621" s="306">
        <f t="shared" ca="1" si="275"/>
        <v>841.88593005355631</v>
      </c>
      <c r="K621" s="307">
        <f t="shared" ca="1" si="276"/>
        <v>-10.758041731473035</v>
      </c>
      <c r="L621" s="304">
        <f t="shared" ca="1" si="261"/>
        <v>841.95466308111725</v>
      </c>
      <c r="M621" s="306">
        <f t="shared" ca="1" si="277"/>
        <v>-1.5002709437798807</v>
      </c>
      <c r="N621" s="304">
        <f t="shared" ca="1" si="278"/>
        <v>-85.959193204695964</v>
      </c>
      <c r="P621" s="310">
        <f t="shared" ca="1" si="279"/>
        <v>23</v>
      </c>
      <c r="Q621" s="304">
        <f t="shared" ca="1" si="280"/>
        <v>0</v>
      </c>
      <c r="R621" s="306">
        <f t="shared" ca="1" si="281"/>
        <v>0</v>
      </c>
      <c r="S621" s="307">
        <f t="shared" ca="1" si="282"/>
        <v>2.9792999999999985</v>
      </c>
      <c r="T621" s="304">
        <f t="shared" ca="1" si="262"/>
        <v>29.226932999999988</v>
      </c>
      <c r="U621" s="311">
        <f t="shared" ca="1" si="263"/>
        <v>0</v>
      </c>
      <c r="V621" s="306">
        <f t="shared" ca="1" si="264"/>
        <v>1.226318569373323</v>
      </c>
      <c r="W621" s="304">
        <f t="shared" ca="1" si="265"/>
        <v>27.482744354514605</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0.56106826201880722</v>
      </c>
      <c r="AH621" s="304">
        <f t="shared" ca="1" si="289"/>
        <v>-9.2245447579402313</v>
      </c>
    </row>
    <row r="622" spans="1:34" x14ac:dyDescent="0.2">
      <c r="A622" s="347">
        <f t="shared" ca="1" si="267"/>
        <v>1E-4</v>
      </c>
      <c r="B622" s="304">
        <f t="shared" ca="1" si="268"/>
        <v>37.111300000000597</v>
      </c>
      <c r="D622" s="306">
        <f t="shared" ca="1" si="269"/>
        <v>-0.65002676229717371</v>
      </c>
      <c r="E622" s="307">
        <f t="shared" ca="1" si="270"/>
        <v>-0.60836692027593564</v>
      </c>
      <c r="F622" s="304">
        <f t="shared" ca="1" si="271"/>
        <v>0.89030618406735385</v>
      </c>
      <c r="G622" s="306">
        <f t="shared" ca="1" si="272"/>
        <v>7.3847937308817011</v>
      </c>
      <c r="H622" s="307">
        <f t="shared" ca="1" si="273"/>
        <v>-104.53846502739485</v>
      </c>
      <c r="I622" s="304">
        <f t="shared" ca="1" si="274"/>
        <v>104.79897828095237</v>
      </c>
      <c r="J622" s="306">
        <f t="shared" ca="1" si="275"/>
        <v>841.88593005355631</v>
      </c>
      <c r="K622" s="307">
        <f t="shared" ca="1" si="276"/>
        <v>-10.76849557493394</v>
      </c>
      <c r="L622" s="304">
        <f t="shared" ca="1" si="261"/>
        <v>841.95479671956787</v>
      </c>
      <c r="M622" s="306">
        <f t="shared" ca="1" si="277"/>
        <v>-1.5002716034052264</v>
      </c>
      <c r="N622" s="304">
        <f t="shared" ca="1" si="278"/>
        <v>-85.95923099844434</v>
      </c>
      <c r="P622" s="310">
        <f t="shared" ca="1" si="279"/>
        <v>23</v>
      </c>
      <c r="Q622" s="304">
        <f t="shared" ca="1" si="280"/>
        <v>0</v>
      </c>
      <c r="R622" s="306">
        <f t="shared" ca="1" si="281"/>
        <v>0</v>
      </c>
      <c r="S622" s="307">
        <f t="shared" ca="1" si="282"/>
        <v>2.9792999999999985</v>
      </c>
      <c r="T622" s="304">
        <f t="shared" ca="1" si="262"/>
        <v>29.226932999999988</v>
      </c>
      <c r="U622" s="311">
        <f t="shared" ca="1" si="263"/>
        <v>0</v>
      </c>
      <c r="V622" s="306">
        <f t="shared" ca="1" si="264"/>
        <v>1.2263198513486</v>
      </c>
      <c r="W622" s="304">
        <f t="shared" ca="1" si="265"/>
        <v>27.48280251082204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0.56104919759300742</v>
      </c>
      <c r="AH622" s="304">
        <f t="shared" ca="1" si="289"/>
        <v>-9.2245642783588817</v>
      </c>
    </row>
    <row r="623" spans="1:34" x14ac:dyDescent="0.2">
      <c r="A623" s="347">
        <f t="shared" ca="1" si="267"/>
        <v>1E-4</v>
      </c>
      <c r="B623" s="304">
        <f t="shared" ca="1" si="268"/>
        <v>37.1114000000006</v>
      </c>
      <c r="D623" s="306">
        <f t="shared" ca="1" si="269"/>
        <v>-0.65002206817712438</v>
      </c>
      <c r="E623" s="307">
        <f t="shared" ca="1" si="270"/>
        <v>-0.60834701990300033</v>
      </c>
      <c r="F623" s="304">
        <f t="shared" ca="1" si="271"/>
        <v>0.89028915849971335</v>
      </c>
      <c r="G623" s="306">
        <f t="shared" ca="1" si="272"/>
        <v>7.3847287286748831</v>
      </c>
      <c r="H623" s="307">
        <f t="shared" ca="1" si="273"/>
        <v>-104.53852586209683</v>
      </c>
      <c r="I623" s="304">
        <f t="shared" ca="1" si="274"/>
        <v>104.79903438398851</v>
      </c>
      <c r="J623" s="306">
        <f t="shared" ca="1" si="275"/>
        <v>841.88593005355631</v>
      </c>
      <c r="K623" s="307">
        <f t="shared" ca="1" si="276"/>
        <v>-10.778949424478414</v>
      </c>
      <c r="L623" s="304">
        <f t="shared" ca="1" si="261"/>
        <v>841.95493048787171</v>
      </c>
      <c r="M623" s="306">
        <f t="shared" ca="1" si="277"/>
        <v>-1.5002722630240595</v>
      </c>
      <c r="N623" s="304">
        <f t="shared" ca="1" si="278"/>
        <v>-85.959268791819554</v>
      </c>
      <c r="P623" s="310">
        <f t="shared" ca="1" si="279"/>
        <v>23</v>
      </c>
      <c r="Q623" s="304">
        <f t="shared" ca="1" si="280"/>
        <v>0</v>
      </c>
      <c r="R623" s="306">
        <f t="shared" ca="1" si="281"/>
        <v>0</v>
      </c>
      <c r="S623" s="307">
        <f t="shared" ca="1" si="282"/>
        <v>2.9792999999999985</v>
      </c>
      <c r="T623" s="304">
        <f t="shared" ca="1" si="262"/>
        <v>29.226932999999988</v>
      </c>
      <c r="U623" s="311">
        <f t="shared" ca="1" si="263"/>
        <v>0</v>
      </c>
      <c r="V623" s="306">
        <f t="shared" ca="1" si="264"/>
        <v>1.2263211333259638</v>
      </c>
      <c r="W623" s="304">
        <f t="shared" ca="1" si="265"/>
        <v>27.482860666253629</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0.56103013345242481</v>
      </c>
      <c r="AH623" s="304">
        <f t="shared" ca="1" si="289"/>
        <v>-9.2245837984835539</v>
      </c>
    </row>
    <row r="624" spans="1:34" x14ac:dyDescent="0.2">
      <c r="A624" s="347">
        <f t="shared" ca="1" si="267"/>
        <v>1E-4</v>
      </c>
      <c r="B624" s="304">
        <f t="shared" ca="1" si="268"/>
        <v>37.111500000000603</v>
      </c>
      <c r="D624" s="306">
        <f t="shared" ca="1" si="269"/>
        <v>-0.65001737407031579</v>
      </c>
      <c r="E624" s="307">
        <f t="shared" ca="1" si="270"/>
        <v>-0.60832711982973109</v>
      </c>
      <c r="F624" s="304">
        <f t="shared" ca="1" si="271"/>
        <v>0.89027213329049271</v>
      </c>
      <c r="G624" s="306">
        <f t="shared" ca="1" si="272"/>
        <v>7.3846637269374762</v>
      </c>
      <c r="H624" s="307">
        <f t="shared" ca="1" si="273"/>
        <v>-104.53858669480881</v>
      </c>
      <c r="I624" s="304">
        <f t="shared" ca="1" si="274"/>
        <v>104.79909048511826</v>
      </c>
      <c r="J624" s="306">
        <f t="shared" ca="1" si="275"/>
        <v>841.88593005355631</v>
      </c>
      <c r="K624" s="307">
        <f t="shared" ca="1" si="276"/>
        <v>-10.78940328010626</v>
      </c>
      <c r="L624" s="304">
        <f t="shared" ca="1" si="261"/>
        <v>841.95506438602899</v>
      </c>
      <c r="M624" s="306">
        <f t="shared" ca="1" si="277"/>
        <v>-1.5002729226363805</v>
      </c>
      <c r="N624" s="304">
        <f t="shared" ca="1" si="278"/>
        <v>-85.959306584821661</v>
      </c>
      <c r="P624" s="310">
        <f t="shared" ca="1" si="279"/>
        <v>23</v>
      </c>
      <c r="Q624" s="304">
        <f t="shared" ca="1" si="280"/>
        <v>0</v>
      </c>
      <c r="R624" s="306">
        <f t="shared" ca="1" si="281"/>
        <v>0</v>
      </c>
      <c r="S624" s="307">
        <f t="shared" ca="1" si="282"/>
        <v>2.9792999999999985</v>
      </c>
      <c r="T624" s="304">
        <f t="shared" ca="1" si="262"/>
        <v>29.226932999999988</v>
      </c>
      <c r="U624" s="311">
        <f t="shared" ca="1" si="263"/>
        <v>0</v>
      </c>
      <c r="V624" s="306">
        <f t="shared" ca="1" si="264"/>
        <v>1.2263224153054146</v>
      </c>
      <c r="W624" s="304">
        <f t="shared" ca="1" si="265"/>
        <v>27.482918820809378</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0.56101106959706115</v>
      </c>
      <c r="AH624" s="304">
        <f t="shared" ca="1" si="289"/>
        <v>-9.2246033183142497</v>
      </c>
    </row>
    <row r="625" spans="1:34" x14ac:dyDescent="0.2">
      <c r="A625" s="347">
        <f t="shared" ca="1" si="267"/>
        <v>1E-4</v>
      </c>
      <c r="B625" s="304">
        <f t="shared" ca="1" si="268"/>
        <v>37.111600000000607</v>
      </c>
      <c r="D625" s="306">
        <f t="shared" ca="1" si="269"/>
        <v>-0.6500126799767445</v>
      </c>
      <c r="E625" s="307">
        <f t="shared" ca="1" si="270"/>
        <v>-0.60830722005613147</v>
      </c>
      <c r="F625" s="304">
        <f t="shared" ca="1" si="271"/>
        <v>0.89025510843969236</v>
      </c>
      <c r="G625" s="306">
        <f t="shared" ca="1" si="272"/>
        <v>7.3845987256694787</v>
      </c>
      <c r="H625" s="307">
        <f t="shared" ca="1" si="273"/>
        <v>-104.53864752553082</v>
      </c>
      <c r="I625" s="304">
        <f t="shared" ca="1" si="274"/>
        <v>104.79914658434167</v>
      </c>
      <c r="J625" s="306">
        <f t="shared" ca="1" si="275"/>
        <v>841.88593005355631</v>
      </c>
      <c r="K625" s="307">
        <f t="shared" ca="1" si="276"/>
        <v>-10.799857141817277</v>
      </c>
      <c r="L625" s="304">
        <f t="shared" ca="1" si="261"/>
        <v>841.95519841403984</v>
      </c>
      <c r="M625" s="306">
        <f t="shared" ca="1" si="277"/>
        <v>-1.5002735822421891</v>
      </c>
      <c r="N625" s="304">
        <f t="shared" ca="1" si="278"/>
        <v>-85.959344377450648</v>
      </c>
      <c r="P625" s="310">
        <f t="shared" ca="1" si="279"/>
        <v>23</v>
      </c>
      <c r="Q625" s="304">
        <f t="shared" ca="1" si="280"/>
        <v>0</v>
      </c>
      <c r="R625" s="306">
        <f t="shared" ca="1" si="281"/>
        <v>0</v>
      </c>
      <c r="S625" s="307">
        <f t="shared" ca="1" si="282"/>
        <v>2.9792999999999985</v>
      </c>
      <c r="T625" s="304">
        <f t="shared" ca="1" si="262"/>
        <v>29.226932999999988</v>
      </c>
      <c r="U625" s="311">
        <f t="shared" ca="1" si="263"/>
        <v>0</v>
      </c>
      <c r="V625" s="306">
        <f t="shared" ca="1" si="264"/>
        <v>1.2263236972869527</v>
      </c>
      <c r="W625" s="304">
        <f t="shared" ca="1" si="265"/>
        <v>27.482976974489329</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0.5609920060269129</v>
      </c>
      <c r="AH625" s="304">
        <f t="shared" ca="1" si="289"/>
        <v>-9.2246228378509691</v>
      </c>
    </row>
    <row r="626" spans="1:34" x14ac:dyDescent="0.2">
      <c r="A626" s="347">
        <f t="shared" ca="1" si="267"/>
        <v>1E-4</v>
      </c>
      <c r="B626" s="304">
        <f t="shared" ca="1" si="268"/>
        <v>37.11170000000061</v>
      </c>
      <c r="D626" s="306">
        <f t="shared" ca="1" si="269"/>
        <v>-0.65000798589641495</v>
      </c>
      <c r="E626" s="307">
        <f t="shared" ca="1" si="270"/>
        <v>-0.60828732058218371</v>
      </c>
      <c r="F626" s="304">
        <f t="shared" ca="1" si="271"/>
        <v>0.89023808394730353</v>
      </c>
      <c r="G626" s="306">
        <f t="shared" ca="1" si="272"/>
        <v>7.3845337248708889</v>
      </c>
      <c r="H626" s="307">
        <f t="shared" ca="1" si="273"/>
        <v>-104.53870835426288</v>
      </c>
      <c r="I626" s="304">
        <f t="shared" ca="1" si="274"/>
        <v>104.79920268165874</v>
      </c>
      <c r="J626" s="306">
        <f t="shared" ca="1" si="275"/>
        <v>841.88593005355631</v>
      </c>
      <c r="K626" s="307">
        <f t="shared" ca="1" si="276"/>
        <v>-10.810311009611267</v>
      </c>
      <c r="L626" s="304">
        <f t="shared" ca="1" si="261"/>
        <v>841.95533257190436</v>
      </c>
      <c r="M626" s="306">
        <f t="shared" ca="1" si="277"/>
        <v>-1.5002742418414856</v>
      </c>
      <c r="N626" s="304">
        <f t="shared" ca="1" si="278"/>
        <v>-85.959382169706501</v>
      </c>
      <c r="P626" s="310">
        <f t="shared" ca="1" si="279"/>
        <v>23</v>
      </c>
      <c r="Q626" s="304">
        <f t="shared" ca="1" si="280"/>
        <v>0</v>
      </c>
      <c r="R626" s="306">
        <f t="shared" ca="1" si="281"/>
        <v>0</v>
      </c>
      <c r="S626" s="307">
        <f t="shared" ca="1" si="282"/>
        <v>2.9792999999999985</v>
      </c>
      <c r="T626" s="304">
        <f t="shared" ca="1" si="262"/>
        <v>29.226932999999988</v>
      </c>
      <c r="U626" s="311">
        <f t="shared" ca="1" si="263"/>
        <v>0</v>
      </c>
      <c r="V626" s="306">
        <f t="shared" ca="1" si="264"/>
        <v>1.2263249792705775</v>
      </c>
      <c r="W626" s="304">
        <f t="shared" ca="1" si="265"/>
        <v>27.483035127293455</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0.56097294274196585</v>
      </c>
      <c r="AH626" s="304">
        <f t="shared" ca="1" si="289"/>
        <v>-9.2246423570937282</v>
      </c>
    </row>
    <row r="627" spans="1:34" x14ac:dyDescent="0.2">
      <c r="A627" s="347">
        <f t="shared" ca="1" si="267"/>
        <v>1E-4</v>
      </c>
      <c r="B627" s="304">
        <f t="shared" ca="1" si="268"/>
        <v>37.111800000000613</v>
      </c>
      <c r="D627" s="306">
        <f t="shared" ca="1" si="269"/>
        <v>-0.65000329182932493</v>
      </c>
      <c r="E627" s="307">
        <f t="shared" ca="1" si="270"/>
        <v>-0.60826742140789669</v>
      </c>
      <c r="F627" s="304">
        <f t="shared" ca="1" si="271"/>
        <v>0.89022105981333099</v>
      </c>
      <c r="G627" s="306">
        <f t="shared" ca="1" si="272"/>
        <v>7.3844687245417058</v>
      </c>
      <c r="H627" s="307">
        <f t="shared" ca="1" si="273"/>
        <v>-104.53876918100502</v>
      </c>
      <c r="I627" s="304">
        <f t="shared" ca="1" si="274"/>
        <v>104.7992587770695</v>
      </c>
      <c r="J627" s="306">
        <f t="shared" ca="1" si="275"/>
        <v>841.88593005355631</v>
      </c>
      <c r="K627" s="307">
        <f t="shared" ca="1" si="276"/>
        <v>-10.82076488348803</v>
      </c>
      <c r="L627" s="304">
        <f t="shared" ca="1" si="261"/>
        <v>841.95546685962267</v>
      </c>
      <c r="M627" s="306">
        <f t="shared" ca="1" si="277"/>
        <v>-1.5002749014342702</v>
      </c>
      <c r="N627" s="304">
        <f t="shared" ca="1" si="278"/>
        <v>-85.959419961589262</v>
      </c>
      <c r="P627" s="310">
        <f t="shared" ca="1" si="279"/>
        <v>23</v>
      </c>
      <c r="Q627" s="304">
        <f t="shared" ca="1" si="280"/>
        <v>0</v>
      </c>
      <c r="R627" s="306">
        <f t="shared" ca="1" si="281"/>
        <v>0</v>
      </c>
      <c r="S627" s="307">
        <f t="shared" ca="1" si="282"/>
        <v>2.9792999999999985</v>
      </c>
      <c r="T627" s="304">
        <f t="shared" ca="1" si="262"/>
        <v>29.226932999999988</v>
      </c>
      <c r="U627" s="311">
        <f t="shared" ca="1" si="263"/>
        <v>0</v>
      </c>
      <c r="V627" s="306">
        <f t="shared" ca="1" si="264"/>
        <v>1.2263262612562886</v>
      </c>
      <c r="W627" s="304">
        <f t="shared" ca="1" si="265"/>
        <v>27.483093279221759</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0.56095387974223243</v>
      </c>
      <c r="AH627" s="304">
        <f t="shared" ca="1" si="289"/>
        <v>-9.2246618760425161</v>
      </c>
    </row>
    <row r="628" spans="1:34" x14ac:dyDescent="0.2">
      <c r="A628" s="347">
        <f t="shared" ca="1" si="267"/>
        <v>1E-4</v>
      </c>
      <c r="B628" s="304">
        <f t="shared" ca="1" si="268"/>
        <v>37.111900000000617</v>
      </c>
      <c r="D628" s="306">
        <f t="shared" ca="1" si="269"/>
        <v>-0.64999859777547397</v>
      </c>
      <c r="E628" s="307">
        <f t="shared" ca="1" si="270"/>
        <v>-0.60824752253327041</v>
      </c>
      <c r="F628" s="304">
        <f t="shared" ca="1" si="271"/>
        <v>0.89020403603777476</v>
      </c>
      <c r="G628" s="306">
        <f t="shared" ca="1" si="272"/>
        <v>7.3844037246819285</v>
      </c>
      <c r="H628" s="307">
        <f t="shared" ca="1" si="273"/>
        <v>-104.53883000575728</v>
      </c>
      <c r="I628" s="304">
        <f t="shared" ca="1" si="274"/>
        <v>104.79931487057401</v>
      </c>
      <c r="J628" s="306">
        <f t="shared" ca="1" si="275"/>
        <v>841.88593005355631</v>
      </c>
      <c r="K628" s="307">
        <f t="shared" ca="1" si="276"/>
        <v>-10.831218763447367</v>
      </c>
      <c r="L628" s="304">
        <f t="shared" ca="1" si="261"/>
        <v>841.95560127719511</v>
      </c>
      <c r="M628" s="306">
        <f t="shared" ca="1" si="277"/>
        <v>-1.5002755610205427</v>
      </c>
      <c r="N628" s="304">
        <f t="shared" ca="1" si="278"/>
        <v>-85.959457753098903</v>
      </c>
      <c r="P628" s="310">
        <f t="shared" ca="1" si="279"/>
        <v>23</v>
      </c>
      <c r="Q628" s="304">
        <f t="shared" ca="1" si="280"/>
        <v>0</v>
      </c>
      <c r="R628" s="306">
        <f t="shared" ca="1" si="281"/>
        <v>0</v>
      </c>
      <c r="S628" s="307">
        <f t="shared" ca="1" si="282"/>
        <v>2.9792999999999985</v>
      </c>
      <c r="T628" s="304">
        <f t="shared" ca="1" si="262"/>
        <v>29.226932999999988</v>
      </c>
      <c r="U628" s="311">
        <f t="shared" ca="1" si="263"/>
        <v>0</v>
      </c>
      <c r="V628" s="306">
        <f t="shared" ca="1" si="264"/>
        <v>1.2263275432440872</v>
      </c>
      <c r="W628" s="304">
        <f t="shared" ca="1" si="265"/>
        <v>27.483151430274301</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0.56093481702770731</v>
      </c>
      <c r="AH628" s="304">
        <f t="shared" ca="1" si="289"/>
        <v>-9.2246813946973365</v>
      </c>
    </row>
    <row r="629" spans="1:34" x14ac:dyDescent="0.2">
      <c r="A629" s="347">
        <f t="shared" ca="1" si="267"/>
        <v>1E-4</v>
      </c>
      <c r="B629" s="304">
        <f t="shared" ca="1" si="268"/>
        <v>37.11200000000062</v>
      </c>
      <c r="D629" s="306">
        <f t="shared" ca="1" si="269"/>
        <v>-0.6499939037348661</v>
      </c>
      <c r="E629" s="307">
        <f t="shared" ca="1" si="270"/>
        <v>-0.60822762395828356</v>
      </c>
      <c r="F629" s="304">
        <f t="shared" ca="1" si="271"/>
        <v>0.89018701262062316</v>
      </c>
      <c r="G629" s="306">
        <f t="shared" ca="1" si="272"/>
        <v>7.3843387252915553</v>
      </c>
      <c r="H629" s="307">
        <f t="shared" ca="1" si="273"/>
        <v>-104.53889082851967</v>
      </c>
      <c r="I629" s="304">
        <f t="shared" ca="1" si="274"/>
        <v>104.79937096217226</v>
      </c>
      <c r="J629" s="306">
        <f t="shared" ca="1" si="275"/>
        <v>841.88593005355631</v>
      </c>
      <c r="K629" s="307">
        <f t="shared" ca="1" si="276"/>
        <v>-10.841672649489082</v>
      </c>
      <c r="L629" s="304">
        <f t="shared" ca="1" si="261"/>
        <v>841.95573582462168</v>
      </c>
      <c r="M629" s="306">
        <f t="shared" ca="1" si="277"/>
        <v>-1.5002762206003033</v>
      </c>
      <c r="N629" s="304">
        <f t="shared" ca="1" si="278"/>
        <v>-85.959495544235438</v>
      </c>
      <c r="P629" s="310">
        <f t="shared" ca="1" si="279"/>
        <v>23</v>
      </c>
      <c r="Q629" s="304">
        <f t="shared" ca="1" si="280"/>
        <v>0</v>
      </c>
      <c r="R629" s="306">
        <f t="shared" ca="1" si="281"/>
        <v>0</v>
      </c>
      <c r="S629" s="307">
        <f t="shared" ca="1" si="282"/>
        <v>2.9792999999999985</v>
      </c>
      <c r="T629" s="304">
        <f t="shared" ca="1" si="262"/>
        <v>29.226932999999988</v>
      </c>
      <c r="U629" s="311">
        <f t="shared" ca="1" si="263"/>
        <v>0</v>
      </c>
      <c r="V629" s="306">
        <f t="shared" ca="1" si="264"/>
        <v>1.2263288252339726</v>
      </c>
      <c r="W629" s="304">
        <f t="shared" ca="1" si="265"/>
        <v>27.483209580451049</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0.56091575459837273</v>
      </c>
      <c r="AH629" s="304">
        <f t="shared" ca="1" si="289"/>
        <v>-9.2247009130582072</v>
      </c>
    </row>
    <row r="630" spans="1:34" x14ac:dyDescent="0.2">
      <c r="A630" s="347">
        <f t="shared" ca="1" si="267"/>
        <v>1E-4</v>
      </c>
      <c r="B630" s="304">
        <f t="shared" ca="1" si="268"/>
        <v>37.112100000000623</v>
      </c>
      <c r="D630" s="306">
        <f t="shared" ca="1" si="269"/>
        <v>-0.64998920970749963</v>
      </c>
      <c r="E630" s="307">
        <f t="shared" ca="1" si="270"/>
        <v>-0.60820772568294856</v>
      </c>
      <c r="F630" s="304">
        <f t="shared" ca="1" si="271"/>
        <v>0.89016998956188409</v>
      </c>
      <c r="G630" s="306">
        <f t="shared" ca="1" si="272"/>
        <v>7.3842737263705844</v>
      </c>
      <c r="H630" s="307">
        <f t="shared" ca="1" si="273"/>
        <v>-104.53895164929224</v>
      </c>
      <c r="I630" s="304">
        <f t="shared" ca="1" si="274"/>
        <v>104.79942705186431</v>
      </c>
      <c r="J630" s="306">
        <f t="shared" ca="1" si="275"/>
        <v>841.88593005355631</v>
      </c>
      <c r="K630" s="307">
        <f t="shared" ca="1" si="276"/>
        <v>-10.852126541612973</v>
      </c>
      <c r="L630" s="304">
        <f t="shared" ca="1" si="261"/>
        <v>841.95587050190261</v>
      </c>
      <c r="M630" s="306">
        <f t="shared" ca="1" si="277"/>
        <v>-1.5002768801735522</v>
      </c>
      <c r="N630" s="304">
        <f t="shared" ca="1" si="278"/>
        <v>-85.959533334998881</v>
      </c>
      <c r="P630" s="310">
        <f t="shared" ca="1" si="279"/>
        <v>23</v>
      </c>
      <c r="Q630" s="304">
        <f t="shared" ca="1" si="280"/>
        <v>0</v>
      </c>
      <c r="R630" s="306">
        <f t="shared" ca="1" si="281"/>
        <v>0</v>
      </c>
      <c r="S630" s="307">
        <f t="shared" ca="1" si="282"/>
        <v>2.9792999999999985</v>
      </c>
      <c r="T630" s="304">
        <f t="shared" ca="1" si="262"/>
        <v>29.226932999999988</v>
      </c>
      <c r="U630" s="311">
        <f t="shared" ca="1" si="263"/>
        <v>0</v>
      </c>
      <c r="V630" s="306">
        <f t="shared" ca="1" si="264"/>
        <v>1.2263301072259443</v>
      </c>
      <c r="W630" s="304">
        <f t="shared" ca="1" si="265"/>
        <v>27.483267729752026</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0.56089669245423934</v>
      </c>
      <c r="AH630" s="304">
        <f t="shared" ca="1" si="289"/>
        <v>-9.2247204311251174</v>
      </c>
    </row>
    <row r="631" spans="1:34" x14ac:dyDescent="0.2">
      <c r="A631" s="347">
        <f t="shared" ca="1" si="267"/>
        <v>1E-4</v>
      </c>
      <c r="B631" s="304">
        <f t="shared" ca="1" si="268"/>
        <v>37.112200000000627</v>
      </c>
      <c r="D631" s="306">
        <f t="shared" ca="1" si="269"/>
        <v>-0.64998451569337412</v>
      </c>
      <c r="E631" s="307">
        <f t="shared" ca="1" si="270"/>
        <v>-0.60818782770725655</v>
      </c>
      <c r="F631" s="304">
        <f t="shared" ca="1" si="271"/>
        <v>0.8901529668615511</v>
      </c>
      <c r="G631" s="306">
        <f t="shared" ca="1" si="272"/>
        <v>7.3842087279190149</v>
      </c>
      <c r="H631" s="307">
        <f t="shared" ca="1" si="273"/>
        <v>-104.53901246807501</v>
      </c>
      <c r="I631" s="304">
        <f t="shared" ca="1" si="274"/>
        <v>104.79948313965016</v>
      </c>
      <c r="J631" s="306">
        <f t="shared" ca="1" si="275"/>
        <v>841.88593005355631</v>
      </c>
      <c r="K631" s="307">
        <f t="shared" ca="1" si="276"/>
        <v>-10.862580439818842</v>
      </c>
      <c r="L631" s="304">
        <f t="shared" ca="1" si="261"/>
        <v>841.95600530903812</v>
      </c>
      <c r="M631" s="306">
        <f t="shared" ca="1" si="277"/>
        <v>-1.5002775397402892</v>
      </c>
      <c r="N631" s="304">
        <f t="shared" ca="1" si="278"/>
        <v>-85.959571125389218</v>
      </c>
      <c r="P631" s="310">
        <f t="shared" ca="1" si="279"/>
        <v>23</v>
      </c>
      <c r="Q631" s="304">
        <f t="shared" ca="1" si="280"/>
        <v>0</v>
      </c>
      <c r="R631" s="306">
        <f t="shared" ca="1" si="281"/>
        <v>0</v>
      </c>
      <c r="S631" s="307">
        <f t="shared" ca="1" si="282"/>
        <v>2.9792999999999985</v>
      </c>
      <c r="T631" s="304">
        <f t="shared" ca="1" si="262"/>
        <v>29.226932999999988</v>
      </c>
      <c r="U631" s="311">
        <f t="shared" ca="1" si="263"/>
        <v>0</v>
      </c>
      <c r="V631" s="306">
        <f t="shared" ca="1" si="264"/>
        <v>1.2263313892200027</v>
      </c>
      <c r="W631" s="304">
        <f t="shared" ca="1" si="265"/>
        <v>27.483325878177229</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0.56087763059529827</v>
      </c>
      <c r="AH631" s="304">
        <f t="shared" ca="1" si="289"/>
        <v>-9.2247399488980761</v>
      </c>
    </row>
    <row r="632" spans="1:34" x14ac:dyDescent="0.2">
      <c r="A632" s="347">
        <f t="shared" ca="1" si="267"/>
        <v>1E-4</v>
      </c>
      <c r="B632" s="304">
        <f t="shared" ca="1" si="268"/>
        <v>37.11230000000063</v>
      </c>
      <c r="D632" s="306">
        <f t="shared" ca="1" si="269"/>
        <v>-0.64997982169249247</v>
      </c>
      <c r="E632" s="307">
        <f t="shared" ca="1" si="270"/>
        <v>-0.60816793003120395</v>
      </c>
      <c r="F632" s="304">
        <f t="shared" ca="1" si="271"/>
        <v>0.8901359445196243</v>
      </c>
      <c r="G632" s="306">
        <f t="shared" ca="1" si="272"/>
        <v>7.384143729936846</v>
      </c>
      <c r="H632" s="307">
        <f t="shared" ca="1" si="273"/>
        <v>-104.53907328486802</v>
      </c>
      <c r="I632" s="304">
        <f t="shared" ca="1" si="274"/>
        <v>104.79953922552986</v>
      </c>
      <c r="J632" s="306">
        <f t="shared" ca="1" si="275"/>
        <v>841.88593005355631</v>
      </c>
      <c r="K632" s="307">
        <f t="shared" ca="1" si="276"/>
        <v>-10.87303434410649</v>
      </c>
      <c r="L632" s="304">
        <f t="shared" ca="1" si="261"/>
        <v>841.95614024602821</v>
      </c>
      <c r="M632" s="306">
        <f t="shared" ca="1" si="277"/>
        <v>-1.5002781993005145</v>
      </c>
      <c r="N632" s="304">
        <f t="shared" ca="1" si="278"/>
        <v>-85.959608915406463</v>
      </c>
      <c r="P632" s="310">
        <f t="shared" ca="1" si="279"/>
        <v>23</v>
      </c>
      <c r="Q632" s="304">
        <f t="shared" ca="1" si="280"/>
        <v>0</v>
      </c>
      <c r="R632" s="306">
        <f t="shared" ca="1" si="281"/>
        <v>0</v>
      </c>
      <c r="S632" s="307">
        <f t="shared" ca="1" si="282"/>
        <v>2.9792999999999985</v>
      </c>
      <c r="T632" s="304">
        <f t="shared" ca="1" si="262"/>
        <v>29.226932999999988</v>
      </c>
      <c r="U632" s="311">
        <f t="shared" ca="1" si="263"/>
        <v>0</v>
      </c>
      <c r="V632" s="306">
        <f t="shared" ca="1" si="264"/>
        <v>1.2263326712161482</v>
      </c>
      <c r="W632" s="304">
        <f t="shared" ca="1" si="265"/>
        <v>27.483384025726679</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0.56085856902155484</v>
      </c>
      <c r="AH632" s="304">
        <f t="shared" ca="1" si="289"/>
        <v>-9.2247594663770833</v>
      </c>
    </row>
    <row r="633" spans="1:34" x14ac:dyDescent="0.2">
      <c r="A633" s="347">
        <f t="shared" ca="1" si="267"/>
        <v>1E-4</v>
      </c>
      <c r="B633" s="304">
        <f t="shared" ca="1" si="268"/>
        <v>37.112400000000633</v>
      </c>
      <c r="D633" s="306">
        <f t="shared" ca="1" si="269"/>
        <v>-0.64997512770485388</v>
      </c>
      <c r="E633" s="307">
        <f t="shared" ca="1" si="270"/>
        <v>-0.60814803265479433</v>
      </c>
      <c r="F633" s="304">
        <f t="shared" ca="1" si="271"/>
        <v>0.89011892253610581</v>
      </c>
      <c r="G633" s="306">
        <f t="shared" ca="1" si="272"/>
        <v>7.3840787324240758</v>
      </c>
      <c r="H633" s="307">
        <f t="shared" ca="1" si="273"/>
        <v>-104.53913409967129</v>
      </c>
      <c r="I633" s="304">
        <f t="shared" ca="1" si="274"/>
        <v>104.79959530950343</v>
      </c>
      <c r="J633" s="306">
        <f t="shared" ca="1" si="275"/>
        <v>841.88593005355631</v>
      </c>
      <c r="K633" s="307">
        <f t="shared" ca="1" si="276"/>
        <v>-10.883488254475717</v>
      </c>
      <c r="L633" s="304">
        <f t="shared" ca="1" si="261"/>
        <v>841.95627531287323</v>
      </c>
      <c r="M633" s="306">
        <f t="shared" ca="1" si="277"/>
        <v>-1.5002788588542284</v>
      </c>
      <c r="N633" s="304">
        <f t="shared" ca="1" si="278"/>
        <v>-85.959646705050631</v>
      </c>
      <c r="P633" s="310">
        <f t="shared" ca="1" si="279"/>
        <v>23</v>
      </c>
      <c r="Q633" s="304">
        <f t="shared" ca="1" si="280"/>
        <v>0</v>
      </c>
      <c r="R633" s="306">
        <f t="shared" ca="1" si="281"/>
        <v>0</v>
      </c>
      <c r="S633" s="307">
        <f t="shared" ca="1" si="282"/>
        <v>2.9792999999999985</v>
      </c>
      <c r="T633" s="304">
        <f t="shared" ca="1" si="262"/>
        <v>29.226932999999988</v>
      </c>
      <c r="U633" s="311">
        <f t="shared" ca="1" si="263"/>
        <v>0</v>
      </c>
      <c r="V633" s="306">
        <f t="shared" ca="1" si="264"/>
        <v>1.2263339532143804</v>
      </c>
      <c r="W633" s="304">
        <f t="shared" ca="1" si="265"/>
        <v>27.483442172400402</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0.56083950773299662</v>
      </c>
      <c r="AH633" s="304">
        <f t="shared" ca="1" si="289"/>
        <v>-9.2247789835621425</v>
      </c>
    </row>
    <row r="634" spans="1:34" x14ac:dyDescent="0.2">
      <c r="A634" s="347">
        <f t="shared" ca="1" si="267"/>
        <v>1E-4</v>
      </c>
      <c r="B634" s="304">
        <f t="shared" ca="1" si="268"/>
        <v>37.112500000000637</v>
      </c>
      <c r="D634" s="306">
        <f t="shared" ca="1" si="269"/>
        <v>-0.64997043373045837</v>
      </c>
      <c r="E634" s="307">
        <f t="shared" ca="1" si="270"/>
        <v>-0.60812813557800816</v>
      </c>
      <c r="F634" s="304">
        <f t="shared" ca="1" si="271"/>
        <v>0.8901019009109824</v>
      </c>
      <c r="G634" s="306">
        <f t="shared" ca="1" si="272"/>
        <v>7.3840137353807025</v>
      </c>
      <c r="H634" s="307">
        <f t="shared" ca="1" si="273"/>
        <v>-104.53919491248485</v>
      </c>
      <c r="I634" s="304">
        <f t="shared" ca="1" si="274"/>
        <v>104.7996513915709</v>
      </c>
      <c r="J634" s="306">
        <f t="shared" ca="1" si="275"/>
        <v>841.88593005355631</v>
      </c>
      <c r="K634" s="307">
        <f t="shared" ca="1" si="276"/>
        <v>-10.893942170926325</v>
      </c>
      <c r="L634" s="304">
        <f t="shared" ca="1" si="261"/>
        <v>841.95641050957329</v>
      </c>
      <c r="M634" s="306">
        <f t="shared" ca="1" si="277"/>
        <v>-1.5002795184014306</v>
      </c>
      <c r="N634" s="304">
        <f t="shared" ca="1" si="278"/>
        <v>-85.959684494321706</v>
      </c>
      <c r="P634" s="310">
        <f t="shared" ca="1" si="279"/>
        <v>23</v>
      </c>
      <c r="Q634" s="304">
        <f t="shared" ca="1" si="280"/>
        <v>0</v>
      </c>
      <c r="R634" s="306">
        <f t="shared" ca="1" si="281"/>
        <v>0</v>
      </c>
      <c r="S634" s="307">
        <f t="shared" ca="1" si="282"/>
        <v>2.9792999999999985</v>
      </c>
      <c r="T634" s="304">
        <f t="shared" ca="1" si="262"/>
        <v>29.226932999999988</v>
      </c>
      <c r="U634" s="311">
        <f t="shared" ca="1" si="263"/>
        <v>0</v>
      </c>
      <c r="V634" s="306">
        <f t="shared" ca="1" si="264"/>
        <v>1.2263352352146992</v>
      </c>
      <c r="W634" s="304">
        <f t="shared" ca="1" si="265"/>
        <v>27.483500318198384</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0.56082044672961828</v>
      </c>
      <c r="AH634" s="304">
        <f t="shared" ca="1" si="289"/>
        <v>-9.2247985004532662</v>
      </c>
    </row>
    <row r="635" spans="1:34" x14ac:dyDescent="0.2">
      <c r="A635" s="347">
        <f t="shared" ca="1" si="267"/>
        <v>1E-4</v>
      </c>
      <c r="B635" s="304">
        <f t="shared" ca="1" si="268"/>
        <v>37.11260000000064</v>
      </c>
      <c r="D635" s="306">
        <f t="shared" ca="1" si="269"/>
        <v>-0.64996573976930816</v>
      </c>
      <c r="E635" s="307">
        <f t="shared" ca="1" si="270"/>
        <v>-0.60810823880085607</v>
      </c>
      <c r="F635" s="304">
        <f t="shared" ca="1" si="271"/>
        <v>0.89008487964426353</v>
      </c>
      <c r="G635" s="306">
        <f t="shared" ca="1" si="272"/>
        <v>7.3839487388067253</v>
      </c>
      <c r="H635" s="307">
        <f t="shared" ca="1" si="273"/>
        <v>-104.53925572330873</v>
      </c>
      <c r="I635" s="304">
        <f t="shared" ca="1" si="274"/>
        <v>104.7997074717323</v>
      </c>
      <c r="J635" s="306">
        <f t="shared" ca="1" si="275"/>
        <v>841.88593005355631</v>
      </c>
      <c r="K635" s="307">
        <f t="shared" ca="1" si="276"/>
        <v>-10.904396093458114</v>
      </c>
      <c r="L635" s="304">
        <f t="shared" ca="1" si="261"/>
        <v>841.95654583612838</v>
      </c>
      <c r="M635" s="306">
        <f t="shared" ca="1" si="277"/>
        <v>-1.5002801779421215</v>
      </c>
      <c r="N635" s="304">
        <f t="shared" ca="1" si="278"/>
        <v>-85.959722283219705</v>
      </c>
      <c r="P635" s="310">
        <f t="shared" ca="1" si="279"/>
        <v>23</v>
      </c>
      <c r="Q635" s="304">
        <f t="shared" ca="1" si="280"/>
        <v>0</v>
      </c>
      <c r="R635" s="306">
        <f t="shared" ca="1" si="281"/>
        <v>0</v>
      </c>
      <c r="S635" s="307">
        <f t="shared" ca="1" si="282"/>
        <v>2.9792999999999985</v>
      </c>
      <c r="T635" s="304">
        <f t="shared" ca="1" si="262"/>
        <v>29.226932999999988</v>
      </c>
      <c r="U635" s="311">
        <f t="shared" ca="1" si="263"/>
        <v>0</v>
      </c>
      <c r="V635" s="306">
        <f t="shared" ca="1" si="264"/>
        <v>1.2263365172171048</v>
      </c>
      <c r="W635" s="304">
        <f t="shared" ca="1" si="265"/>
        <v>27.483558463120641</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0.56080138601142515</v>
      </c>
      <c r="AH635" s="304">
        <f t="shared" ca="1" si="289"/>
        <v>-9.2248180170504472</v>
      </c>
    </row>
    <row r="636" spans="1:34" x14ac:dyDescent="0.2">
      <c r="A636" s="347">
        <f t="shared" ca="1" si="267"/>
        <v>1E-4</v>
      </c>
      <c r="B636" s="304">
        <f t="shared" ca="1" si="268"/>
        <v>37.112700000000643</v>
      </c>
      <c r="D636" s="306">
        <f t="shared" ca="1" si="269"/>
        <v>-0.6499610458214008</v>
      </c>
      <c r="E636" s="307">
        <f t="shared" ca="1" si="270"/>
        <v>-0.60808834232333098</v>
      </c>
      <c r="F636" s="304">
        <f t="shared" ca="1" si="271"/>
        <v>0.89006785873594241</v>
      </c>
      <c r="G636" s="306">
        <f t="shared" ca="1" si="272"/>
        <v>7.3838837427021433</v>
      </c>
      <c r="H636" s="307">
        <f t="shared" ca="1" si="273"/>
        <v>-104.53931653214296</v>
      </c>
      <c r="I636" s="304">
        <f t="shared" ca="1" si="274"/>
        <v>104.79976354998766</v>
      </c>
      <c r="J636" s="306">
        <f t="shared" ca="1" si="275"/>
        <v>841.88593005355631</v>
      </c>
      <c r="K636" s="307">
        <f t="shared" ca="1" si="276"/>
        <v>-10.914850022070887</v>
      </c>
      <c r="L636" s="304">
        <f t="shared" ca="1" si="261"/>
        <v>841.95668129253875</v>
      </c>
      <c r="M636" s="306">
        <f t="shared" ca="1" si="277"/>
        <v>-1.500280837476301</v>
      </c>
      <c r="N636" s="304">
        <f t="shared" ca="1" si="278"/>
        <v>-85.95976007174464</v>
      </c>
      <c r="P636" s="310">
        <f t="shared" ca="1" si="279"/>
        <v>23</v>
      </c>
      <c r="Q636" s="304">
        <f t="shared" ca="1" si="280"/>
        <v>0</v>
      </c>
      <c r="R636" s="306">
        <f t="shared" ca="1" si="281"/>
        <v>0</v>
      </c>
      <c r="S636" s="307">
        <f t="shared" ca="1" si="282"/>
        <v>2.9792999999999985</v>
      </c>
      <c r="T636" s="304">
        <f t="shared" ca="1" si="262"/>
        <v>29.226932999999988</v>
      </c>
      <c r="U636" s="311">
        <f t="shared" ca="1" si="263"/>
        <v>0</v>
      </c>
      <c r="V636" s="306">
        <f t="shared" ca="1" si="264"/>
        <v>1.2263377992215971</v>
      </c>
      <c r="W636" s="304">
        <f t="shared" ca="1" si="265"/>
        <v>27.483616607167193</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0.56078232557841012</v>
      </c>
      <c r="AH636" s="304">
        <f t="shared" ca="1" si="289"/>
        <v>-9.2248375333536927</v>
      </c>
    </row>
    <row r="637" spans="1:34" x14ac:dyDescent="0.2">
      <c r="A637" s="347">
        <f t="shared" ca="1" si="267"/>
        <v>1E-4</v>
      </c>
      <c r="B637" s="304">
        <f t="shared" ca="1" si="268"/>
        <v>37.112800000000647</v>
      </c>
      <c r="D637" s="306">
        <f t="shared" ca="1" si="269"/>
        <v>-0.64995635188673939</v>
      </c>
      <c r="E637" s="307">
        <f t="shared" ca="1" si="270"/>
        <v>-0.60806844614542754</v>
      </c>
      <c r="F637" s="304">
        <f t="shared" ca="1" si="271"/>
        <v>0.89005083818601827</v>
      </c>
      <c r="G637" s="306">
        <f t="shared" ca="1" si="272"/>
        <v>7.3838187470669547</v>
      </c>
      <c r="H637" s="307">
        <f t="shared" ca="1" si="273"/>
        <v>-104.53937733898758</v>
      </c>
      <c r="I637" s="304">
        <f t="shared" ca="1" si="274"/>
        <v>104.79981962633698</v>
      </c>
      <c r="J637" s="306">
        <f t="shared" ca="1" si="275"/>
        <v>841.88593005355631</v>
      </c>
      <c r="K637" s="307">
        <f t="shared" ca="1" si="276"/>
        <v>-10.925303956764443</v>
      </c>
      <c r="L637" s="304">
        <f t="shared" ca="1" si="261"/>
        <v>841.95681687880483</v>
      </c>
      <c r="M637" s="306">
        <f t="shared" ca="1" si="277"/>
        <v>-1.5002814970039695</v>
      </c>
      <c r="N637" s="304">
        <f t="shared" ca="1" si="278"/>
        <v>-85.959797859896511</v>
      </c>
      <c r="P637" s="310">
        <f t="shared" ca="1" si="279"/>
        <v>23</v>
      </c>
      <c r="Q637" s="304">
        <f t="shared" ca="1" si="280"/>
        <v>0</v>
      </c>
      <c r="R637" s="306">
        <f t="shared" ca="1" si="281"/>
        <v>0</v>
      </c>
      <c r="S637" s="307">
        <f t="shared" ca="1" si="282"/>
        <v>2.9792999999999985</v>
      </c>
      <c r="T637" s="304">
        <f t="shared" ca="1" si="262"/>
        <v>29.226932999999988</v>
      </c>
      <c r="U637" s="311">
        <f t="shared" ca="1" si="263"/>
        <v>0</v>
      </c>
      <c r="V637" s="306">
        <f t="shared" ca="1" si="264"/>
        <v>1.2263390812281756</v>
      </c>
      <c r="W637" s="304">
        <f t="shared" ca="1" si="265"/>
        <v>27.483674750338015</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0.56076326543057142</v>
      </c>
      <c r="AH637" s="304">
        <f t="shared" ca="1" si="289"/>
        <v>-9.2248570493630062</v>
      </c>
    </row>
    <row r="638" spans="1:34" x14ac:dyDescent="0.2">
      <c r="A638" s="347">
        <f t="shared" ca="1" si="267"/>
        <v>1E-4</v>
      </c>
      <c r="B638" s="304">
        <f t="shared" ca="1" si="268"/>
        <v>37.11290000000065</v>
      </c>
      <c r="D638" s="306">
        <f t="shared" ca="1" si="269"/>
        <v>-0.64995165796532073</v>
      </c>
      <c r="E638" s="307">
        <f t="shared" ca="1" si="270"/>
        <v>-0.6080485502671511</v>
      </c>
      <c r="F638" s="304">
        <f t="shared" ca="1" si="271"/>
        <v>0.89003381799449255</v>
      </c>
      <c r="G638" s="306">
        <f t="shared" ca="1" si="272"/>
        <v>7.3837537519011578</v>
      </c>
      <c r="H638" s="307">
        <f t="shared" ca="1" si="273"/>
        <v>-104.5394381438426</v>
      </c>
      <c r="I638" s="304">
        <f t="shared" ca="1" si="274"/>
        <v>104.79987570078033</v>
      </c>
      <c r="J638" s="306">
        <f t="shared" ca="1" si="275"/>
        <v>841.88593005355631</v>
      </c>
      <c r="K638" s="307">
        <f t="shared" ca="1" si="276"/>
        <v>-10.935757897538585</v>
      </c>
      <c r="L638" s="304">
        <f t="shared" ca="1" si="261"/>
        <v>841.95695259492641</v>
      </c>
      <c r="M638" s="306">
        <f t="shared" ca="1" si="277"/>
        <v>-1.5002821565251265</v>
      </c>
      <c r="N638" s="304">
        <f t="shared" ca="1" si="278"/>
        <v>-85.959835647675305</v>
      </c>
      <c r="P638" s="310">
        <f t="shared" ca="1" si="279"/>
        <v>23</v>
      </c>
      <c r="Q638" s="304">
        <f t="shared" ca="1" si="280"/>
        <v>0</v>
      </c>
      <c r="R638" s="306">
        <f t="shared" ca="1" si="281"/>
        <v>0</v>
      </c>
      <c r="S638" s="307">
        <f t="shared" ca="1" si="282"/>
        <v>2.9792999999999985</v>
      </c>
      <c r="T638" s="304">
        <f t="shared" ca="1" si="262"/>
        <v>29.226932999999988</v>
      </c>
      <c r="U638" s="311">
        <f t="shared" ca="1" si="263"/>
        <v>0</v>
      </c>
      <c r="V638" s="306">
        <f t="shared" ca="1" si="264"/>
        <v>1.2263403632368413</v>
      </c>
      <c r="W638" s="304">
        <f t="shared" ca="1" si="265"/>
        <v>27.483732892633171</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0.56074420556790905</v>
      </c>
      <c r="AH638" s="304">
        <f t="shared" ca="1" si="289"/>
        <v>-9.2248765650783842</v>
      </c>
    </row>
    <row r="639" spans="1:34" x14ac:dyDescent="0.2">
      <c r="A639" s="347">
        <f t="shared" ca="1" si="267"/>
        <v>1E-4</v>
      </c>
      <c r="B639" s="304">
        <f t="shared" ca="1" si="268"/>
        <v>37.113000000000653</v>
      </c>
      <c r="D639" s="306">
        <f t="shared" ca="1" si="269"/>
        <v>-0.64994696405715113</v>
      </c>
      <c r="E639" s="307">
        <f t="shared" ca="1" si="270"/>
        <v>-0.60802865468848211</v>
      </c>
      <c r="F639" s="304">
        <f t="shared" ca="1" si="271"/>
        <v>0.8900167981613567</v>
      </c>
      <c r="G639" s="306">
        <f t="shared" ca="1" si="272"/>
        <v>7.3836887572047525</v>
      </c>
      <c r="H639" s="307">
        <f t="shared" ca="1" si="273"/>
        <v>-104.53949894670806</v>
      </c>
      <c r="I639" s="304">
        <f t="shared" ca="1" si="274"/>
        <v>104.79993177331772</v>
      </c>
      <c r="J639" s="306">
        <f t="shared" ca="1" si="275"/>
        <v>841.88593005355631</v>
      </c>
      <c r="K639" s="307">
        <f t="shared" ca="1" si="276"/>
        <v>-10.946211844393112</v>
      </c>
      <c r="L639" s="304">
        <f t="shared" ca="1" si="261"/>
        <v>841.9570884409037</v>
      </c>
      <c r="M639" s="306">
        <f t="shared" ca="1" si="277"/>
        <v>-1.5002828160397725</v>
      </c>
      <c r="N639" s="304">
        <f t="shared" ca="1" si="278"/>
        <v>-85.95987343508105</v>
      </c>
      <c r="P639" s="310">
        <f t="shared" ca="1" si="279"/>
        <v>23</v>
      </c>
      <c r="Q639" s="304">
        <f t="shared" ca="1" si="280"/>
        <v>0</v>
      </c>
      <c r="R639" s="306">
        <f t="shared" ca="1" si="281"/>
        <v>0</v>
      </c>
      <c r="S639" s="307">
        <f t="shared" ca="1" si="282"/>
        <v>2.9792999999999985</v>
      </c>
      <c r="T639" s="304">
        <f t="shared" ca="1" si="262"/>
        <v>29.226932999999988</v>
      </c>
      <c r="U639" s="311">
        <f t="shared" ca="1" si="263"/>
        <v>0</v>
      </c>
      <c r="V639" s="306">
        <f t="shared" ca="1" si="264"/>
        <v>1.226341645247593</v>
      </c>
      <c r="W639" s="304">
        <f t="shared" ca="1" si="265"/>
        <v>27.483791034052626</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0.56072514599040701</v>
      </c>
      <c r="AH639" s="304">
        <f t="shared" ca="1" si="289"/>
        <v>-9.2248960804998443</v>
      </c>
    </row>
    <row r="640" spans="1:34" x14ac:dyDescent="0.2">
      <c r="A640" s="347">
        <f t="shared" ca="1" si="267"/>
        <v>1E-4</v>
      </c>
      <c r="B640" s="304">
        <f t="shared" ca="1" si="268"/>
        <v>37.113100000000657</v>
      </c>
      <c r="D640" s="306">
        <f t="shared" ca="1" si="269"/>
        <v>-0.64994227016222672</v>
      </c>
      <c r="E640" s="307">
        <f t="shared" ca="1" si="270"/>
        <v>-0.60800875940943122</v>
      </c>
      <c r="F640" s="304">
        <f t="shared" ca="1" si="271"/>
        <v>0.88999977868661551</v>
      </c>
      <c r="G640" s="306">
        <f t="shared" ca="1" si="272"/>
        <v>7.3836237629777361</v>
      </c>
      <c r="H640" s="307">
        <f t="shared" ca="1" si="273"/>
        <v>-104.53955974758401</v>
      </c>
      <c r="I640" s="304">
        <f t="shared" ca="1" si="274"/>
        <v>104.79998784394918</v>
      </c>
      <c r="J640" s="306">
        <f t="shared" ca="1" si="275"/>
        <v>841.88593005355631</v>
      </c>
      <c r="K640" s="307">
        <f t="shared" ca="1" si="276"/>
        <v>-10.956665797327826</v>
      </c>
      <c r="L640" s="304">
        <f t="shared" ca="1" si="261"/>
        <v>841.95722441673706</v>
      </c>
      <c r="M640" s="306">
        <f t="shared" ca="1" si="277"/>
        <v>-1.5002834755479075</v>
      </c>
      <c r="N640" s="304">
        <f t="shared" ca="1" si="278"/>
        <v>-85.959911222113746</v>
      </c>
      <c r="P640" s="310">
        <f t="shared" ca="1" si="279"/>
        <v>23</v>
      </c>
      <c r="Q640" s="304">
        <f t="shared" ca="1" si="280"/>
        <v>0</v>
      </c>
      <c r="R640" s="306">
        <f t="shared" ca="1" si="281"/>
        <v>0</v>
      </c>
      <c r="S640" s="307">
        <f t="shared" ca="1" si="282"/>
        <v>2.9792999999999985</v>
      </c>
      <c r="T640" s="304">
        <f t="shared" ca="1" si="262"/>
        <v>29.226932999999988</v>
      </c>
      <c r="U640" s="311">
        <f t="shared" ca="1" si="263"/>
        <v>0</v>
      </c>
      <c r="V640" s="306">
        <f t="shared" ca="1" si="264"/>
        <v>1.2263429272604318</v>
      </c>
      <c r="W640" s="304">
        <f t="shared" ca="1" si="265"/>
        <v>27.483849174596422</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0.56070608669807953</v>
      </c>
      <c r="AH640" s="304">
        <f t="shared" ca="1" si="289"/>
        <v>-9.2249155956273761</v>
      </c>
    </row>
    <row r="641" spans="1:34" x14ac:dyDescent="0.2">
      <c r="A641" s="347">
        <f t="shared" ca="1" si="267"/>
        <v>1E-4</v>
      </c>
      <c r="B641" s="304">
        <f t="shared" ca="1" si="268"/>
        <v>37.11320000000066</v>
      </c>
      <c r="D641" s="306">
        <f t="shared" ca="1" si="269"/>
        <v>-0.64993757628054916</v>
      </c>
      <c r="E641" s="307">
        <f t="shared" ca="1" si="270"/>
        <v>-0.60798886442998601</v>
      </c>
      <c r="F641" s="304">
        <f t="shared" ca="1" si="271"/>
        <v>0.88998275957026185</v>
      </c>
      <c r="G641" s="306">
        <f t="shared" ca="1" si="272"/>
        <v>7.3835587692201079</v>
      </c>
      <c r="H641" s="307">
        <f t="shared" ca="1" si="273"/>
        <v>-104.53962054647045</v>
      </c>
      <c r="I641" s="304">
        <f t="shared" ca="1" si="274"/>
        <v>104.80004391267472</v>
      </c>
      <c r="J641" s="306">
        <f t="shared" ca="1" si="275"/>
        <v>841.88593005355631</v>
      </c>
      <c r="K641" s="307">
        <f t="shared" ca="1" si="276"/>
        <v>-10.967119756342528</v>
      </c>
      <c r="L641" s="304">
        <f t="shared" ca="1" si="261"/>
        <v>841.9573605224266</v>
      </c>
      <c r="M641" s="306">
        <f t="shared" ca="1" si="277"/>
        <v>-1.5002841350495315</v>
      </c>
      <c r="N641" s="304">
        <f t="shared" ca="1" si="278"/>
        <v>-85.959949008773378</v>
      </c>
      <c r="P641" s="310">
        <f t="shared" ca="1" si="279"/>
        <v>23</v>
      </c>
      <c r="Q641" s="304">
        <f t="shared" ca="1" si="280"/>
        <v>0</v>
      </c>
      <c r="R641" s="306">
        <f t="shared" ca="1" si="281"/>
        <v>0</v>
      </c>
      <c r="S641" s="307">
        <f t="shared" ca="1" si="282"/>
        <v>2.9792999999999985</v>
      </c>
      <c r="T641" s="304">
        <f t="shared" ca="1" si="262"/>
        <v>29.226932999999988</v>
      </c>
      <c r="U641" s="311">
        <f t="shared" ca="1" si="263"/>
        <v>0</v>
      </c>
      <c r="V641" s="306">
        <f t="shared" ca="1" si="264"/>
        <v>1.2263442092753574</v>
      </c>
      <c r="W641" s="304">
        <f t="shared" ca="1" si="265"/>
        <v>27.483907314264549</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0.56068702769090706</v>
      </c>
      <c r="AH641" s="304">
        <f t="shared" ca="1" si="289"/>
        <v>-9.2249351104609936</v>
      </c>
    </row>
    <row r="642" spans="1:34" x14ac:dyDescent="0.2">
      <c r="A642" s="347">
        <f t="shared" ca="1" si="267"/>
        <v>1E-4</v>
      </c>
      <c r="B642" s="304">
        <f t="shared" ca="1" si="268"/>
        <v>37.113300000000663</v>
      </c>
      <c r="D642" s="306">
        <f t="shared" ca="1" si="269"/>
        <v>-0.64993288241211955</v>
      </c>
      <c r="E642" s="307">
        <f t="shared" ca="1" si="270"/>
        <v>-0.60796896975015002</v>
      </c>
      <c r="F642" s="304">
        <f t="shared" ca="1" si="271"/>
        <v>0.8899657408122994</v>
      </c>
      <c r="G642" s="306">
        <f t="shared" ca="1" si="272"/>
        <v>7.3834937759318668</v>
      </c>
      <c r="H642" s="307">
        <f t="shared" ca="1" si="273"/>
        <v>-104.53968134336742</v>
      </c>
      <c r="I642" s="304">
        <f t="shared" ca="1" si="274"/>
        <v>104.80009997949443</v>
      </c>
      <c r="J642" s="306">
        <f t="shared" ca="1" si="275"/>
        <v>841.88593005355631</v>
      </c>
      <c r="K642" s="307">
        <f t="shared" ca="1" si="276"/>
        <v>-10.97757372143702</v>
      </c>
      <c r="L642" s="304">
        <f t="shared" ca="1" si="261"/>
        <v>841.95749675797242</v>
      </c>
      <c r="M642" s="306">
        <f t="shared" ca="1" si="277"/>
        <v>-1.5002847945446447</v>
      </c>
      <c r="N642" s="304">
        <f t="shared" ca="1" si="278"/>
        <v>-85.959986795059976</v>
      </c>
      <c r="P642" s="310">
        <f t="shared" ca="1" si="279"/>
        <v>23</v>
      </c>
      <c r="Q642" s="304">
        <f t="shared" ca="1" si="280"/>
        <v>0</v>
      </c>
      <c r="R642" s="306">
        <f t="shared" ca="1" si="281"/>
        <v>0</v>
      </c>
      <c r="S642" s="307">
        <f t="shared" ca="1" si="282"/>
        <v>2.9792999999999985</v>
      </c>
      <c r="T642" s="304">
        <f t="shared" ca="1" si="262"/>
        <v>29.226932999999988</v>
      </c>
      <c r="U642" s="311">
        <f t="shared" ca="1" si="263"/>
        <v>0</v>
      </c>
      <c r="V642" s="306">
        <f t="shared" ca="1" si="264"/>
        <v>1.2263454912923688</v>
      </c>
      <c r="W642" s="304">
        <f t="shared" ca="1" si="265"/>
        <v>27.483965453057028</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0.56066796896890025</v>
      </c>
      <c r="AH642" s="304">
        <f t="shared" ca="1" si="289"/>
        <v>-9.2249546250006915</v>
      </c>
    </row>
    <row r="643" spans="1:34" x14ac:dyDescent="0.2">
      <c r="A643" s="347">
        <f t="shared" ca="1" si="267"/>
        <v>1E-4</v>
      </c>
      <c r="B643" s="304">
        <f t="shared" ca="1" si="268"/>
        <v>37.113400000000667</v>
      </c>
      <c r="D643" s="306">
        <f t="shared" ca="1" si="269"/>
        <v>-0.64992818855693735</v>
      </c>
      <c r="E643" s="307">
        <f t="shared" ca="1" si="270"/>
        <v>-0.60794907536991261</v>
      </c>
      <c r="F643" s="304">
        <f t="shared" ca="1" si="271"/>
        <v>0.88994872241272061</v>
      </c>
      <c r="G643" s="306">
        <f t="shared" ca="1" si="272"/>
        <v>7.3834287831130112</v>
      </c>
      <c r="H643" s="307">
        <f t="shared" ca="1" si="273"/>
        <v>-104.53974213827496</v>
      </c>
      <c r="I643" s="304">
        <f t="shared" ca="1" si="274"/>
        <v>104.80015604440827</v>
      </c>
      <c r="J643" s="306">
        <f t="shared" ca="1" si="275"/>
        <v>841.88593005355631</v>
      </c>
      <c r="K643" s="307">
        <f t="shared" ca="1" si="276"/>
        <v>-10.988027692611102</v>
      </c>
      <c r="L643" s="304">
        <f t="shared" ca="1" si="261"/>
        <v>841.95763312337465</v>
      </c>
      <c r="M643" s="306">
        <f t="shared" ca="1" si="277"/>
        <v>-1.5002854540332469</v>
      </c>
      <c r="N643" s="304">
        <f t="shared" ca="1" si="278"/>
        <v>-85.96002458097351</v>
      </c>
      <c r="P643" s="310">
        <f t="shared" ca="1" si="279"/>
        <v>23</v>
      </c>
      <c r="Q643" s="304">
        <f t="shared" ca="1" si="280"/>
        <v>0</v>
      </c>
      <c r="R643" s="306">
        <f t="shared" ca="1" si="281"/>
        <v>0</v>
      </c>
      <c r="S643" s="307">
        <f t="shared" ca="1" si="282"/>
        <v>2.9792999999999985</v>
      </c>
      <c r="T643" s="304">
        <f t="shared" ca="1" si="262"/>
        <v>29.226932999999988</v>
      </c>
      <c r="U643" s="311">
        <f t="shared" ca="1" si="263"/>
        <v>0</v>
      </c>
      <c r="V643" s="306">
        <f t="shared" ca="1" si="264"/>
        <v>1.2263467733114672</v>
      </c>
      <c r="W643" s="304">
        <f t="shared" ca="1" si="265"/>
        <v>27.484023590973855</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0.56064891053204491</v>
      </c>
      <c r="AH643" s="304">
        <f t="shared" ca="1" si="289"/>
        <v>-9.2249741392464806</v>
      </c>
    </row>
    <row r="644" spans="1:34" x14ac:dyDescent="0.2">
      <c r="A644" s="347">
        <f t="shared" ca="1" si="267"/>
        <v>1E-4</v>
      </c>
      <c r="B644" s="304">
        <f t="shared" ca="1" si="268"/>
        <v>37.11350000000067</v>
      </c>
      <c r="D644" s="306">
        <f t="shared" ca="1" si="269"/>
        <v>-0.6499234947150051</v>
      </c>
      <c r="E644" s="307">
        <f t="shared" ca="1" si="270"/>
        <v>-0.60792918128927731</v>
      </c>
      <c r="F644" s="304">
        <f t="shared" ca="1" si="271"/>
        <v>0.88993170437153002</v>
      </c>
      <c r="G644" s="306">
        <f t="shared" ca="1" si="272"/>
        <v>7.3833637907635401</v>
      </c>
      <c r="H644" s="307">
        <f t="shared" ca="1" si="273"/>
        <v>-104.53980293119309</v>
      </c>
      <c r="I644" s="304">
        <f t="shared" ca="1" si="274"/>
        <v>104.8002121074163</v>
      </c>
      <c r="J644" s="306">
        <f t="shared" ca="1" si="275"/>
        <v>841.88593005355631</v>
      </c>
      <c r="K644" s="307">
        <f t="shared" ca="1" si="276"/>
        <v>-10.998481669864574</v>
      </c>
      <c r="L644" s="304">
        <f t="shared" ref="L644:L707" ca="1" si="290">SQRT(pos_x^2+pos_z^2)</f>
        <v>841.95776961863339</v>
      </c>
      <c r="M644" s="306">
        <f t="shared" ca="1" si="277"/>
        <v>-1.5002861135153387</v>
      </c>
      <c r="N644" s="304">
        <f t="shared" ca="1" si="278"/>
        <v>-85.960062366514038</v>
      </c>
      <c r="P644" s="310">
        <f t="shared" ca="1" si="279"/>
        <v>23</v>
      </c>
      <c r="Q644" s="304">
        <f t="shared" ca="1" si="280"/>
        <v>0</v>
      </c>
      <c r="R644" s="306">
        <f t="shared" ca="1" si="281"/>
        <v>0</v>
      </c>
      <c r="S644" s="307">
        <f t="shared" ca="1" si="282"/>
        <v>2.9792999999999985</v>
      </c>
      <c r="T644" s="304">
        <f t="shared" ref="T644:T707" ca="1" si="291">m*g</f>
        <v>29.226932999999988</v>
      </c>
      <c r="U644" s="311">
        <f t="shared" ref="U644:U707" ca="1" si="292">IF(pos_xz&lt;L_rampe,Poids*COS(Beta),0)</f>
        <v>0</v>
      </c>
      <c r="V644" s="306">
        <f t="shared" ref="V644:V707" ca="1" si="293">Rho_moyen*(20000-Alt_rampe-pos_z)/(20000+Alt_rampe+pos_z)</f>
        <v>1.2263480553326518</v>
      </c>
      <c r="W644" s="304">
        <f t="shared" ref="W644:W707" ca="1" si="294">1/2*Rho*Sref*Cx*vit_xz^2</f>
        <v>27.484081728015049</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0.5606298523803428</v>
      </c>
      <c r="AH644" s="304">
        <f t="shared" ca="1" si="289"/>
        <v>-9.224993653198359</v>
      </c>
    </row>
    <row r="645" spans="1:34" x14ac:dyDescent="0.2">
      <c r="A645" s="347">
        <f t="shared" ref="A645:A708" ca="1" si="296">IF(B644+0.01&lt;=T_ini+ROUNDUP(Temps_fin_propu,0), 0.01, IF(K644&gt;0, 0.1, 0.0001))</f>
        <v>1E-4</v>
      </c>
      <c r="B645" s="304">
        <f t="shared" ref="B645:B708" ca="1" si="297">B644+pas</f>
        <v>37.113600000000673</v>
      </c>
      <c r="D645" s="306">
        <f t="shared" ref="D645:D708" ca="1" si="298">IF(AND(L644&lt;L_rampe,Poussee&lt;Poids*SIN(M644)),0,(-W644+Poussee)/m*COS(M644)-U644/m*SIN(M644))</f>
        <v>-0.64991880088631859</v>
      </c>
      <c r="E645" s="307">
        <f t="shared" ref="E645:E708" ca="1" si="299">IF(AND(L644&lt;L_rampe,Poussee&lt;Poids*SIN(M644)),0,(-W644+Poussee)/m*SIN(M644)+U644/m*COS(M644)-Poids/m)</f>
        <v>-0.6079092875082388</v>
      </c>
      <c r="F645" s="304">
        <f t="shared" ref="F645:F708" ca="1" si="300">SQRT(acc_x^2+acc_z^2)</f>
        <v>0.8899146866887212</v>
      </c>
      <c r="G645" s="306">
        <f t="shared" ref="G645:G708" ca="1" si="301">G644+acc_x*pas</f>
        <v>7.3832987988834518</v>
      </c>
      <c r="H645" s="307">
        <f t="shared" ref="H645:H708" ca="1" si="302">H644+acc_z*pas</f>
        <v>-104.53986372212185</v>
      </c>
      <c r="I645" s="304">
        <f t="shared" ref="I645:I708" ca="1" si="303">SQRT(vit_x^2+vit_z^2)</f>
        <v>104.80026816851856</v>
      </c>
      <c r="J645" s="306">
        <f t="shared" ref="J645:J708" ca="1" si="304">J644+0.5*(vit_x+G644)*pas*(K644&gt;=0)</f>
        <v>841.88593005355631</v>
      </c>
      <c r="K645" s="307">
        <f t="shared" ref="K645:K708" ca="1" si="305">K644+0.5*(vit_z+H644)*pas</f>
        <v>-11.00893565319724</v>
      </c>
      <c r="L645" s="304">
        <f t="shared" ca="1" si="290"/>
        <v>841.95790624374911</v>
      </c>
      <c r="M645" s="306">
        <f t="shared" ref="M645:M708" ca="1" si="306">IF(AND(L644&gt;L_rampe,G645&gt;0),ATAN2(G645,H645),$M$4)</f>
        <v>-1.5002867729909197</v>
      </c>
      <c r="N645" s="304">
        <f t="shared" ref="N645:N708" ca="1" si="307">DEGREES(Beta)</f>
        <v>-85.96010015168153</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2.9792999999999985</v>
      </c>
      <c r="T645" s="304">
        <f t="shared" ca="1" si="291"/>
        <v>29.226932999999988</v>
      </c>
      <c r="U645" s="311">
        <f t="shared" ca="1" si="292"/>
        <v>0</v>
      </c>
      <c r="V645" s="306">
        <f t="shared" ca="1" si="293"/>
        <v>1.2263493373559231</v>
      </c>
      <c r="W645" s="304">
        <f t="shared" ca="1" si="294"/>
        <v>27.484139864180637</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0.56061079451379392</v>
      </c>
      <c r="AH645" s="304">
        <f t="shared" ref="AH645:AH708" ca="1" si="318">IF(AND(L644&lt;L_rampe,Poussee&lt;Poids*SIN(M644)), g*SIN(M644), (-W644+Poussee)/m)</f>
        <v>-9.2250131668563302</v>
      </c>
    </row>
    <row r="646" spans="1:34" x14ac:dyDescent="0.2">
      <c r="A646" s="347">
        <f t="shared" ca="1" si="296"/>
        <v>1E-4</v>
      </c>
      <c r="B646" s="304">
        <f t="shared" ca="1" si="297"/>
        <v>37.113700000000676</v>
      </c>
      <c r="D646" s="306">
        <f t="shared" ca="1" si="298"/>
        <v>-0.64991410707088293</v>
      </c>
      <c r="E646" s="307">
        <f t="shared" ca="1" si="299"/>
        <v>-0.60788939402678643</v>
      </c>
      <c r="F646" s="304">
        <f t="shared" ca="1" si="300"/>
        <v>0.88989766936429082</v>
      </c>
      <c r="G646" s="306">
        <f t="shared" ca="1" si="301"/>
        <v>7.3832338074727444</v>
      </c>
      <c r="H646" s="307">
        <f t="shared" ca="1" si="302"/>
        <v>-104.53992451106126</v>
      </c>
      <c r="I646" s="304">
        <f t="shared" ca="1" si="303"/>
        <v>104.80032422771504</v>
      </c>
      <c r="J646" s="306">
        <f t="shared" ca="1" si="304"/>
        <v>841.88593005355631</v>
      </c>
      <c r="K646" s="307">
        <f t="shared" ca="1" si="305"/>
        <v>-11.019389642608898</v>
      </c>
      <c r="L646" s="304">
        <f t="shared" ca="1" si="290"/>
        <v>841.95804299872168</v>
      </c>
      <c r="M646" s="306">
        <f t="shared" ca="1" si="306"/>
        <v>-1.5002874324599902</v>
      </c>
      <c r="N646" s="304">
        <f t="shared" ca="1" si="307"/>
        <v>-85.960137936475988</v>
      </c>
      <c r="P646" s="310">
        <f t="shared" ca="1" si="308"/>
        <v>23</v>
      </c>
      <c r="Q646" s="304">
        <f t="shared" ca="1" si="309"/>
        <v>0</v>
      </c>
      <c r="R646" s="306">
        <f t="shared" ca="1" si="310"/>
        <v>0</v>
      </c>
      <c r="S646" s="307">
        <f t="shared" ca="1" si="311"/>
        <v>2.9792999999999985</v>
      </c>
      <c r="T646" s="304">
        <f t="shared" ca="1" si="291"/>
        <v>29.226932999999988</v>
      </c>
      <c r="U646" s="311">
        <f t="shared" ca="1" si="292"/>
        <v>0</v>
      </c>
      <c r="V646" s="306">
        <f t="shared" ca="1" si="293"/>
        <v>1.226350619381281</v>
      </c>
      <c r="W646" s="304">
        <f t="shared" ca="1" si="294"/>
        <v>27.484197999470606</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0.56059173693238407</v>
      </c>
      <c r="AH646" s="304">
        <f t="shared" ca="1" si="318"/>
        <v>-9.225032680220405</v>
      </c>
    </row>
    <row r="647" spans="1:34" x14ac:dyDescent="0.2">
      <c r="A647" s="347">
        <f t="shared" ca="1" si="296"/>
        <v>1E-4</v>
      </c>
      <c r="B647" s="304">
        <f t="shared" ca="1" si="297"/>
        <v>37.11380000000068</v>
      </c>
      <c r="D647" s="306">
        <f t="shared" ca="1" si="298"/>
        <v>-0.64990941326869711</v>
      </c>
      <c r="E647" s="307">
        <f t="shared" ca="1" si="299"/>
        <v>-0.60786950084492553</v>
      </c>
      <c r="F647" s="304">
        <f t="shared" ca="1" si="300"/>
        <v>0.8898806523982421</v>
      </c>
      <c r="G647" s="306">
        <f t="shared" ca="1" si="301"/>
        <v>7.3831688165314171</v>
      </c>
      <c r="H647" s="307">
        <f t="shared" ca="1" si="302"/>
        <v>-104.53998529801135</v>
      </c>
      <c r="I647" s="304">
        <f t="shared" ca="1" si="303"/>
        <v>104.80038028500579</v>
      </c>
      <c r="J647" s="306">
        <f t="shared" ca="1" si="304"/>
        <v>841.88593005355631</v>
      </c>
      <c r="K647" s="307">
        <f t="shared" ca="1" si="305"/>
        <v>-11.029843638099351</v>
      </c>
      <c r="L647" s="304">
        <f t="shared" ca="1" si="290"/>
        <v>841.95817988355122</v>
      </c>
      <c r="M647" s="306">
        <f t="shared" ca="1" si="306"/>
        <v>-1.5002880919225501</v>
      </c>
      <c r="N647" s="304">
        <f t="shared" ca="1" si="307"/>
        <v>-85.960175720897411</v>
      </c>
      <c r="P647" s="310">
        <f t="shared" ca="1" si="308"/>
        <v>23</v>
      </c>
      <c r="Q647" s="304">
        <f t="shared" ca="1" si="309"/>
        <v>0</v>
      </c>
      <c r="R647" s="306">
        <f t="shared" ca="1" si="310"/>
        <v>0</v>
      </c>
      <c r="S647" s="307">
        <f t="shared" ca="1" si="311"/>
        <v>2.9792999999999985</v>
      </c>
      <c r="T647" s="304">
        <f t="shared" ca="1" si="291"/>
        <v>29.226932999999988</v>
      </c>
      <c r="U647" s="311">
        <f t="shared" ca="1" si="292"/>
        <v>0</v>
      </c>
      <c r="V647" s="306">
        <f t="shared" ca="1" si="293"/>
        <v>1.2263519014087247</v>
      </c>
      <c r="W647" s="304">
        <f t="shared" ca="1" si="294"/>
        <v>27.484256133884948</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0.56057267963612212</v>
      </c>
      <c r="AH647" s="304">
        <f t="shared" ca="1" si="318"/>
        <v>-9.225052193290578</v>
      </c>
    </row>
    <row r="648" spans="1:34" x14ac:dyDescent="0.2">
      <c r="A648" s="347">
        <f t="shared" ca="1" si="296"/>
        <v>1E-4</v>
      </c>
      <c r="B648" s="304">
        <f t="shared" ca="1" si="297"/>
        <v>37.113900000000683</v>
      </c>
      <c r="D648" s="306">
        <f t="shared" ca="1" si="298"/>
        <v>-0.64990471947976203</v>
      </c>
      <c r="E648" s="307">
        <f t="shared" ca="1" si="299"/>
        <v>-0.60784960796265608</v>
      </c>
      <c r="F648" s="304">
        <f t="shared" ca="1" si="300"/>
        <v>0.88986363579057592</v>
      </c>
      <c r="G648" s="306">
        <f t="shared" ca="1" si="301"/>
        <v>7.383103826059469</v>
      </c>
      <c r="H648" s="307">
        <f t="shared" ca="1" si="302"/>
        <v>-104.54004608297214</v>
      </c>
      <c r="I648" s="304">
        <f t="shared" ca="1" si="303"/>
        <v>104.80043634039085</v>
      </c>
      <c r="J648" s="306">
        <f t="shared" ca="1" si="304"/>
        <v>841.88593005355631</v>
      </c>
      <c r="K648" s="307">
        <f t="shared" ca="1" si="305"/>
        <v>-11.040297639668401</v>
      </c>
      <c r="L648" s="304">
        <f t="shared" ca="1" si="290"/>
        <v>841.95831689823808</v>
      </c>
      <c r="M648" s="306">
        <f t="shared" ca="1" si="306"/>
        <v>-1.5002887513785996</v>
      </c>
      <c r="N648" s="304">
        <f t="shared" ca="1" si="307"/>
        <v>-85.960213504945827</v>
      </c>
      <c r="P648" s="310">
        <f t="shared" ca="1" si="308"/>
        <v>23</v>
      </c>
      <c r="Q648" s="304">
        <f t="shared" ca="1" si="309"/>
        <v>0</v>
      </c>
      <c r="R648" s="306">
        <f t="shared" ca="1" si="310"/>
        <v>0</v>
      </c>
      <c r="S648" s="307">
        <f t="shared" ca="1" si="311"/>
        <v>2.9792999999999985</v>
      </c>
      <c r="T648" s="304">
        <f t="shared" ca="1" si="291"/>
        <v>29.226932999999988</v>
      </c>
      <c r="U648" s="311">
        <f t="shared" ca="1" si="292"/>
        <v>0</v>
      </c>
      <c r="V648" s="306">
        <f t="shared" ca="1" si="293"/>
        <v>1.2263531834382555</v>
      </c>
      <c r="W648" s="304">
        <f t="shared" ca="1" si="294"/>
        <v>27.48431426742372</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0.56055362262500807</v>
      </c>
      <c r="AH648" s="304">
        <f t="shared" ca="1" si="318"/>
        <v>-9.2250717060668492</v>
      </c>
    </row>
    <row r="649" spans="1:34" x14ac:dyDescent="0.2">
      <c r="A649" s="347">
        <f t="shared" ca="1" si="296"/>
        <v>1E-4</v>
      </c>
      <c r="B649" s="304">
        <f t="shared" ca="1" si="297"/>
        <v>37.114000000000686</v>
      </c>
      <c r="D649" s="306">
        <f t="shared" ca="1" si="298"/>
        <v>-0.64990002570407757</v>
      </c>
      <c r="E649" s="307">
        <f t="shared" ca="1" si="299"/>
        <v>-0.60782971537996211</v>
      </c>
      <c r="F649" s="304">
        <f t="shared" ca="1" si="300"/>
        <v>0.88984661954128164</v>
      </c>
      <c r="G649" s="306">
        <f t="shared" ca="1" si="301"/>
        <v>7.3830388360568984</v>
      </c>
      <c r="H649" s="307">
        <f t="shared" ca="1" si="302"/>
        <v>-104.54010686594368</v>
      </c>
      <c r="I649" s="304">
        <f t="shared" ca="1" si="303"/>
        <v>104.80049239387023</v>
      </c>
      <c r="J649" s="306">
        <f t="shared" ca="1" si="304"/>
        <v>841.88593005355631</v>
      </c>
      <c r="K649" s="307">
        <f t="shared" ca="1" si="305"/>
        <v>-11.050751647315847</v>
      </c>
      <c r="L649" s="304">
        <f t="shared" ca="1" si="290"/>
        <v>841.95845404278236</v>
      </c>
      <c r="M649" s="306">
        <f t="shared" ca="1" si="306"/>
        <v>-1.500289410828139</v>
      </c>
      <c r="N649" s="304">
        <f t="shared" ca="1" si="307"/>
        <v>-85.960251288621237</v>
      </c>
      <c r="P649" s="310">
        <f t="shared" ca="1" si="308"/>
        <v>23</v>
      </c>
      <c r="Q649" s="304">
        <f t="shared" ca="1" si="309"/>
        <v>0</v>
      </c>
      <c r="R649" s="306">
        <f t="shared" ca="1" si="310"/>
        <v>0</v>
      </c>
      <c r="S649" s="307">
        <f t="shared" ca="1" si="311"/>
        <v>2.9792999999999985</v>
      </c>
      <c r="T649" s="304">
        <f t="shared" ca="1" si="291"/>
        <v>29.226932999999988</v>
      </c>
      <c r="U649" s="311">
        <f t="shared" ca="1" si="292"/>
        <v>0</v>
      </c>
      <c r="V649" s="306">
        <f t="shared" ca="1" si="293"/>
        <v>1.2263544654698724</v>
      </c>
      <c r="W649" s="304">
        <f t="shared" ca="1" si="294"/>
        <v>27.484372400086905</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0.5605345658990224</v>
      </c>
      <c r="AH649" s="304">
        <f t="shared" ca="1" si="318"/>
        <v>-9.2250912185492346</v>
      </c>
    </row>
    <row r="650" spans="1:34" x14ac:dyDescent="0.2">
      <c r="A650" s="347">
        <f t="shared" ca="1" si="296"/>
        <v>1E-4</v>
      </c>
      <c r="B650" s="304">
        <f t="shared" ca="1" si="297"/>
        <v>37.11410000000069</v>
      </c>
      <c r="D650" s="306">
        <f t="shared" ca="1" si="298"/>
        <v>-0.64989533194164251</v>
      </c>
      <c r="E650" s="307">
        <f t="shared" ca="1" si="299"/>
        <v>-0.60780982309684894</v>
      </c>
      <c r="F650" s="304">
        <f t="shared" ca="1" si="300"/>
        <v>0.88982960365036212</v>
      </c>
      <c r="G650" s="306">
        <f t="shared" ca="1" si="301"/>
        <v>7.3829738465237043</v>
      </c>
      <c r="H650" s="307">
        <f t="shared" ca="1" si="302"/>
        <v>-104.54016764692599</v>
      </c>
      <c r="I650" s="304">
        <f t="shared" ca="1" si="303"/>
        <v>104.80054844544395</v>
      </c>
      <c r="J650" s="306">
        <f t="shared" ca="1" si="304"/>
        <v>841.88593005355631</v>
      </c>
      <c r="K650" s="307">
        <f t="shared" ca="1" si="305"/>
        <v>-11.061205661041491</v>
      </c>
      <c r="L650" s="304">
        <f t="shared" ca="1" si="290"/>
        <v>841.9585913171843</v>
      </c>
      <c r="M650" s="306">
        <f t="shared" ca="1" si="306"/>
        <v>-1.5002900702711681</v>
      </c>
      <c r="N650" s="304">
        <f t="shared" ca="1" si="307"/>
        <v>-85.96028907192364</v>
      </c>
      <c r="P650" s="310">
        <f t="shared" ca="1" si="308"/>
        <v>23</v>
      </c>
      <c r="Q650" s="304">
        <f t="shared" ca="1" si="309"/>
        <v>0</v>
      </c>
      <c r="R650" s="306">
        <f t="shared" ca="1" si="310"/>
        <v>0</v>
      </c>
      <c r="S650" s="307">
        <f t="shared" ca="1" si="311"/>
        <v>2.9792999999999985</v>
      </c>
      <c r="T650" s="304">
        <f t="shared" ca="1" si="291"/>
        <v>29.226932999999988</v>
      </c>
      <c r="U650" s="311">
        <f t="shared" ca="1" si="292"/>
        <v>0</v>
      </c>
      <c r="V650" s="306">
        <f t="shared" ca="1" si="293"/>
        <v>1.2263557475035756</v>
      </c>
      <c r="W650" s="304">
        <f t="shared" ca="1" si="294"/>
        <v>27.484430531874501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0.56051550945817397</v>
      </c>
      <c r="AH650" s="304">
        <f t="shared" ca="1" si="318"/>
        <v>-9.2251107307377289</v>
      </c>
    </row>
    <row r="651" spans="1:34" x14ac:dyDescent="0.2">
      <c r="A651" s="347">
        <f t="shared" ca="1" si="296"/>
        <v>1E-4</v>
      </c>
      <c r="B651" s="304">
        <f t="shared" ca="1" si="297"/>
        <v>37.114200000000693</v>
      </c>
      <c r="D651" s="306">
        <f t="shared" ca="1" si="298"/>
        <v>-0.64989063819245996</v>
      </c>
      <c r="E651" s="307">
        <f t="shared" ca="1" si="299"/>
        <v>-0.60778993111331303</v>
      </c>
      <c r="F651" s="304">
        <f t="shared" ca="1" si="300"/>
        <v>0.88981258811781749</v>
      </c>
      <c r="G651" s="306">
        <f t="shared" ca="1" si="301"/>
        <v>7.3829088574598849</v>
      </c>
      <c r="H651" s="307">
        <f t="shared" ca="1" si="302"/>
        <v>-104.54022842591911</v>
      </c>
      <c r="I651" s="304">
        <f t="shared" ca="1" si="303"/>
        <v>104.80060449511208</v>
      </c>
      <c r="J651" s="306">
        <f t="shared" ca="1" si="304"/>
        <v>841.88593005355631</v>
      </c>
      <c r="K651" s="307">
        <f t="shared" ca="1" si="305"/>
        <v>-11.071659680845134</v>
      </c>
      <c r="L651" s="304">
        <f t="shared" ca="1" si="290"/>
        <v>841.95872872144389</v>
      </c>
      <c r="M651" s="306">
        <f t="shared" ca="1" si="306"/>
        <v>-1.5002907297076871</v>
      </c>
      <c r="N651" s="304">
        <f t="shared" ca="1" si="307"/>
        <v>-85.960326854853022</v>
      </c>
      <c r="P651" s="310">
        <f t="shared" ca="1" si="308"/>
        <v>23</v>
      </c>
      <c r="Q651" s="304">
        <f t="shared" ca="1" si="309"/>
        <v>0</v>
      </c>
      <c r="R651" s="306">
        <f t="shared" ca="1" si="310"/>
        <v>0</v>
      </c>
      <c r="S651" s="307">
        <f t="shared" ca="1" si="311"/>
        <v>2.9792999999999985</v>
      </c>
      <c r="T651" s="304">
        <f t="shared" ca="1" si="291"/>
        <v>29.226932999999988</v>
      </c>
      <c r="U651" s="311">
        <f t="shared" ca="1" si="292"/>
        <v>0</v>
      </c>
      <c r="V651" s="306">
        <f t="shared" ca="1" si="293"/>
        <v>1.2263570295393655</v>
      </c>
      <c r="W651" s="304">
        <f t="shared" ca="1" si="294"/>
        <v>27.484488662786553</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0.56049645330245923</v>
      </c>
      <c r="AH651" s="304">
        <f t="shared" ca="1" si="318"/>
        <v>-9.2251302426323356</v>
      </c>
    </row>
    <row r="652" spans="1:34" x14ac:dyDescent="0.2">
      <c r="A652" s="347">
        <f t="shared" ca="1" si="296"/>
        <v>1E-4</v>
      </c>
      <c r="B652" s="304">
        <f t="shared" ca="1" si="297"/>
        <v>37.114300000000696</v>
      </c>
      <c r="D652" s="306">
        <f t="shared" ca="1" si="298"/>
        <v>-0.64988594445652947</v>
      </c>
      <c r="E652" s="307">
        <f t="shared" ca="1" si="299"/>
        <v>-0.60777003942934549</v>
      </c>
      <c r="F652" s="304">
        <f t="shared" ca="1" si="300"/>
        <v>0.88979557294364164</v>
      </c>
      <c r="G652" s="306">
        <f t="shared" ca="1" si="301"/>
        <v>7.3828438688654394</v>
      </c>
      <c r="H652" s="307">
        <f t="shared" ca="1" si="302"/>
        <v>-104.54028920292305</v>
      </c>
      <c r="I652" s="304">
        <f t="shared" ca="1" si="303"/>
        <v>104.80066054287461</v>
      </c>
      <c r="J652" s="306">
        <f t="shared" ca="1" si="304"/>
        <v>841.88593005355631</v>
      </c>
      <c r="K652" s="307">
        <f t="shared" ca="1" si="305"/>
        <v>-11.082113706726576</v>
      </c>
      <c r="L652" s="304">
        <f t="shared" ca="1" si="290"/>
        <v>841.95886625556136</v>
      </c>
      <c r="M652" s="306">
        <f t="shared" ca="1" si="306"/>
        <v>-1.5002913891376959</v>
      </c>
      <c r="N652" s="304">
        <f t="shared" ca="1" si="307"/>
        <v>-85.960364637409413</v>
      </c>
      <c r="P652" s="310">
        <f t="shared" ca="1" si="308"/>
        <v>23</v>
      </c>
      <c r="Q652" s="304">
        <f t="shared" ca="1" si="309"/>
        <v>0</v>
      </c>
      <c r="R652" s="306">
        <f t="shared" ca="1" si="310"/>
        <v>0</v>
      </c>
      <c r="S652" s="307">
        <f t="shared" ca="1" si="311"/>
        <v>2.9792999999999985</v>
      </c>
      <c r="T652" s="304">
        <f t="shared" ca="1" si="291"/>
        <v>29.226932999999988</v>
      </c>
      <c r="U652" s="311">
        <f t="shared" ca="1" si="292"/>
        <v>0</v>
      </c>
      <c r="V652" s="306">
        <f t="shared" ca="1" si="293"/>
        <v>1.2263583115772414</v>
      </c>
      <c r="W652" s="304">
        <f t="shared" ca="1" si="294"/>
        <v>27.484546792823039</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0.56047739743186753</v>
      </c>
      <c r="AH652" s="304">
        <f t="shared" ca="1" si="318"/>
        <v>-9.2251497542330636</v>
      </c>
    </row>
    <row r="653" spans="1:34" x14ac:dyDescent="0.2">
      <c r="A653" s="347">
        <f t="shared" ca="1" si="296"/>
        <v>1E-4</v>
      </c>
      <c r="B653" s="304">
        <f t="shared" ca="1" si="297"/>
        <v>37.1144000000007</v>
      </c>
      <c r="D653" s="306">
        <f t="shared" ca="1" si="298"/>
        <v>-0.64988125073385183</v>
      </c>
      <c r="E653" s="307">
        <f t="shared" ca="1" si="299"/>
        <v>-0.60775014804494987</v>
      </c>
      <c r="F653" s="304">
        <f t="shared" ca="1" si="300"/>
        <v>0.8897785581278379</v>
      </c>
      <c r="G653" s="306">
        <f t="shared" ca="1" si="301"/>
        <v>7.382778880740366</v>
      </c>
      <c r="H653" s="307">
        <f t="shared" ca="1" si="302"/>
        <v>-104.54034997793785</v>
      </c>
      <c r="I653" s="304">
        <f t="shared" ca="1" si="303"/>
        <v>104.80071658873158</v>
      </c>
      <c r="J653" s="306">
        <f t="shared" ca="1" si="304"/>
        <v>841.88593005355631</v>
      </c>
      <c r="K653" s="307">
        <f t="shared" ca="1" si="305"/>
        <v>-11.092567738685618</v>
      </c>
      <c r="L653" s="304">
        <f t="shared" ca="1" si="290"/>
        <v>841.95900391953694</v>
      </c>
      <c r="M653" s="306">
        <f t="shared" ca="1" si="306"/>
        <v>-1.5002920485611948</v>
      </c>
      <c r="N653" s="304">
        <f t="shared" ca="1" si="307"/>
        <v>-85.96040241959281</v>
      </c>
      <c r="P653" s="310">
        <f t="shared" ca="1" si="308"/>
        <v>23</v>
      </c>
      <c r="Q653" s="304">
        <f t="shared" ca="1" si="309"/>
        <v>0</v>
      </c>
      <c r="R653" s="306">
        <f t="shared" ca="1" si="310"/>
        <v>0</v>
      </c>
      <c r="S653" s="307">
        <f t="shared" ca="1" si="311"/>
        <v>2.9792999999999985</v>
      </c>
      <c r="T653" s="304">
        <f t="shared" ca="1" si="291"/>
        <v>29.226932999999988</v>
      </c>
      <c r="U653" s="311">
        <f t="shared" ca="1" si="292"/>
        <v>0</v>
      </c>
      <c r="V653" s="306">
        <f t="shared" ca="1" si="293"/>
        <v>1.2263595936172036</v>
      </c>
      <c r="W653" s="304">
        <f t="shared" ca="1" si="294"/>
        <v>27.484604921983983</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0.5604583418464042</v>
      </c>
      <c r="AH653" s="304">
        <f t="shared" ca="1" si="318"/>
        <v>-9.2251692655399093</v>
      </c>
    </row>
    <row r="654" spans="1:34" x14ac:dyDescent="0.2">
      <c r="A654" s="347">
        <f t="shared" ca="1" si="296"/>
        <v>1E-4</v>
      </c>
      <c r="B654" s="304">
        <f t="shared" ca="1" si="297"/>
        <v>37.114500000000703</v>
      </c>
      <c r="D654" s="306">
        <f t="shared" ca="1" si="298"/>
        <v>-0.64987655702442637</v>
      </c>
      <c r="E654" s="307">
        <f t="shared" ca="1" si="299"/>
        <v>-0.60773025696011906</v>
      </c>
      <c r="F654" s="304">
        <f t="shared" ca="1" si="300"/>
        <v>0.88976154367040095</v>
      </c>
      <c r="G654" s="306">
        <f t="shared" ca="1" si="301"/>
        <v>7.3827138930846639</v>
      </c>
      <c r="H654" s="307">
        <f t="shared" ca="1" si="302"/>
        <v>-104.54041075096355</v>
      </c>
      <c r="I654" s="304">
        <f t="shared" ca="1" si="303"/>
        <v>104.80077263268301</v>
      </c>
      <c r="J654" s="306">
        <f t="shared" ca="1" si="304"/>
        <v>841.88593005355631</v>
      </c>
      <c r="K654" s="307">
        <f t="shared" ca="1" si="305"/>
        <v>-11.103021776722063</v>
      </c>
      <c r="L654" s="304">
        <f t="shared" ca="1" si="290"/>
        <v>841.95914171337074</v>
      </c>
      <c r="M654" s="306">
        <f t="shared" ca="1" si="306"/>
        <v>-1.5002927079781836</v>
      </c>
      <c r="N654" s="304">
        <f t="shared" ca="1" si="307"/>
        <v>-85.960440201403216</v>
      </c>
      <c r="P654" s="310">
        <f t="shared" ca="1" si="308"/>
        <v>23</v>
      </c>
      <c r="Q654" s="304">
        <f t="shared" ca="1" si="309"/>
        <v>0</v>
      </c>
      <c r="R654" s="306">
        <f t="shared" ca="1" si="310"/>
        <v>0</v>
      </c>
      <c r="S654" s="307">
        <f t="shared" ca="1" si="311"/>
        <v>2.9792999999999985</v>
      </c>
      <c r="T654" s="304">
        <f t="shared" ca="1" si="291"/>
        <v>29.226932999999988</v>
      </c>
      <c r="U654" s="311">
        <f t="shared" ca="1" si="292"/>
        <v>0</v>
      </c>
      <c r="V654" s="306">
        <f t="shared" ca="1" si="293"/>
        <v>1.2263608756592526</v>
      </c>
      <c r="W654" s="304">
        <f t="shared" ca="1" si="294"/>
        <v>27.48466305026939</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0.56043928654606212</v>
      </c>
      <c r="AH654" s="304">
        <f t="shared" ca="1" si="318"/>
        <v>-9.2251887765528799</v>
      </c>
    </row>
    <row r="655" spans="1:34" x14ac:dyDescent="0.2">
      <c r="A655" s="347">
        <f t="shared" ca="1" si="296"/>
        <v>1E-4</v>
      </c>
      <c r="B655" s="304">
        <f t="shared" ca="1" si="297"/>
        <v>37.114600000000706</v>
      </c>
      <c r="D655" s="306">
        <f t="shared" ca="1" si="298"/>
        <v>-0.64987186332825642</v>
      </c>
      <c r="E655" s="307">
        <f t="shared" ca="1" si="299"/>
        <v>-0.60771036617484953</v>
      </c>
      <c r="F655" s="304">
        <f t="shared" ca="1" si="300"/>
        <v>0.88974452957133132</v>
      </c>
      <c r="G655" s="306">
        <f t="shared" ca="1" si="301"/>
        <v>7.3826489058983311</v>
      </c>
      <c r="H655" s="307">
        <f t="shared" ca="1" si="302"/>
        <v>-104.54047152200016</v>
      </c>
      <c r="I655" s="304">
        <f t="shared" ca="1" si="303"/>
        <v>104.80082867472895</v>
      </c>
      <c r="J655" s="306">
        <f t="shared" ca="1" si="304"/>
        <v>841.88593005355631</v>
      </c>
      <c r="K655" s="307">
        <f t="shared" ca="1" si="305"/>
        <v>-11.113475820835712</v>
      </c>
      <c r="L655" s="304">
        <f t="shared" ca="1" si="290"/>
        <v>841.95927963706288</v>
      </c>
      <c r="M655" s="306">
        <f t="shared" ca="1" si="306"/>
        <v>-1.5002933673886627</v>
      </c>
      <c r="N655" s="304">
        <f t="shared" ca="1" si="307"/>
        <v>-85.960477982840629</v>
      </c>
      <c r="P655" s="310">
        <f t="shared" ca="1" si="308"/>
        <v>23</v>
      </c>
      <c r="Q655" s="304">
        <f t="shared" ca="1" si="309"/>
        <v>0</v>
      </c>
      <c r="R655" s="306">
        <f t="shared" ca="1" si="310"/>
        <v>0</v>
      </c>
      <c r="S655" s="307">
        <f t="shared" ca="1" si="311"/>
        <v>2.9792999999999985</v>
      </c>
      <c r="T655" s="304">
        <f t="shared" ca="1" si="291"/>
        <v>29.226932999999988</v>
      </c>
      <c r="U655" s="311">
        <f t="shared" ca="1" si="292"/>
        <v>0</v>
      </c>
      <c r="V655" s="306">
        <f t="shared" ca="1" si="293"/>
        <v>1.2263621577033874</v>
      </c>
      <c r="W655" s="304">
        <f t="shared" ca="1" si="294"/>
        <v>27.484721177679283</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0.56042023153083953</v>
      </c>
      <c r="AH655" s="304">
        <f t="shared" ca="1" si="318"/>
        <v>-9.2252082872719772</v>
      </c>
    </row>
    <row r="656" spans="1:34" x14ac:dyDescent="0.2">
      <c r="A656" s="347">
        <f t="shared" ca="1" si="296"/>
        <v>1E-4</v>
      </c>
      <c r="B656" s="304">
        <f t="shared" ca="1" si="297"/>
        <v>37.11470000000071</v>
      </c>
      <c r="D656" s="306">
        <f t="shared" ca="1" si="298"/>
        <v>-0.64986716964533919</v>
      </c>
      <c r="E656" s="307">
        <f t="shared" ca="1" si="299"/>
        <v>-0.60769047568913415</v>
      </c>
      <c r="F656" s="304">
        <f t="shared" ca="1" si="300"/>
        <v>0.88972751583062226</v>
      </c>
      <c r="G656" s="306">
        <f t="shared" ca="1" si="301"/>
        <v>7.3825839191813669</v>
      </c>
      <c r="H656" s="307">
        <f t="shared" ca="1" si="302"/>
        <v>-104.54053229104773</v>
      </c>
      <c r="I656" s="304">
        <f t="shared" ca="1" si="303"/>
        <v>104.80088471486941</v>
      </c>
      <c r="J656" s="306">
        <f t="shared" ca="1" si="304"/>
        <v>841.88593005355631</v>
      </c>
      <c r="K656" s="307">
        <f t="shared" ca="1" si="305"/>
        <v>-11.123929871026364</v>
      </c>
      <c r="L656" s="304">
        <f t="shared" ca="1" si="290"/>
        <v>841.95941769061358</v>
      </c>
      <c r="M656" s="306">
        <f t="shared" ca="1" si="306"/>
        <v>-1.5002940267926321</v>
      </c>
      <c r="N656" s="304">
        <f t="shared" ca="1" si="307"/>
        <v>-85.960515763905079</v>
      </c>
      <c r="P656" s="310">
        <f t="shared" ca="1" si="308"/>
        <v>23</v>
      </c>
      <c r="Q656" s="304">
        <f t="shared" ca="1" si="309"/>
        <v>0</v>
      </c>
      <c r="R656" s="306">
        <f t="shared" ca="1" si="310"/>
        <v>0</v>
      </c>
      <c r="S656" s="307">
        <f t="shared" ca="1" si="311"/>
        <v>2.9792999999999985</v>
      </c>
      <c r="T656" s="304">
        <f t="shared" ca="1" si="291"/>
        <v>29.226932999999988</v>
      </c>
      <c r="U656" s="311">
        <f t="shared" ca="1" si="292"/>
        <v>0</v>
      </c>
      <c r="V656" s="306">
        <f t="shared" ca="1" si="293"/>
        <v>1.2263634397496088</v>
      </c>
      <c r="W656" s="304">
        <f t="shared" ca="1" si="294"/>
        <v>27.484779304213657</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0.56040117680072754</v>
      </c>
      <c r="AH656" s="304">
        <f t="shared" ca="1" si="318"/>
        <v>-9.2252277976972099</v>
      </c>
    </row>
    <row r="657" spans="1:34" x14ac:dyDescent="0.2">
      <c r="A657" s="347">
        <f t="shared" ca="1" si="296"/>
        <v>1E-4</v>
      </c>
      <c r="B657" s="304">
        <f t="shared" ca="1" si="297"/>
        <v>37.114800000000713</v>
      </c>
      <c r="D657" s="306">
        <f t="shared" ca="1" si="298"/>
        <v>-0.64986247597567581</v>
      </c>
      <c r="E657" s="307">
        <f t="shared" ca="1" si="299"/>
        <v>-0.60767058550297648</v>
      </c>
      <c r="F657" s="304">
        <f t="shared" ca="1" si="300"/>
        <v>0.88971050244827721</v>
      </c>
      <c r="G657" s="306">
        <f t="shared" ca="1" si="301"/>
        <v>7.3825189329337695</v>
      </c>
      <c r="H657" s="307">
        <f t="shared" ca="1" si="302"/>
        <v>-104.54059305810628</v>
      </c>
      <c r="I657" s="304">
        <f t="shared" ca="1" si="303"/>
        <v>104.80094075310443</v>
      </c>
      <c r="J657" s="306">
        <f t="shared" ca="1" si="304"/>
        <v>841.88593005355631</v>
      </c>
      <c r="K657" s="307">
        <f t="shared" ca="1" si="305"/>
        <v>-11.134383927293822</v>
      </c>
      <c r="L657" s="304">
        <f t="shared" ca="1" si="290"/>
        <v>841.95955587402284</v>
      </c>
      <c r="M657" s="306">
        <f t="shared" ca="1" si="306"/>
        <v>-1.5002946861900917</v>
      </c>
      <c r="N657" s="304">
        <f t="shared" ca="1" si="307"/>
        <v>-85.960553544596522</v>
      </c>
      <c r="P657" s="310">
        <f t="shared" ca="1" si="308"/>
        <v>23</v>
      </c>
      <c r="Q657" s="304">
        <f t="shared" ca="1" si="309"/>
        <v>0</v>
      </c>
      <c r="R657" s="306">
        <f t="shared" ca="1" si="310"/>
        <v>0</v>
      </c>
      <c r="S657" s="307">
        <f t="shared" ca="1" si="311"/>
        <v>2.9792999999999985</v>
      </c>
      <c r="T657" s="304">
        <f t="shared" ca="1" si="291"/>
        <v>29.226932999999988</v>
      </c>
      <c r="U657" s="311">
        <f t="shared" ca="1" si="292"/>
        <v>0</v>
      </c>
      <c r="V657" s="306">
        <f t="shared" ca="1" si="293"/>
        <v>1.2263647217979161</v>
      </c>
      <c r="W657" s="304">
        <f t="shared" ca="1" si="294"/>
        <v>27.484837429872524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0.56038212235572793</v>
      </c>
      <c r="AH657" s="304">
        <f t="shared" ca="1" si="318"/>
        <v>-9.2252473078285746</v>
      </c>
    </row>
    <row r="658" spans="1:34" x14ac:dyDescent="0.2">
      <c r="A658" s="347">
        <f t="shared" ca="1" si="296"/>
        <v>1E-4</v>
      </c>
      <c r="B658" s="304">
        <f t="shared" ca="1" si="297"/>
        <v>37.114900000000716</v>
      </c>
      <c r="D658" s="306">
        <f t="shared" ca="1" si="298"/>
        <v>-0.64985778231926905</v>
      </c>
      <c r="E658" s="307">
        <f t="shared" ca="1" si="299"/>
        <v>-0.60765069561637297</v>
      </c>
      <c r="F658" s="304">
        <f t="shared" ca="1" si="300"/>
        <v>0.88969348942429627</v>
      </c>
      <c r="G658" s="306">
        <f t="shared" ca="1" si="301"/>
        <v>7.3824539471555379</v>
      </c>
      <c r="H658" s="307">
        <f t="shared" ca="1" si="302"/>
        <v>-104.54065382317584</v>
      </c>
      <c r="I658" s="304">
        <f t="shared" ca="1" si="303"/>
        <v>104.80099678943402</v>
      </c>
      <c r="J658" s="306">
        <f t="shared" ca="1" si="304"/>
        <v>841.88593005355631</v>
      </c>
      <c r="K658" s="307">
        <f t="shared" ca="1" si="305"/>
        <v>-11.144837989637885</v>
      </c>
      <c r="L658" s="304">
        <f t="shared" ca="1" si="290"/>
        <v>841.95969418729112</v>
      </c>
      <c r="M658" s="306">
        <f t="shared" ca="1" si="306"/>
        <v>-1.5002953455810417</v>
      </c>
      <c r="N658" s="304">
        <f t="shared" ca="1" si="307"/>
        <v>-85.960591324915015</v>
      </c>
      <c r="P658" s="310">
        <f t="shared" ca="1" si="308"/>
        <v>23</v>
      </c>
      <c r="Q658" s="304">
        <f t="shared" ca="1" si="309"/>
        <v>0</v>
      </c>
      <c r="R658" s="306">
        <f t="shared" ca="1" si="310"/>
        <v>0</v>
      </c>
      <c r="S658" s="307">
        <f t="shared" ca="1" si="311"/>
        <v>2.9792999999999985</v>
      </c>
      <c r="T658" s="304">
        <f t="shared" ca="1" si="291"/>
        <v>29.226932999999988</v>
      </c>
      <c r="U658" s="311">
        <f t="shared" ca="1" si="292"/>
        <v>0</v>
      </c>
      <c r="V658" s="306">
        <f t="shared" ca="1" si="293"/>
        <v>1.22636600384831</v>
      </c>
      <c r="W658" s="304">
        <f t="shared" ca="1" si="294"/>
        <v>27.484895554655896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0.5603630681958407</v>
      </c>
      <c r="AH658" s="304">
        <f t="shared" ca="1" si="318"/>
        <v>-9.2252668176660748</v>
      </c>
    </row>
    <row r="659" spans="1:34" x14ac:dyDescent="0.2">
      <c r="A659" s="347">
        <f t="shared" ca="1" si="296"/>
        <v>1E-4</v>
      </c>
      <c r="B659" s="304">
        <f t="shared" ca="1" si="297"/>
        <v>37.11500000000072</v>
      </c>
      <c r="D659" s="306">
        <f t="shared" ca="1" si="298"/>
        <v>-0.64985308867611669</v>
      </c>
      <c r="E659" s="307">
        <f t="shared" ca="1" si="299"/>
        <v>-0.60763080602931474</v>
      </c>
      <c r="F659" s="304">
        <f t="shared" ca="1" si="300"/>
        <v>0.88967647675867179</v>
      </c>
      <c r="G659" s="306">
        <f t="shared" ca="1" si="301"/>
        <v>7.3823889618466705</v>
      </c>
      <c r="H659" s="307">
        <f t="shared" ca="1" si="302"/>
        <v>-104.54071458625644</v>
      </c>
      <c r="I659" s="304">
        <f t="shared" ca="1" si="303"/>
        <v>104.80105282385824</v>
      </c>
      <c r="J659" s="306">
        <f t="shared" ca="1" si="304"/>
        <v>841.88593005355631</v>
      </c>
      <c r="K659" s="307">
        <f t="shared" ca="1" si="305"/>
        <v>-11.155292058058357</v>
      </c>
      <c r="L659" s="304">
        <f t="shared" ca="1" si="290"/>
        <v>841.9598326304183</v>
      </c>
      <c r="M659" s="306">
        <f t="shared" ca="1" si="306"/>
        <v>-1.5002960049654823</v>
      </c>
      <c r="N659" s="304">
        <f t="shared" ca="1" si="307"/>
        <v>-85.96062910486053</v>
      </c>
      <c r="P659" s="310">
        <f t="shared" ca="1" si="308"/>
        <v>23</v>
      </c>
      <c r="Q659" s="304">
        <f t="shared" ca="1" si="309"/>
        <v>0</v>
      </c>
      <c r="R659" s="306">
        <f t="shared" ca="1" si="310"/>
        <v>0</v>
      </c>
      <c r="S659" s="307">
        <f t="shared" ca="1" si="311"/>
        <v>2.9792999999999985</v>
      </c>
      <c r="T659" s="304">
        <f t="shared" ca="1" si="291"/>
        <v>29.226932999999988</v>
      </c>
      <c r="U659" s="311">
        <f t="shared" ca="1" si="292"/>
        <v>0</v>
      </c>
      <c r="V659" s="306">
        <f t="shared" ca="1" si="293"/>
        <v>1.2263672859007897</v>
      </c>
      <c r="W659" s="304">
        <f t="shared" ca="1" si="294"/>
        <v>27.484953678563791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0.56034401432105874</v>
      </c>
      <c r="AH659" s="304">
        <f t="shared" ca="1" si="318"/>
        <v>-9.2252863272097176</v>
      </c>
    </row>
    <row r="660" spans="1:34" x14ac:dyDescent="0.2">
      <c r="A660" s="347">
        <f t="shared" ca="1" si="296"/>
        <v>1E-4</v>
      </c>
      <c r="B660" s="304">
        <f t="shared" ca="1" si="297"/>
        <v>37.115100000000723</v>
      </c>
      <c r="D660" s="306">
        <f t="shared" ca="1" si="298"/>
        <v>-0.64984839504621972</v>
      </c>
      <c r="E660" s="307">
        <f t="shared" ca="1" si="299"/>
        <v>-0.60761091674180179</v>
      </c>
      <c r="F660" s="304">
        <f t="shared" ca="1" si="300"/>
        <v>0.88965946445140487</v>
      </c>
      <c r="G660" s="306">
        <f t="shared" ca="1" si="301"/>
        <v>7.3823239770071662</v>
      </c>
      <c r="H660" s="307">
        <f t="shared" ca="1" si="302"/>
        <v>-104.54077534734812</v>
      </c>
      <c r="I660" s="304">
        <f t="shared" ca="1" si="303"/>
        <v>104.8011088563771</v>
      </c>
      <c r="J660" s="306">
        <f t="shared" ca="1" si="304"/>
        <v>841.88593005355631</v>
      </c>
      <c r="K660" s="307">
        <f t="shared" ca="1" si="305"/>
        <v>-11.165746132555038</v>
      </c>
      <c r="L660" s="304">
        <f t="shared" ca="1" si="290"/>
        <v>841.95997120340473</v>
      </c>
      <c r="M660" s="306">
        <f t="shared" ca="1" si="306"/>
        <v>-1.5002966643434135</v>
      </c>
      <c r="N660" s="304">
        <f t="shared" ca="1" si="307"/>
        <v>-85.960666884433095</v>
      </c>
      <c r="P660" s="310">
        <f t="shared" ca="1" si="308"/>
        <v>23</v>
      </c>
      <c r="Q660" s="304">
        <f t="shared" ca="1" si="309"/>
        <v>0</v>
      </c>
      <c r="R660" s="306">
        <f t="shared" ca="1" si="310"/>
        <v>0</v>
      </c>
      <c r="S660" s="307">
        <f t="shared" ca="1" si="311"/>
        <v>2.9792999999999985</v>
      </c>
      <c r="T660" s="304">
        <f t="shared" ca="1" si="291"/>
        <v>29.226932999999988</v>
      </c>
      <c r="U660" s="311">
        <f t="shared" ca="1" si="292"/>
        <v>0</v>
      </c>
      <c r="V660" s="306">
        <f t="shared" ca="1" si="293"/>
        <v>1.226368567955356</v>
      </c>
      <c r="W660" s="304">
        <f t="shared" ca="1" si="294"/>
        <v>27.485011801596212</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0.5603249607313785</v>
      </c>
      <c r="AH660" s="304">
        <f t="shared" ca="1" si="318"/>
        <v>-9.2253058364595049</v>
      </c>
    </row>
    <row r="661" spans="1:34" x14ac:dyDescent="0.2">
      <c r="A661" s="347">
        <f t="shared" ca="1" si="296"/>
        <v>1E-4</v>
      </c>
      <c r="B661" s="304">
        <f t="shared" ca="1" si="297"/>
        <v>37.115200000000726</v>
      </c>
      <c r="D661" s="306">
        <f t="shared" ca="1" si="298"/>
        <v>-0.64984370142957926</v>
      </c>
      <c r="E661" s="307">
        <f t="shared" ca="1" si="299"/>
        <v>-0.60759102775382878</v>
      </c>
      <c r="F661" s="304">
        <f t="shared" ca="1" si="300"/>
        <v>0.88964245250249285</v>
      </c>
      <c r="G661" s="306">
        <f t="shared" ca="1" si="301"/>
        <v>7.3822589926370235</v>
      </c>
      <c r="H661" s="307">
        <f t="shared" ca="1" si="302"/>
        <v>-104.5408361064509</v>
      </c>
      <c r="I661" s="304">
        <f t="shared" ca="1" si="303"/>
        <v>104.80116488699063</v>
      </c>
      <c r="J661" s="306">
        <f t="shared" ca="1" si="304"/>
        <v>841.88593005355631</v>
      </c>
      <c r="K661" s="307">
        <f t="shared" ca="1" si="305"/>
        <v>-11.176200213127727</v>
      </c>
      <c r="L661" s="304">
        <f t="shared" ca="1" si="290"/>
        <v>841.96010990625052</v>
      </c>
      <c r="M661" s="306">
        <f t="shared" ca="1" si="306"/>
        <v>-1.5002973237148352</v>
      </c>
      <c r="N661" s="304">
        <f t="shared" ca="1" si="307"/>
        <v>-85.960704663632683</v>
      </c>
      <c r="P661" s="310">
        <f t="shared" ca="1" si="308"/>
        <v>23</v>
      </c>
      <c r="Q661" s="304">
        <f t="shared" ca="1" si="309"/>
        <v>0</v>
      </c>
      <c r="R661" s="306">
        <f t="shared" ca="1" si="310"/>
        <v>0</v>
      </c>
      <c r="S661" s="307">
        <f t="shared" ca="1" si="311"/>
        <v>2.9792999999999985</v>
      </c>
      <c r="T661" s="304">
        <f t="shared" ca="1" si="291"/>
        <v>29.226932999999988</v>
      </c>
      <c r="U661" s="311">
        <f t="shared" ca="1" si="292"/>
        <v>0</v>
      </c>
      <c r="V661" s="306">
        <f t="shared" ca="1" si="293"/>
        <v>1.2263698500120082</v>
      </c>
      <c r="W661" s="304">
        <f t="shared" ca="1" si="294"/>
        <v>27.485069923753176</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0.56030590742679642</v>
      </c>
      <c r="AH661" s="304">
        <f t="shared" ca="1" si="318"/>
        <v>-9.2253253454154418</v>
      </c>
    </row>
    <row r="662" spans="1:34" x14ac:dyDescent="0.2">
      <c r="A662" s="347">
        <f t="shared" ca="1" si="296"/>
        <v>1E-4</v>
      </c>
      <c r="B662" s="304">
        <f t="shared" ca="1" si="297"/>
        <v>37.11530000000073</v>
      </c>
      <c r="D662" s="306">
        <f t="shared" ca="1" si="298"/>
        <v>-0.64983900782619686</v>
      </c>
      <c r="E662" s="307">
        <f t="shared" ca="1" si="299"/>
        <v>-0.6075711390653904</v>
      </c>
      <c r="F662" s="304">
        <f t="shared" ca="1" si="300"/>
        <v>0.88962544091193341</v>
      </c>
      <c r="G662" s="306">
        <f t="shared" ca="1" si="301"/>
        <v>7.3821940087362412</v>
      </c>
      <c r="H662" s="307">
        <f t="shared" ca="1" si="302"/>
        <v>-104.5408968635648</v>
      </c>
      <c r="I662" s="304">
        <f t="shared" ca="1" si="303"/>
        <v>104.80122091569885</v>
      </c>
      <c r="J662" s="306">
        <f t="shared" ca="1" si="304"/>
        <v>841.88593005355631</v>
      </c>
      <c r="K662" s="307">
        <f t="shared" ca="1" si="305"/>
        <v>-11.186654299776228</v>
      </c>
      <c r="L662" s="304">
        <f t="shared" ca="1" si="290"/>
        <v>841.96024873895567</v>
      </c>
      <c r="M662" s="306">
        <f t="shared" ca="1" si="306"/>
        <v>-1.5002979830797478</v>
      </c>
      <c r="N662" s="304">
        <f t="shared" ca="1" si="307"/>
        <v>-85.960742442459349</v>
      </c>
      <c r="P662" s="310">
        <f t="shared" ca="1" si="308"/>
        <v>23</v>
      </c>
      <c r="Q662" s="304">
        <f t="shared" ca="1" si="309"/>
        <v>0</v>
      </c>
      <c r="R662" s="306">
        <f t="shared" ca="1" si="310"/>
        <v>0</v>
      </c>
      <c r="S662" s="307">
        <f t="shared" ca="1" si="311"/>
        <v>2.9792999999999985</v>
      </c>
      <c r="T662" s="304">
        <f t="shared" ca="1" si="291"/>
        <v>29.226932999999988</v>
      </c>
      <c r="U662" s="311">
        <f t="shared" ca="1" si="292"/>
        <v>0</v>
      </c>
      <c r="V662" s="306">
        <f t="shared" ca="1" si="293"/>
        <v>1.2263711320707467</v>
      </c>
      <c r="W662" s="304">
        <f t="shared" ca="1" si="294"/>
        <v>27.485128045034671</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0.56028685440730719</v>
      </c>
      <c r="AH662" s="304">
        <f t="shared" ca="1" si="318"/>
        <v>-9.225344854077532</v>
      </c>
    </row>
    <row r="663" spans="1:34" x14ac:dyDescent="0.2">
      <c r="A663" s="347">
        <f t="shared" ca="1" si="296"/>
        <v>1E-4</v>
      </c>
      <c r="B663" s="304">
        <f t="shared" ca="1" si="297"/>
        <v>37.115400000000733</v>
      </c>
      <c r="D663" s="306">
        <f t="shared" ca="1" si="298"/>
        <v>-0.64983431423606897</v>
      </c>
      <c r="E663" s="307">
        <f t="shared" ca="1" si="299"/>
        <v>-0.60755125067649196</v>
      </c>
      <c r="F663" s="304">
        <f t="shared" ca="1" si="300"/>
        <v>0.88960842967972809</v>
      </c>
      <c r="G663" s="306">
        <f t="shared" ca="1" si="301"/>
        <v>7.3821290253048177</v>
      </c>
      <c r="H663" s="307">
        <f t="shared" ca="1" si="302"/>
        <v>-104.54095761868986</v>
      </c>
      <c r="I663" s="304">
        <f t="shared" ca="1" si="303"/>
        <v>104.8012769425018</v>
      </c>
      <c r="J663" s="306">
        <f t="shared" ca="1" si="304"/>
        <v>841.88593005355631</v>
      </c>
      <c r="K663" s="307">
        <f t="shared" ca="1" si="305"/>
        <v>-11.19710839250034</v>
      </c>
      <c r="L663" s="304">
        <f t="shared" ca="1" si="290"/>
        <v>841.96038770152063</v>
      </c>
      <c r="M663" s="306">
        <f t="shared" ca="1" si="306"/>
        <v>-1.500298642438151</v>
      </c>
      <c r="N663" s="304">
        <f t="shared" ca="1" si="307"/>
        <v>-85.960780220913037</v>
      </c>
      <c r="P663" s="310">
        <f t="shared" ca="1" si="308"/>
        <v>23</v>
      </c>
      <c r="Q663" s="304">
        <f t="shared" ca="1" si="309"/>
        <v>0</v>
      </c>
      <c r="R663" s="306">
        <f t="shared" ca="1" si="310"/>
        <v>0</v>
      </c>
      <c r="S663" s="307">
        <f t="shared" ca="1" si="311"/>
        <v>2.9792999999999985</v>
      </c>
      <c r="T663" s="304">
        <f t="shared" ca="1" si="291"/>
        <v>29.226932999999988</v>
      </c>
      <c r="U663" s="311">
        <f t="shared" ca="1" si="292"/>
        <v>0</v>
      </c>
      <c r="V663" s="306">
        <f t="shared" ca="1" si="293"/>
        <v>1.2263724141315713</v>
      </c>
      <c r="W663" s="304">
        <f t="shared" ca="1" si="294"/>
        <v>27.485186165440734</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0.56026780167291612</v>
      </c>
      <c r="AH663" s="304">
        <f t="shared" ca="1" si="318"/>
        <v>-9.2253643624457702</v>
      </c>
    </row>
    <row r="664" spans="1:34" x14ac:dyDescent="0.2">
      <c r="A664" s="347">
        <f t="shared" ca="1" si="296"/>
        <v>1E-4</v>
      </c>
      <c r="B664" s="304">
        <f t="shared" ca="1" si="297"/>
        <v>37.115500000000736</v>
      </c>
      <c r="D664" s="306">
        <f t="shared" ca="1" si="298"/>
        <v>-0.64982962065920158</v>
      </c>
      <c r="E664" s="307">
        <f t="shared" ca="1" si="299"/>
        <v>-0.60753136258711926</v>
      </c>
      <c r="F664" s="304">
        <f t="shared" ca="1" si="300"/>
        <v>0.88959141880587156</v>
      </c>
      <c r="G664" s="306">
        <f t="shared" ca="1" si="301"/>
        <v>7.3820640423427522</v>
      </c>
      <c r="H664" s="307">
        <f t="shared" ca="1" si="302"/>
        <v>-104.54101837182611</v>
      </c>
      <c r="I664" s="304">
        <f t="shared" ca="1" si="303"/>
        <v>104.80133296739949</v>
      </c>
      <c r="J664" s="306">
        <f t="shared" ca="1" si="304"/>
        <v>841.88593005355631</v>
      </c>
      <c r="K664" s="307">
        <f t="shared" ca="1" si="305"/>
        <v>-11.207562491299866</v>
      </c>
      <c r="L664" s="304">
        <f t="shared" ca="1" si="290"/>
        <v>841.96052679394529</v>
      </c>
      <c r="M664" s="306">
        <f t="shared" ca="1" si="306"/>
        <v>-1.5002993017900452</v>
      </c>
      <c r="N664" s="304">
        <f t="shared" ca="1" si="307"/>
        <v>-85.96081799899379</v>
      </c>
      <c r="P664" s="310">
        <f t="shared" ca="1" si="308"/>
        <v>23</v>
      </c>
      <c r="Q664" s="304">
        <f t="shared" ca="1" si="309"/>
        <v>0</v>
      </c>
      <c r="R664" s="306">
        <f t="shared" ca="1" si="310"/>
        <v>0</v>
      </c>
      <c r="S664" s="307">
        <f t="shared" ca="1" si="311"/>
        <v>2.9792999999999985</v>
      </c>
      <c r="T664" s="304">
        <f t="shared" ca="1" si="291"/>
        <v>29.226932999999988</v>
      </c>
      <c r="U664" s="311">
        <f t="shared" ca="1" si="292"/>
        <v>0</v>
      </c>
      <c r="V664" s="306">
        <f t="shared" ca="1" si="293"/>
        <v>1.2263736961944818</v>
      </c>
      <c r="W664" s="304">
        <f t="shared" ca="1" si="294"/>
        <v>27.485244284971351</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0.56024874922361256</v>
      </c>
      <c r="AH664" s="304">
        <f t="shared" ca="1" si="318"/>
        <v>-9.2253838705201723</v>
      </c>
    </row>
    <row r="665" spans="1:34" x14ac:dyDescent="0.2">
      <c r="A665" s="347">
        <f t="shared" ca="1" si="296"/>
        <v>1E-4</v>
      </c>
      <c r="B665" s="304">
        <f t="shared" ca="1" si="297"/>
        <v>37.11560000000074</v>
      </c>
      <c r="D665" s="306">
        <f t="shared" ca="1" si="298"/>
        <v>-0.64982492709559092</v>
      </c>
      <c r="E665" s="307">
        <f t="shared" ca="1" si="299"/>
        <v>-0.60751147479728118</v>
      </c>
      <c r="F665" s="304">
        <f t="shared" ca="1" si="300"/>
        <v>0.8895744082903676</v>
      </c>
      <c r="G665" s="306">
        <f t="shared" ca="1" si="301"/>
        <v>7.3819990598500427</v>
      </c>
      <c r="H665" s="307">
        <f t="shared" ca="1" si="302"/>
        <v>-104.5410791229736</v>
      </c>
      <c r="I665" s="304">
        <f t="shared" ca="1" si="303"/>
        <v>104.80138899039198</v>
      </c>
      <c r="J665" s="306">
        <f t="shared" ca="1" si="304"/>
        <v>841.88593005355631</v>
      </c>
      <c r="K665" s="307">
        <f t="shared" ca="1" si="305"/>
        <v>-11.218016596174605</v>
      </c>
      <c r="L665" s="304">
        <f t="shared" ca="1" si="290"/>
        <v>841.96066601622999</v>
      </c>
      <c r="M665" s="306">
        <f t="shared" ca="1" si="306"/>
        <v>-1.5002999611354304</v>
      </c>
      <c r="N665" s="304">
        <f t="shared" ca="1" si="307"/>
        <v>-85.960855776701592</v>
      </c>
      <c r="P665" s="310">
        <f t="shared" ca="1" si="308"/>
        <v>23</v>
      </c>
      <c r="Q665" s="304">
        <f t="shared" ca="1" si="309"/>
        <v>0</v>
      </c>
      <c r="R665" s="306">
        <f t="shared" ca="1" si="310"/>
        <v>0</v>
      </c>
      <c r="S665" s="307">
        <f t="shared" ca="1" si="311"/>
        <v>2.9792999999999985</v>
      </c>
      <c r="T665" s="304">
        <f t="shared" ca="1" si="291"/>
        <v>29.226932999999988</v>
      </c>
      <c r="U665" s="311">
        <f t="shared" ca="1" si="292"/>
        <v>0</v>
      </c>
      <c r="V665" s="306">
        <f t="shared" ca="1" si="293"/>
        <v>1.2263749782594784</v>
      </c>
      <c r="W665" s="304">
        <f t="shared" ca="1" si="294"/>
        <v>27.485302403626548</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0.56022969705939829</v>
      </c>
      <c r="AH665" s="304">
        <f t="shared" ca="1" si="318"/>
        <v>-9.2254033783007294</v>
      </c>
    </row>
    <row r="666" spans="1:34" x14ac:dyDescent="0.2">
      <c r="A666" s="347">
        <f t="shared" ca="1" si="296"/>
        <v>1E-4</v>
      </c>
      <c r="B666" s="304">
        <f t="shared" ca="1" si="297"/>
        <v>37.115700000000743</v>
      </c>
      <c r="D666" s="306">
        <f t="shared" ca="1" si="298"/>
        <v>-0.64982023354523921</v>
      </c>
      <c r="E666" s="307">
        <f t="shared" ca="1" si="299"/>
        <v>-0.60749158730696351</v>
      </c>
      <c r="F666" s="304">
        <f t="shared" ca="1" si="300"/>
        <v>0.88955739813320833</v>
      </c>
      <c r="G666" s="306">
        <f t="shared" ca="1" si="301"/>
        <v>7.3819340778266884</v>
      </c>
      <c r="H666" s="307">
        <f t="shared" ca="1" si="302"/>
        <v>-104.54113987213233</v>
      </c>
      <c r="I666" s="304">
        <f t="shared" ca="1" si="303"/>
        <v>104.80144501147927</v>
      </c>
      <c r="J666" s="306">
        <f t="shared" ca="1" si="304"/>
        <v>841.88593005355631</v>
      </c>
      <c r="K666" s="307">
        <f t="shared" ca="1" si="305"/>
        <v>-11.228470707124361</v>
      </c>
      <c r="L666" s="304">
        <f t="shared" ca="1" si="290"/>
        <v>841.96080536837474</v>
      </c>
      <c r="M666" s="306">
        <f t="shared" ca="1" si="306"/>
        <v>-1.5003006204743066</v>
      </c>
      <c r="N666" s="304">
        <f t="shared" ca="1" si="307"/>
        <v>-85.960893554036474</v>
      </c>
      <c r="P666" s="310">
        <f t="shared" ca="1" si="308"/>
        <v>23</v>
      </c>
      <c r="Q666" s="304">
        <f t="shared" ca="1" si="309"/>
        <v>0</v>
      </c>
      <c r="R666" s="306">
        <f t="shared" ca="1" si="310"/>
        <v>0</v>
      </c>
      <c r="S666" s="307">
        <f t="shared" ca="1" si="311"/>
        <v>2.9792999999999985</v>
      </c>
      <c r="T666" s="304">
        <f t="shared" ca="1" si="291"/>
        <v>29.226932999999988</v>
      </c>
      <c r="U666" s="311">
        <f t="shared" ca="1" si="292"/>
        <v>0</v>
      </c>
      <c r="V666" s="306">
        <f t="shared" ca="1" si="293"/>
        <v>1.2263762603265609</v>
      </c>
      <c r="W666" s="304">
        <f t="shared" ca="1" si="294"/>
        <v>27.485360521406324</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0.5602106451802662</v>
      </c>
      <c r="AH666" s="304">
        <f t="shared" ca="1" si="318"/>
        <v>-9.2254228857874541</v>
      </c>
    </row>
    <row r="667" spans="1:34" x14ac:dyDescent="0.2">
      <c r="A667" s="347">
        <f t="shared" ca="1" si="296"/>
        <v>1E-4</v>
      </c>
      <c r="B667" s="304">
        <f t="shared" ca="1" si="297"/>
        <v>37.115800000000746</v>
      </c>
      <c r="D667" s="306">
        <f t="shared" ca="1" si="298"/>
        <v>-0.6498155400081469</v>
      </c>
      <c r="E667" s="307">
        <f t="shared" ca="1" si="299"/>
        <v>-0.60747170011616802</v>
      </c>
      <c r="F667" s="304">
        <f t="shared" ca="1" si="300"/>
        <v>0.88954038833439553</v>
      </c>
      <c r="G667" s="306">
        <f t="shared" ca="1" si="301"/>
        <v>7.3818690962726876</v>
      </c>
      <c r="H667" s="307">
        <f t="shared" ca="1" si="302"/>
        <v>-104.54120061930234</v>
      </c>
      <c r="I667" s="304">
        <f t="shared" ca="1" si="303"/>
        <v>104.80150103066143</v>
      </c>
      <c r="J667" s="306">
        <f t="shared" ca="1" si="304"/>
        <v>841.88593005355631</v>
      </c>
      <c r="K667" s="307">
        <f t="shared" ca="1" si="305"/>
        <v>-11.238924824148933</v>
      </c>
      <c r="L667" s="304">
        <f t="shared" ca="1" si="290"/>
        <v>841.96094485037986</v>
      </c>
      <c r="M667" s="306">
        <f t="shared" ca="1" si="306"/>
        <v>-1.5003012798066737</v>
      </c>
      <c r="N667" s="304">
        <f t="shared" ca="1" si="307"/>
        <v>-85.960931330998406</v>
      </c>
      <c r="P667" s="310">
        <f t="shared" ca="1" si="308"/>
        <v>23</v>
      </c>
      <c r="Q667" s="304">
        <f t="shared" ca="1" si="309"/>
        <v>0</v>
      </c>
      <c r="R667" s="306">
        <f t="shared" ca="1" si="310"/>
        <v>0</v>
      </c>
      <c r="S667" s="307">
        <f t="shared" ca="1" si="311"/>
        <v>2.9792999999999985</v>
      </c>
      <c r="T667" s="304">
        <f t="shared" ca="1" si="291"/>
        <v>29.226932999999988</v>
      </c>
      <c r="U667" s="311">
        <f t="shared" ca="1" si="292"/>
        <v>0</v>
      </c>
      <c r="V667" s="306">
        <f t="shared" ca="1" si="293"/>
        <v>1.2263775423957297</v>
      </c>
      <c r="W667" s="304">
        <f t="shared" ca="1" si="294"/>
        <v>27.485418638310716</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0.56019159358621629</v>
      </c>
      <c r="AH667" s="304">
        <f t="shared" ca="1" si="318"/>
        <v>-9.2254423929803444</v>
      </c>
    </row>
    <row r="668" spans="1:34" x14ac:dyDescent="0.2">
      <c r="A668" s="347">
        <f t="shared" ca="1" si="296"/>
        <v>1E-4</v>
      </c>
      <c r="B668" s="304">
        <f t="shared" ca="1" si="297"/>
        <v>37.11590000000075</v>
      </c>
      <c r="D668" s="306">
        <f t="shared" ca="1" si="298"/>
        <v>-0.64981084648431586</v>
      </c>
      <c r="E668" s="307">
        <f t="shared" ca="1" si="299"/>
        <v>-0.60745181322488406</v>
      </c>
      <c r="F668" s="304">
        <f t="shared" ca="1" si="300"/>
        <v>0.88952337889392341</v>
      </c>
      <c r="G668" s="306">
        <f t="shared" ca="1" si="301"/>
        <v>7.3818041151880394</v>
      </c>
      <c r="H668" s="307">
        <f t="shared" ca="1" si="302"/>
        <v>-104.54126136448367</v>
      </c>
      <c r="I668" s="304">
        <f t="shared" ca="1" si="303"/>
        <v>104.80155704793843</v>
      </c>
      <c r="J668" s="306">
        <f t="shared" ca="1" si="304"/>
        <v>841.88593005355631</v>
      </c>
      <c r="K668" s="307">
        <f t="shared" ca="1" si="305"/>
        <v>-11.249378947248122</v>
      </c>
      <c r="L668" s="304">
        <f t="shared" ca="1" si="290"/>
        <v>841.96108446224537</v>
      </c>
      <c r="M668" s="306">
        <f t="shared" ca="1" si="306"/>
        <v>-1.5003019391325323</v>
      </c>
      <c r="N668" s="304">
        <f t="shared" ca="1" si="307"/>
        <v>-85.960969107587431</v>
      </c>
      <c r="P668" s="310">
        <f t="shared" ca="1" si="308"/>
        <v>23</v>
      </c>
      <c r="Q668" s="304">
        <f t="shared" ca="1" si="309"/>
        <v>0</v>
      </c>
      <c r="R668" s="306">
        <f t="shared" ca="1" si="310"/>
        <v>0</v>
      </c>
      <c r="S668" s="307">
        <f t="shared" ca="1" si="311"/>
        <v>2.9792999999999985</v>
      </c>
      <c r="T668" s="304">
        <f t="shared" ca="1" si="291"/>
        <v>29.226932999999988</v>
      </c>
      <c r="U668" s="311">
        <f t="shared" ca="1" si="292"/>
        <v>0</v>
      </c>
      <c r="V668" s="306">
        <f t="shared" ca="1" si="293"/>
        <v>1.2263788244669842</v>
      </c>
      <c r="W668" s="304">
        <f t="shared" ca="1" si="294"/>
        <v>27.48547675433969</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0.56017254227723967</v>
      </c>
      <c r="AH668" s="304">
        <f t="shared" ca="1" si="318"/>
        <v>-9.2254618998794111</v>
      </c>
    </row>
    <row r="669" spans="1:34" x14ac:dyDescent="0.2">
      <c r="A669" s="347">
        <f t="shared" ca="1" si="296"/>
        <v>1E-4</v>
      </c>
      <c r="B669" s="304">
        <f t="shared" ca="1" si="297"/>
        <v>37.116000000000753</v>
      </c>
      <c r="D669" s="306">
        <f t="shared" ca="1" si="298"/>
        <v>-0.64980615297374233</v>
      </c>
      <c r="E669" s="307">
        <f t="shared" ca="1" si="299"/>
        <v>-0.60743192663312229</v>
      </c>
      <c r="F669" s="304">
        <f t="shared" ca="1" si="300"/>
        <v>0.88950636981179709</v>
      </c>
      <c r="G669" s="306">
        <f t="shared" ca="1" si="301"/>
        <v>7.3817391345727419</v>
      </c>
      <c r="H669" s="307">
        <f t="shared" ca="1" si="302"/>
        <v>-104.54132210767634</v>
      </c>
      <c r="I669" s="304">
        <f t="shared" ca="1" si="303"/>
        <v>104.80161306331034</v>
      </c>
      <c r="J669" s="306">
        <f t="shared" ca="1" si="304"/>
        <v>841.88593005355631</v>
      </c>
      <c r="K669" s="307">
        <f t="shared" ca="1" si="305"/>
        <v>-11.25983307642173</v>
      </c>
      <c r="L669" s="304">
        <f t="shared" ca="1" si="290"/>
        <v>841.96122420397148</v>
      </c>
      <c r="M669" s="306">
        <f t="shared" ca="1" si="306"/>
        <v>-1.5003025984518821</v>
      </c>
      <c r="N669" s="304">
        <f t="shared" ca="1" si="307"/>
        <v>-85.96100688380352</v>
      </c>
      <c r="P669" s="310">
        <f t="shared" ca="1" si="308"/>
        <v>23</v>
      </c>
      <c r="Q669" s="304">
        <f t="shared" ca="1" si="309"/>
        <v>0</v>
      </c>
      <c r="R669" s="306">
        <f t="shared" ca="1" si="310"/>
        <v>0</v>
      </c>
      <c r="S669" s="307">
        <f t="shared" ca="1" si="311"/>
        <v>2.9792999999999985</v>
      </c>
      <c r="T669" s="304">
        <f t="shared" ca="1" si="291"/>
        <v>29.226932999999988</v>
      </c>
      <c r="U669" s="311">
        <f t="shared" ca="1" si="292"/>
        <v>0</v>
      </c>
      <c r="V669" s="306">
        <f t="shared" ca="1" si="293"/>
        <v>1.2263801065403255</v>
      </c>
      <c r="W669" s="304">
        <f t="shared" ca="1" si="294"/>
        <v>27.485534869493307</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0.56015349125334168</v>
      </c>
      <c r="AH669" s="304">
        <f t="shared" ca="1" si="318"/>
        <v>-9.2254814064846453</v>
      </c>
    </row>
    <row r="670" spans="1:34" x14ac:dyDescent="0.2">
      <c r="A670" s="347">
        <f t="shared" ca="1" si="296"/>
        <v>1E-4</v>
      </c>
      <c r="B670" s="304">
        <f t="shared" ca="1" si="297"/>
        <v>37.116100000000756</v>
      </c>
      <c r="D670" s="306">
        <f t="shared" ca="1" si="298"/>
        <v>-0.64980145947643064</v>
      </c>
      <c r="E670" s="307">
        <f t="shared" ca="1" si="299"/>
        <v>-0.60741204034086138</v>
      </c>
      <c r="F670" s="304">
        <f t="shared" ca="1" si="300"/>
        <v>0.88948936108800514</v>
      </c>
      <c r="G670" s="306">
        <f t="shared" ca="1" si="301"/>
        <v>7.3816741544267943</v>
      </c>
      <c r="H670" s="307">
        <f t="shared" ca="1" si="302"/>
        <v>-104.54138284888037</v>
      </c>
      <c r="I670" s="304">
        <f t="shared" ca="1" si="303"/>
        <v>104.80166907677716</v>
      </c>
      <c r="J670" s="306">
        <f t="shared" ca="1" si="304"/>
        <v>841.88593005355631</v>
      </c>
      <c r="K670" s="307">
        <f t="shared" ca="1" si="305"/>
        <v>-11.270287211669558</v>
      </c>
      <c r="L670" s="304">
        <f t="shared" ca="1" si="290"/>
        <v>841.96136407555844</v>
      </c>
      <c r="M670" s="306">
        <f t="shared" ca="1" si="306"/>
        <v>-1.5003032577647231</v>
      </c>
      <c r="N670" s="304">
        <f t="shared" ca="1" si="307"/>
        <v>-85.961044659646689</v>
      </c>
      <c r="P670" s="310">
        <f t="shared" ca="1" si="308"/>
        <v>23</v>
      </c>
      <c r="Q670" s="304">
        <f t="shared" ca="1" si="309"/>
        <v>0</v>
      </c>
      <c r="R670" s="306">
        <f t="shared" ca="1" si="310"/>
        <v>0</v>
      </c>
      <c r="S670" s="307">
        <f t="shared" ca="1" si="311"/>
        <v>2.9792999999999985</v>
      </c>
      <c r="T670" s="304">
        <f t="shared" ca="1" si="291"/>
        <v>29.226932999999988</v>
      </c>
      <c r="U670" s="311">
        <f t="shared" ca="1" si="292"/>
        <v>0</v>
      </c>
      <c r="V670" s="306">
        <f t="shared" ca="1" si="293"/>
        <v>1.226381388615752</v>
      </c>
      <c r="W670" s="304">
        <f t="shared" ca="1" si="294"/>
        <v>27.485592983771522</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0.56013444051450811</v>
      </c>
      <c r="AH670" s="304">
        <f t="shared" ca="1" si="318"/>
        <v>-9.2255009127960665</v>
      </c>
    </row>
    <row r="671" spans="1:34" x14ac:dyDescent="0.2">
      <c r="A671" s="347">
        <f t="shared" ca="1" si="296"/>
        <v>1E-4</v>
      </c>
      <c r="B671" s="304">
        <f t="shared" ca="1" si="297"/>
        <v>37.116200000000759</v>
      </c>
      <c r="D671" s="306">
        <f t="shared" ca="1" si="298"/>
        <v>-0.6497967659923809</v>
      </c>
      <c r="E671" s="307">
        <f t="shared" ca="1" si="299"/>
        <v>-0.60739215434811733</v>
      </c>
      <c r="F671" s="304">
        <f t="shared" ca="1" si="300"/>
        <v>0.88947235272255887</v>
      </c>
      <c r="G671" s="306">
        <f t="shared" ca="1" si="301"/>
        <v>7.3816091747501948</v>
      </c>
      <c r="H671" s="307">
        <f t="shared" ca="1" si="302"/>
        <v>-104.5414435880958</v>
      </c>
      <c r="I671" s="304">
        <f t="shared" ca="1" si="303"/>
        <v>104.80172508833894</v>
      </c>
      <c r="J671" s="306">
        <f t="shared" ca="1" si="304"/>
        <v>841.88593005355631</v>
      </c>
      <c r="K671" s="307">
        <f t="shared" ca="1" si="305"/>
        <v>-11.280741352991408</v>
      </c>
      <c r="L671" s="304">
        <f t="shared" ca="1" si="290"/>
        <v>841.96150407700623</v>
      </c>
      <c r="M671" s="306">
        <f t="shared" ca="1" si="306"/>
        <v>-1.5003039170710557</v>
      </c>
      <c r="N671" s="304">
        <f t="shared" ca="1" si="307"/>
        <v>-85.96108243511695</v>
      </c>
      <c r="P671" s="310">
        <f t="shared" ca="1" si="308"/>
        <v>23</v>
      </c>
      <c r="Q671" s="304">
        <f t="shared" ca="1" si="309"/>
        <v>0</v>
      </c>
      <c r="R671" s="306">
        <f t="shared" ca="1" si="310"/>
        <v>0</v>
      </c>
      <c r="S671" s="307">
        <f t="shared" ca="1" si="311"/>
        <v>2.9792999999999985</v>
      </c>
      <c r="T671" s="304">
        <f t="shared" ca="1" si="291"/>
        <v>29.226932999999988</v>
      </c>
      <c r="U671" s="311">
        <f t="shared" ca="1" si="292"/>
        <v>0</v>
      </c>
      <c r="V671" s="306">
        <f t="shared" ca="1" si="293"/>
        <v>1.226382670693265</v>
      </c>
      <c r="W671" s="304">
        <f t="shared" ca="1" si="294"/>
        <v>27.485651097174387</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0.56011539006074962</v>
      </c>
      <c r="AH671" s="304">
        <f t="shared" ca="1" si="318"/>
        <v>-9.2255204188136588</v>
      </c>
    </row>
    <row r="672" spans="1:34" x14ac:dyDescent="0.2">
      <c r="A672" s="347">
        <f t="shared" ca="1" si="296"/>
        <v>1E-4</v>
      </c>
      <c r="B672" s="304">
        <f t="shared" ca="1" si="297"/>
        <v>37.116300000000763</v>
      </c>
      <c r="D672" s="306">
        <f t="shared" ca="1" si="298"/>
        <v>-0.6497920725215911</v>
      </c>
      <c r="E672" s="307">
        <f t="shared" ca="1" si="299"/>
        <v>-0.60737226865487237</v>
      </c>
      <c r="F672" s="304">
        <f t="shared" ca="1" si="300"/>
        <v>0.88945534471544507</v>
      </c>
      <c r="G672" s="306">
        <f t="shared" ca="1" si="301"/>
        <v>7.3815441955429426</v>
      </c>
      <c r="H672" s="307">
        <f t="shared" ca="1" si="302"/>
        <v>-104.54150432532266</v>
      </c>
      <c r="I672" s="304">
        <f t="shared" ca="1" si="303"/>
        <v>104.8017810979957</v>
      </c>
      <c r="J672" s="306">
        <f t="shared" ca="1" si="304"/>
        <v>841.88593005355631</v>
      </c>
      <c r="K672" s="307">
        <f t="shared" ca="1" si="305"/>
        <v>-11.291195500387078</v>
      </c>
      <c r="L672" s="304">
        <f t="shared" ca="1" si="290"/>
        <v>841.96164420831519</v>
      </c>
      <c r="M672" s="306">
        <f t="shared" ca="1" si="306"/>
        <v>-1.5003045763708798</v>
      </c>
      <c r="N672" s="304">
        <f t="shared" ca="1" si="307"/>
        <v>-85.961120210214304</v>
      </c>
      <c r="P672" s="310">
        <f t="shared" ca="1" si="308"/>
        <v>23</v>
      </c>
      <c r="Q672" s="304">
        <f t="shared" ca="1" si="309"/>
        <v>0</v>
      </c>
      <c r="R672" s="306">
        <f t="shared" ca="1" si="310"/>
        <v>0</v>
      </c>
      <c r="S672" s="307">
        <f t="shared" ca="1" si="311"/>
        <v>2.9792999999999985</v>
      </c>
      <c r="T672" s="304">
        <f t="shared" ca="1" si="291"/>
        <v>29.226932999999988</v>
      </c>
      <c r="U672" s="311">
        <f t="shared" ca="1" si="292"/>
        <v>0</v>
      </c>
      <c r="V672" s="306">
        <f t="shared" ca="1" si="293"/>
        <v>1.2263839527728637</v>
      </c>
      <c r="W672" s="304">
        <f t="shared" ca="1" si="294"/>
        <v>27.485709209701898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0.56009633989205199</v>
      </c>
      <c r="AH672" s="304">
        <f t="shared" ca="1" si="318"/>
        <v>-9.2255399245374416</v>
      </c>
    </row>
    <row r="673" spans="1:34" x14ac:dyDescent="0.2">
      <c r="A673" s="347">
        <f t="shared" ca="1" si="296"/>
        <v>1E-4</v>
      </c>
      <c r="B673" s="304">
        <f t="shared" ca="1" si="297"/>
        <v>37.116400000000766</v>
      </c>
      <c r="D673" s="306">
        <f t="shared" ca="1" si="298"/>
        <v>-0.64978737906406414</v>
      </c>
      <c r="E673" s="307">
        <f t="shared" ca="1" si="299"/>
        <v>-0.60735238326112473</v>
      </c>
      <c r="F673" s="304">
        <f t="shared" ca="1" si="300"/>
        <v>0.88943833706666475</v>
      </c>
      <c r="G673" s="306">
        <f t="shared" ca="1" si="301"/>
        <v>7.3814792168050358</v>
      </c>
      <c r="H673" s="307">
        <f t="shared" ca="1" si="302"/>
        <v>-104.54156506056098</v>
      </c>
      <c r="I673" s="304">
        <f t="shared" ca="1" si="303"/>
        <v>104.80183710574748</v>
      </c>
      <c r="J673" s="306">
        <f t="shared" ca="1" si="304"/>
        <v>841.88593005355631</v>
      </c>
      <c r="K673" s="307">
        <f t="shared" ca="1" si="305"/>
        <v>-11.301649653856371</v>
      </c>
      <c r="L673" s="304">
        <f t="shared" ca="1" si="290"/>
        <v>841.96178446948534</v>
      </c>
      <c r="M673" s="306">
        <f t="shared" ca="1" si="306"/>
        <v>-1.5003052356641955</v>
      </c>
      <c r="N673" s="304">
        <f t="shared" ca="1" si="307"/>
        <v>-85.961157984938765</v>
      </c>
      <c r="P673" s="310">
        <f t="shared" ca="1" si="308"/>
        <v>23</v>
      </c>
      <c r="Q673" s="304">
        <f t="shared" ca="1" si="309"/>
        <v>0</v>
      </c>
      <c r="R673" s="306">
        <f t="shared" ca="1" si="310"/>
        <v>0</v>
      </c>
      <c r="S673" s="307">
        <f t="shared" ca="1" si="311"/>
        <v>2.9792999999999985</v>
      </c>
      <c r="T673" s="304">
        <f t="shared" ca="1" si="291"/>
        <v>29.226932999999988</v>
      </c>
      <c r="U673" s="311">
        <f t="shared" ca="1" si="292"/>
        <v>0</v>
      </c>
      <c r="V673" s="306">
        <f t="shared" ca="1" si="293"/>
        <v>1.2263852348545479</v>
      </c>
      <c r="W673" s="304">
        <f t="shared" ca="1" si="294"/>
        <v>27.485767321354054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0.56007729000841344</v>
      </c>
      <c r="AH673" s="304">
        <f t="shared" ca="1" si="318"/>
        <v>-9.2255594299674133</v>
      </c>
    </row>
    <row r="674" spans="1:34" x14ac:dyDescent="0.2">
      <c r="A674" s="347">
        <f t="shared" ca="1" si="296"/>
        <v>1E-4</v>
      </c>
      <c r="B674" s="304">
        <f t="shared" ca="1" si="297"/>
        <v>37.116500000000769</v>
      </c>
      <c r="D674" s="306">
        <f t="shared" ca="1" si="298"/>
        <v>-0.64978268561979891</v>
      </c>
      <c r="E674" s="307">
        <f t="shared" ca="1" si="299"/>
        <v>-0.60733249816687973</v>
      </c>
      <c r="F674" s="304">
        <f t="shared" ca="1" si="300"/>
        <v>0.88942132977622101</v>
      </c>
      <c r="G674" s="306">
        <f t="shared" ca="1" si="301"/>
        <v>7.3814142385364736</v>
      </c>
      <c r="H674" s="307">
        <f t="shared" ca="1" si="302"/>
        <v>-104.54162579381079</v>
      </c>
      <c r="I674" s="304">
        <f t="shared" ca="1" si="303"/>
        <v>104.8018931115943</v>
      </c>
      <c r="J674" s="306">
        <f t="shared" ca="1" si="304"/>
        <v>841.88593005355631</v>
      </c>
      <c r="K674" s="307">
        <f t="shared" ca="1" si="305"/>
        <v>-11.312103813399089</v>
      </c>
      <c r="L674" s="304">
        <f t="shared" ca="1" si="290"/>
        <v>841.96192486051689</v>
      </c>
      <c r="M674" s="306">
        <f t="shared" ca="1" si="306"/>
        <v>-1.5003058949510029</v>
      </c>
      <c r="N674" s="304">
        <f t="shared" ca="1" si="307"/>
        <v>-85.961195759290305</v>
      </c>
      <c r="P674" s="310">
        <f t="shared" ca="1" si="308"/>
        <v>23</v>
      </c>
      <c r="Q674" s="304">
        <f t="shared" ca="1" si="309"/>
        <v>0</v>
      </c>
      <c r="R674" s="306">
        <f t="shared" ca="1" si="310"/>
        <v>0</v>
      </c>
      <c r="S674" s="307">
        <f t="shared" ca="1" si="311"/>
        <v>2.9792999999999985</v>
      </c>
      <c r="T674" s="304">
        <f t="shared" ca="1" si="291"/>
        <v>29.226932999999988</v>
      </c>
      <c r="U674" s="311">
        <f t="shared" ca="1" si="292"/>
        <v>0</v>
      </c>
      <c r="V674" s="306">
        <f t="shared" ca="1" si="293"/>
        <v>1.2263865169383186</v>
      </c>
      <c r="W674" s="304">
        <f t="shared" ca="1" si="294"/>
        <v>27.485825432130884</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0.56005824040984109</v>
      </c>
      <c r="AH674" s="304">
        <f t="shared" ca="1" si="318"/>
        <v>-9.2255789351035702</v>
      </c>
    </row>
    <row r="675" spans="1:34" x14ac:dyDescent="0.2">
      <c r="A675" s="347">
        <f t="shared" ca="1" si="296"/>
        <v>1E-4</v>
      </c>
      <c r="B675" s="304">
        <f t="shared" ca="1" si="297"/>
        <v>37.116600000000773</v>
      </c>
      <c r="D675" s="306">
        <f t="shared" ca="1" si="298"/>
        <v>-0.64977799218879706</v>
      </c>
      <c r="E675" s="307">
        <f t="shared" ca="1" si="299"/>
        <v>-0.60731261337212317</v>
      </c>
      <c r="F675" s="304">
        <f t="shared" ca="1" si="300"/>
        <v>0.88940432284410575</v>
      </c>
      <c r="G675" s="306">
        <f t="shared" ca="1" si="301"/>
        <v>7.3813492607372551</v>
      </c>
      <c r="H675" s="307">
        <f t="shared" ca="1" si="302"/>
        <v>-104.54168652507214</v>
      </c>
      <c r="I675" s="304">
        <f t="shared" ca="1" si="303"/>
        <v>104.80194911553619</v>
      </c>
      <c r="J675" s="306">
        <f t="shared" ca="1" si="304"/>
        <v>841.88593005355631</v>
      </c>
      <c r="K675" s="307">
        <f t="shared" ca="1" si="305"/>
        <v>-11.322557979015032</v>
      </c>
      <c r="L675" s="304">
        <f t="shared" ca="1" si="290"/>
        <v>841.96206538140996</v>
      </c>
      <c r="M675" s="306">
        <f t="shared" ca="1" si="306"/>
        <v>-1.5003065542313019</v>
      </c>
      <c r="N675" s="304">
        <f t="shared" ca="1" si="307"/>
        <v>-85.961233533268953</v>
      </c>
      <c r="P675" s="310">
        <f t="shared" ca="1" si="308"/>
        <v>23</v>
      </c>
      <c r="Q675" s="304">
        <f t="shared" ca="1" si="309"/>
        <v>0</v>
      </c>
      <c r="R675" s="306">
        <f t="shared" ca="1" si="310"/>
        <v>0</v>
      </c>
      <c r="S675" s="307">
        <f t="shared" ca="1" si="311"/>
        <v>2.9792999999999985</v>
      </c>
      <c r="T675" s="304">
        <f t="shared" ca="1" si="291"/>
        <v>29.226932999999988</v>
      </c>
      <c r="U675" s="311">
        <f t="shared" ca="1" si="292"/>
        <v>0</v>
      </c>
      <c r="V675" s="306">
        <f t="shared" ca="1" si="293"/>
        <v>1.2263877990241752</v>
      </c>
      <c r="W675" s="304">
        <f t="shared" ca="1" si="294"/>
        <v>27.485883542032397</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0.56003919109631717</v>
      </c>
      <c r="AH675" s="304">
        <f t="shared" ca="1" si="318"/>
        <v>-9.2255984399459265</v>
      </c>
    </row>
    <row r="676" spans="1:34" x14ac:dyDescent="0.2">
      <c r="A676" s="347">
        <f t="shared" ca="1" si="296"/>
        <v>1E-4</v>
      </c>
      <c r="B676" s="304">
        <f t="shared" ca="1" si="297"/>
        <v>37.116700000000776</v>
      </c>
      <c r="D676" s="306">
        <f t="shared" ca="1" si="298"/>
        <v>-0.64977329877105983</v>
      </c>
      <c r="E676" s="307">
        <f t="shared" ca="1" si="299"/>
        <v>-0.60729272887685681</v>
      </c>
      <c r="F676" s="304">
        <f t="shared" ca="1" si="300"/>
        <v>0.8893873162703213</v>
      </c>
      <c r="G676" s="306">
        <f t="shared" ca="1" si="301"/>
        <v>7.3812842834073775</v>
      </c>
      <c r="H676" s="307">
        <f t="shared" ca="1" si="302"/>
        <v>-104.54174725434503</v>
      </c>
      <c r="I676" s="304">
        <f t="shared" ca="1" si="303"/>
        <v>104.80200511757316</v>
      </c>
      <c r="J676" s="306">
        <f t="shared" ca="1" si="304"/>
        <v>841.88593005355631</v>
      </c>
      <c r="K676" s="307">
        <f t="shared" ca="1" si="305"/>
        <v>-11.333012150704004</v>
      </c>
      <c r="L676" s="304">
        <f t="shared" ca="1" si="290"/>
        <v>841.96220603216477</v>
      </c>
      <c r="M676" s="306">
        <f t="shared" ca="1" si="306"/>
        <v>-1.5003072135050928</v>
      </c>
      <c r="N676" s="304">
        <f t="shared" ca="1" si="307"/>
        <v>-85.961271306874721</v>
      </c>
      <c r="P676" s="310">
        <f t="shared" ca="1" si="308"/>
        <v>23</v>
      </c>
      <c r="Q676" s="304">
        <f t="shared" ca="1" si="309"/>
        <v>0</v>
      </c>
      <c r="R676" s="306">
        <f t="shared" ca="1" si="310"/>
        <v>0</v>
      </c>
      <c r="S676" s="307">
        <f t="shared" ca="1" si="311"/>
        <v>2.9792999999999985</v>
      </c>
      <c r="T676" s="304">
        <f t="shared" ca="1" si="291"/>
        <v>29.226932999999988</v>
      </c>
      <c r="U676" s="311">
        <f t="shared" ca="1" si="292"/>
        <v>0</v>
      </c>
      <c r="V676" s="306">
        <f t="shared" ca="1" si="293"/>
        <v>1.2263890811121172</v>
      </c>
      <c r="W676" s="304">
        <f t="shared" ca="1" si="294"/>
        <v>27.485941651058585</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0.56002014206784345</v>
      </c>
      <c r="AH676" s="304">
        <f t="shared" ca="1" si="318"/>
        <v>-9.2256179444944824</v>
      </c>
    </row>
    <row r="677" spans="1:34" x14ac:dyDescent="0.2">
      <c r="A677" s="347">
        <f t="shared" ca="1" si="296"/>
        <v>1E-4</v>
      </c>
      <c r="B677" s="304">
        <f t="shared" ca="1" si="297"/>
        <v>37.116800000000779</v>
      </c>
      <c r="D677" s="306">
        <f t="shared" ca="1" si="298"/>
        <v>-0.64976860536658587</v>
      </c>
      <c r="E677" s="307">
        <f t="shared" ca="1" si="299"/>
        <v>-0.60727284468108067</v>
      </c>
      <c r="F677" s="304">
        <f t="shared" ca="1" si="300"/>
        <v>0.88937031005486678</v>
      </c>
      <c r="G677" s="306">
        <f t="shared" ca="1" si="301"/>
        <v>7.381219306546841</v>
      </c>
      <c r="H677" s="307">
        <f t="shared" ca="1" si="302"/>
        <v>-104.54180798162949</v>
      </c>
      <c r="I677" s="304">
        <f t="shared" ca="1" si="303"/>
        <v>104.80206111770528</v>
      </c>
      <c r="J677" s="306">
        <f t="shared" ca="1" si="304"/>
        <v>841.88593005355631</v>
      </c>
      <c r="K677" s="307">
        <f t="shared" ca="1" si="305"/>
        <v>-11.343466328465803</v>
      </c>
      <c r="L677" s="304">
        <f t="shared" ca="1" si="290"/>
        <v>841.96234681278145</v>
      </c>
      <c r="M677" s="306">
        <f t="shared" ca="1" si="306"/>
        <v>-1.5003078727723758</v>
      </c>
      <c r="N677" s="304">
        <f t="shared" ca="1" si="307"/>
        <v>-85.961309080107611</v>
      </c>
      <c r="P677" s="310">
        <f t="shared" ca="1" si="308"/>
        <v>23</v>
      </c>
      <c r="Q677" s="304">
        <f t="shared" ca="1" si="309"/>
        <v>0</v>
      </c>
      <c r="R677" s="306">
        <f t="shared" ca="1" si="310"/>
        <v>0</v>
      </c>
      <c r="S677" s="307">
        <f t="shared" ca="1" si="311"/>
        <v>2.9792999999999985</v>
      </c>
      <c r="T677" s="304">
        <f t="shared" ca="1" si="291"/>
        <v>29.226932999999988</v>
      </c>
      <c r="U677" s="311">
        <f t="shared" ca="1" si="292"/>
        <v>0</v>
      </c>
      <c r="V677" s="306">
        <f t="shared" ca="1" si="293"/>
        <v>1.2263903632021453</v>
      </c>
      <c r="W677" s="304">
        <f t="shared" ca="1" si="294"/>
        <v>27.485999759209481</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0.56000109332442172</v>
      </c>
      <c r="AH677" s="304">
        <f t="shared" ca="1" si="318"/>
        <v>-9.2256374487492359</v>
      </c>
    </row>
    <row r="678" spans="1:34" x14ac:dyDescent="0.2">
      <c r="A678" s="347">
        <f t="shared" ca="1" si="296"/>
        <v>1E-4</v>
      </c>
      <c r="B678" s="304">
        <f t="shared" ca="1" si="297"/>
        <v>37.116900000000783</v>
      </c>
      <c r="D678" s="306">
        <f t="shared" ca="1" si="298"/>
        <v>-0.64976391197537486</v>
      </c>
      <c r="E678" s="307">
        <f t="shared" ca="1" si="299"/>
        <v>-0.6072529607847823</v>
      </c>
      <c r="F678" s="304">
        <f t="shared" ca="1" si="300"/>
        <v>0.88935330419773384</v>
      </c>
      <c r="G678" s="306">
        <f t="shared" ca="1" si="301"/>
        <v>7.3811543301556437</v>
      </c>
      <c r="H678" s="307">
        <f t="shared" ca="1" si="302"/>
        <v>-104.54186870692557</v>
      </c>
      <c r="I678" s="304">
        <f t="shared" ca="1" si="303"/>
        <v>104.80211711593253</v>
      </c>
      <c r="J678" s="306">
        <f t="shared" ca="1" si="304"/>
        <v>841.88593005355631</v>
      </c>
      <c r="K678" s="307">
        <f t="shared" ca="1" si="305"/>
        <v>-11.353920512300231</v>
      </c>
      <c r="L678" s="304">
        <f t="shared" ca="1" si="290"/>
        <v>841.96248772326021</v>
      </c>
      <c r="M678" s="306">
        <f t="shared" ca="1" si="306"/>
        <v>-1.5003085320331504</v>
      </c>
      <c r="N678" s="304">
        <f t="shared" ca="1" si="307"/>
        <v>-85.961346852967594</v>
      </c>
      <c r="P678" s="310">
        <f t="shared" ca="1" si="308"/>
        <v>23</v>
      </c>
      <c r="Q678" s="304">
        <f t="shared" ca="1" si="309"/>
        <v>0</v>
      </c>
      <c r="R678" s="306">
        <f t="shared" ca="1" si="310"/>
        <v>0</v>
      </c>
      <c r="S678" s="307">
        <f t="shared" ca="1" si="311"/>
        <v>2.9792999999999985</v>
      </c>
      <c r="T678" s="304">
        <f t="shared" ca="1" si="291"/>
        <v>29.226932999999988</v>
      </c>
      <c r="U678" s="311">
        <f t="shared" ca="1" si="292"/>
        <v>0</v>
      </c>
      <c r="V678" s="306">
        <f t="shared" ca="1" si="293"/>
        <v>1.2263916452942596</v>
      </c>
      <c r="W678" s="304">
        <f t="shared" ca="1" si="294"/>
        <v>27.48605786648508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0.55998204486604486</v>
      </c>
      <c r="AH678" s="304">
        <f t="shared" ca="1" si="318"/>
        <v>-9.2256569527101977</v>
      </c>
    </row>
    <row r="679" spans="1:34" x14ac:dyDescent="0.2">
      <c r="A679" s="347">
        <f t="shared" ca="1" si="296"/>
        <v>1E-4</v>
      </c>
      <c r="B679" s="304">
        <f t="shared" ca="1" si="297"/>
        <v>37.117000000000786</v>
      </c>
      <c r="D679" s="306">
        <f t="shared" ca="1" si="298"/>
        <v>-0.64975921859743191</v>
      </c>
      <c r="E679" s="307">
        <f t="shared" ca="1" si="299"/>
        <v>-0.60723307718796349</v>
      </c>
      <c r="F679" s="304">
        <f t="shared" ca="1" si="300"/>
        <v>0.88933629869892783</v>
      </c>
      <c r="G679" s="306">
        <f t="shared" ca="1" si="301"/>
        <v>7.3810893542337839</v>
      </c>
      <c r="H679" s="307">
        <f t="shared" ca="1" si="302"/>
        <v>-104.54192943023328</v>
      </c>
      <c r="I679" s="304">
        <f t="shared" ca="1" si="303"/>
        <v>104.80217311225496</v>
      </c>
      <c r="J679" s="306">
        <f t="shared" ca="1" si="304"/>
        <v>841.88593005355631</v>
      </c>
      <c r="K679" s="307">
        <f t="shared" ca="1" si="305"/>
        <v>-11.364374702207089</v>
      </c>
      <c r="L679" s="304">
        <f t="shared" ca="1" si="290"/>
        <v>841.96262876360117</v>
      </c>
      <c r="M679" s="306">
        <f t="shared" ca="1" si="306"/>
        <v>-1.5003091912874174</v>
      </c>
      <c r="N679" s="304">
        <f t="shared" ca="1" si="307"/>
        <v>-85.961384625454713</v>
      </c>
      <c r="P679" s="310">
        <f t="shared" ca="1" si="308"/>
        <v>23</v>
      </c>
      <c r="Q679" s="304">
        <f t="shared" ca="1" si="309"/>
        <v>0</v>
      </c>
      <c r="R679" s="306">
        <f t="shared" ca="1" si="310"/>
        <v>0</v>
      </c>
      <c r="S679" s="307">
        <f t="shared" ca="1" si="311"/>
        <v>2.9792999999999985</v>
      </c>
      <c r="T679" s="304">
        <f t="shared" ca="1" si="291"/>
        <v>29.226932999999988</v>
      </c>
      <c r="U679" s="311">
        <f t="shared" ca="1" si="292"/>
        <v>0</v>
      </c>
      <c r="V679" s="306">
        <f t="shared" ca="1" si="293"/>
        <v>1.2263929273884591</v>
      </c>
      <c r="W679" s="304">
        <f t="shared" ca="1" si="294"/>
        <v>27.486115972885369</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0.55996299669270577</v>
      </c>
      <c r="AH679" s="304">
        <f t="shared" ca="1" si="318"/>
        <v>-9.2256764563773679</v>
      </c>
    </row>
    <row r="680" spans="1:34" x14ac:dyDescent="0.2">
      <c r="A680" s="347">
        <f t="shared" ca="1" si="296"/>
        <v>1E-4</v>
      </c>
      <c r="B680" s="304">
        <f t="shared" ca="1" si="297"/>
        <v>37.117100000000789</v>
      </c>
      <c r="D680" s="306">
        <f t="shared" ca="1" si="298"/>
        <v>-0.64975452523275157</v>
      </c>
      <c r="E680" s="307">
        <f t="shared" ca="1" si="299"/>
        <v>-0.60721319389062955</v>
      </c>
      <c r="F680" s="304">
        <f t="shared" ca="1" si="300"/>
        <v>0.88931929355844841</v>
      </c>
      <c r="G680" s="306">
        <f t="shared" ca="1" si="301"/>
        <v>7.3810243787812606</v>
      </c>
      <c r="H680" s="307">
        <f t="shared" ca="1" si="302"/>
        <v>-104.54199015155267</v>
      </c>
      <c r="I680" s="304">
        <f t="shared" ca="1" si="303"/>
        <v>104.80222910667261</v>
      </c>
      <c r="J680" s="306">
        <f t="shared" ca="1" si="304"/>
        <v>841.88593005355631</v>
      </c>
      <c r="K680" s="307">
        <f t="shared" ca="1" si="305"/>
        <v>-11.374828898186179</v>
      </c>
      <c r="L680" s="304">
        <f t="shared" ca="1" si="290"/>
        <v>841.96276993380445</v>
      </c>
      <c r="M680" s="306">
        <f t="shared" ca="1" si="306"/>
        <v>-1.5003098505351764</v>
      </c>
      <c r="N680" s="304">
        <f t="shared" ca="1" si="307"/>
        <v>-85.961422397568967</v>
      </c>
      <c r="P680" s="310">
        <f t="shared" ca="1" si="308"/>
        <v>23</v>
      </c>
      <c r="Q680" s="304">
        <f t="shared" ca="1" si="309"/>
        <v>0</v>
      </c>
      <c r="R680" s="306">
        <f t="shared" ca="1" si="310"/>
        <v>0</v>
      </c>
      <c r="S680" s="307">
        <f t="shared" ca="1" si="311"/>
        <v>2.9792999999999985</v>
      </c>
      <c r="T680" s="304">
        <f t="shared" ca="1" si="291"/>
        <v>29.226932999999988</v>
      </c>
      <c r="U680" s="311">
        <f t="shared" ca="1" si="292"/>
        <v>0</v>
      </c>
      <c r="V680" s="306">
        <f t="shared" ca="1" si="293"/>
        <v>1.2263942094847449</v>
      </c>
      <c r="W680" s="304">
        <f t="shared" ca="1" si="294"/>
        <v>27.486174078410411</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0.55994394880441689</v>
      </c>
      <c r="AH680" s="304">
        <f t="shared" ca="1" si="318"/>
        <v>-9.2256959597507411</v>
      </c>
    </row>
    <row r="681" spans="1:34" x14ac:dyDescent="0.2">
      <c r="A681" s="347">
        <f t="shared" ca="1" si="296"/>
        <v>1E-4</v>
      </c>
      <c r="B681" s="304">
        <f t="shared" ca="1" si="297"/>
        <v>37.117200000000793</v>
      </c>
      <c r="D681" s="306">
        <f t="shared" ca="1" si="298"/>
        <v>-0.64974983188133806</v>
      </c>
      <c r="E681" s="307">
        <f t="shared" ca="1" si="299"/>
        <v>-0.60719331089276096</v>
      </c>
      <c r="F681" s="304">
        <f t="shared" ca="1" si="300"/>
        <v>0.88930228877628559</v>
      </c>
      <c r="G681" s="306">
        <f t="shared" ca="1" si="301"/>
        <v>7.3809594037980721</v>
      </c>
      <c r="H681" s="307">
        <f t="shared" ca="1" si="302"/>
        <v>-104.54205087088376</v>
      </c>
      <c r="I681" s="304">
        <f t="shared" ca="1" si="303"/>
        <v>104.80228509918551</v>
      </c>
      <c r="J681" s="306">
        <f t="shared" ca="1" si="304"/>
        <v>841.88593005355631</v>
      </c>
      <c r="K681" s="307">
        <f t="shared" ca="1" si="305"/>
        <v>-11.385283100237301</v>
      </c>
      <c r="L681" s="304">
        <f t="shared" ca="1" si="290"/>
        <v>841.96291123387027</v>
      </c>
      <c r="M681" s="306">
        <f t="shared" ca="1" si="306"/>
        <v>-1.5003105097764278</v>
      </c>
      <c r="N681" s="304">
        <f t="shared" ca="1" si="307"/>
        <v>-85.961460169310342</v>
      </c>
      <c r="P681" s="310">
        <f t="shared" ca="1" si="308"/>
        <v>23</v>
      </c>
      <c r="Q681" s="304">
        <f t="shared" ca="1" si="309"/>
        <v>0</v>
      </c>
      <c r="R681" s="306">
        <f t="shared" ca="1" si="310"/>
        <v>0</v>
      </c>
      <c r="S681" s="307">
        <f t="shared" ca="1" si="311"/>
        <v>2.9792999999999985</v>
      </c>
      <c r="T681" s="304">
        <f t="shared" ca="1" si="291"/>
        <v>29.226932999999988</v>
      </c>
      <c r="U681" s="311">
        <f t="shared" ca="1" si="292"/>
        <v>0</v>
      </c>
      <c r="V681" s="306">
        <f t="shared" ca="1" si="293"/>
        <v>1.2263954915831159</v>
      </c>
      <c r="W681" s="304">
        <f t="shared" ca="1" si="294"/>
        <v>27.486232183060171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0.55992490120115512</v>
      </c>
      <c r="AH681" s="304">
        <f t="shared" ca="1" si="318"/>
        <v>-9.2257154628303368</v>
      </c>
    </row>
    <row r="682" spans="1:34" x14ac:dyDescent="0.2">
      <c r="A682" s="347">
        <f t="shared" ca="1" si="296"/>
        <v>1E-4</v>
      </c>
      <c r="B682" s="304">
        <f t="shared" ca="1" si="297"/>
        <v>37.117300000000796</v>
      </c>
      <c r="D682" s="306">
        <f t="shared" ca="1" si="298"/>
        <v>-0.6497451385431896</v>
      </c>
      <c r="E682" s="307">
        <f t="shared" ca="1" si="299"/>
        <v>-0.60717342819436482</v>
      </c>
      <c r="F682" s="304">
        <f t="shared" ca="1" si="300"/>
        <v>0.88928528435244336</v>
      </c>
      <c r="G682" s="306">
        <f t="shared" ca="1" si="301"/>
        <v>7.3808944292842176</v>
      </c>
      <c r="H682" s="307">
        <f t="shared" ca="1" si="302"/>
        <v>-104.54211158822658</v>
      </c>
      <c r="I682" s="304">
        <f t="shared" ca="1" si="303"/>
        <v>104.80234108979367</v>
      </c>
      <c r="J682" s="306">
        <f t="shared" ca="1" si="304"/>
        <v>841.88593005355631</v>
      </c>
      <c r="K682" s="307">
        <f t="shared" ca="1" si="305"/>
        <v>-11.395737308360257</v>
      </c>
      <c r="L682" s="304">
        <f t="shared" ca="1" si="290"/>
        <v>841.96305266379875</v>
      </c>
      <c r="M682" s="306">
        <f t="shared" ca="1" si="306"/>
        <v>-1.5003111690111715</v>
      </c>
      <c r="N682" s="304">
        <f t="shared" ca="1" si="307"/>
        <v>-85.961497940678868</v>
      </c>
      <c r="P682" s="310">
        <f t="shared" ca="1" si="308"/>
        <v>23</v>
      </c>
      <c r="Q682" s="304">
        <f t="shared" ca="1" si="309"/>
        <v>0</v>
      </c>
      <c r="R682" s="306">
        <f t="shared" ca="1" si="310"/>
        <v>0</v>
      </c>
      <c r="S682" s="307">
        <f t="shared" ca="1" si="311"/>
        <v>2.9792999999999985</v>
      </c>
      <c r="T682" s="304">
        <f t="shared" ca="1" si="291"/>
        <v>29.226932999999988</v>
      </c>
      <c r="U682" s="311">
        <f t="shared" ca="1" si="292"/>
        <v>0</v>
      </c>
      <c r="V682" s="306">
        <f t="shared" ca="1" si="293"/>
        <v>1.2263967736835732</v>
      </c>
      <c r="W682" s="304">
        <f t="shared" ca="1" si="294"/>
        <v>27.486290286834695</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0.55990585388293113</v>
      </c>
      <c r="AH682" s="304">
        <f t="shared" ca="1" si="318"/>
        <v>-9.2257349656161463</v>
      </c>
    </row>
    <row r="683" spans="1:34" x14ac:dyDescent="0.2">
      <c r="A683" s="347">
        <f t="shared" ca="1" si="296"/>
        <v>1E-4</v>
      </c>
      <c r="B683" s="304">
        <f t="shared" ca="1" si="297"/>
        <v>37.117400000000799</v>
      </c>
      <c r="D683" s="306">
        <f t="shared" ca="1" si="298"/>
        <v>-0.64974044521830854</v>
      </c>
      <c r="E683" s="307">
        <f t="shared" ca="1" si="299"/>
        <v>-0.60715354579543046</v>
      </c>
      <c r="F683" s="304">
        <f t="shared" ca="1" si="300"/>
        <v>0.88926828028691629</v>
      </c>
      <c r="G683" s="306">
        <f t="shared" ca="1" si="301"/>
        <v>7.380829455239696</v>
      </c>
      <c r="H683" s="307">
        <f t="shared" ca="1" si="302"/>
        <v>-104.54217230358115</v>
      </c>
      <c r="I683" s="304">
        <f t="shared" ca="1" si="303"/>
        <v>104.80239707849712</v>
      </c>
      <c r="J683" s="306">
        <f t="shared" ca="1" si="304"/>
        <v>841.88593005355631</v>
      </c>
      <c r="K683" s="307">
        <f t="shared" ca="1" si="305"/>
        <v>-11.406191522554847</v>
      </c>
      <c r="L683" s="304">
        <f t="shared" ca="1" si="290"/>
        <v>841.96319422358999</v>
      </c>
      <c r="M683" s="306">
        <f t="shared" ca="1" si="306"/>
        <v>-1.5003118282394075</v>
      </c>
      <c r="N683" s="304">
        <f t="shared" ca="1" si="307"/>
        <v>-85.961535711674529</v>
      </c>
      <c r="P683" s="310">
        <f t="shared" ca="1" si="308"/>
        <v>23</v>
      </c>
      <c r="Q683" s="304">
        <f t="shared" ca="1" si="309"/>
        <v>0</v>
      </c>
      <c r="R683" s="306">
        <f t="shared" ca="1" si="310"/>
        <v>0</v>
      </c>
      <c r="S683" s="307">
        <f t="shared" ca="1" si="311"/>
        <v>2.9792999999999985</v>
      </c>
      <c r="T683" s="304">
        <f t="shared" ca="1" si="291"/>
        <v>29.226932999999988</v>
      </c>
      <c r="U683" s="311">
        <f t="shared" ca="1" si="292"/>
        <v>0</v>
      </c>
      <c r="V683" s="306">
        <f t="shared" ca="1" si="293"/>
        <v>1.2263980557861158</v>
      </c>
      <c r="W683" s="304">
        <f t="shared" ca="1" si="294"/>
        <v>27.486348389733958</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0.55988680684973069</v>
      </c>
      <c r="AH683" s="304">
        <f t="shared" ca="1" si="318"/>
        <v>-9.2257544681081836</v>
      </c>
    </row>
    <row r="684" spans="1:34" x14ac:dyDescent="0.2">
      <c r="A684" s="347">
        <f t="shared" ca="1" si="296"/>
        <v>1E-4</v>
      </c>
      <c r="B684" s="304">
        <f t="shared" ca="1" si="297"/>
        <v>37.117500000000803</v>
      </c>
      <c r="D684" s="306">
        <f t="shared" ca="1" si="298"/>
        <v>-0.64973575190669486</v>
      </c>
      <c r="E684" s="307">
        <f t="shared" ca="1" si="299"/>
        <v>-0.607133663695965</v>
      </c>
      <c r="F684" s="304">
        <f t="shared" ca="1" si="300"/>
        <v>0.8892512765797097</v>
      </c>
      <c r="G684" s="306">
        <f t="shared" ca="1" si="301"/>
        <v>7.3807644816645057</v>
      </c>
      <c r="H684" s="307">
        <f t="shared" ca="1" si="302"/>
        <v>-104.54223301694752</v>
      </c>
      <c r="I684" s="304">
        <f t="shared" ca="1" si="303"/>
        <v>104.80245306529591</v>
      </c>
      <c r="J684" s="306">
        <f t="shared" ca="1" si="304"/>
        <v>841.88593005355631</v>
      </c>
      <c r="K684" s="307">
        <f t="shared" ca="1" si="305"/>
        <v>-11.416645742820874</v>
      </c>
      <c r="L684" s="304">
        <f t="shared" ca="1" si="290"/>
        <v>841.96333591324424</v>
      </c>
      <c r="M684" s="306">
        <f t="shared" ca="1" si="306"/>
        <v>-1.5003124874611358</v>
      </c>
      <c r="N684" s="304">
        <f t="shared" ca="1" si="307"/>
        <v>-85.961573482297325</v>
      </c>
      <c r="P684" s="310">
        <f t="shared" ca="1" si="308"/>
        <v>23</v>
      </c>
      <c r="Q684" s="304">
        <f t="shared" ca="1" si="309"/>
        <v>0</v>
      </c>
      <c r="R684" s="306">
        <f t="shared" ca="1" si="310"/>
        <v>0</v>
      </c>
      <c r="S684" s="307">
        <f t="shared" ca="1" si="311"/>
        <v>2.9792999999999985</v>
      </c>
      <c r="T684" s="304">
        <f t="shared" ca="1" si="291"/>
        <v>29.226932999999988</v>
      </c>
      <c r="U684" s="311">
        <f t="shared" ca="1" si="292"/>
        <v>0</v>
      </c>
      <c r="V684" s="306">
        <f t="shared" ca="1" si="293"/>
        <v>1.2263993378907445</v>
      </c>
      <c r="W684" s="304">
        <f t="shared" ca="1" si="294"/>
        <v>27.486406491758</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0.55986776010156269</v>
      </c>
      <c r="AH684" s="304">
        <f t="shared" ca="1" si="318"/>
        <v>-9.2257739703064381</v>
      </c>
    </row>
    <row r="685" spans="1:34" x14ac:dyDescent="0.2">
      <c r="A685" s="347">
        <f t="shared" ca="1" si="296"/>
        <v>1E-4</v>
      </c>
      <c r="B685" s="304">
        <f t="shared" ca="1" si="297"/>
        <v>37.117600000000806</v>
      </c>
      <c r="D685" s="306">
        <f t="shared" ca="1" si="298"/>
        <v>-0.64973105860835068</v>
      </c>
      <c r="E685" s="307">
        <f t="shared" ca="1" si="299"/>
        <v>-0.60711378189595244</v>
      </c>
      <c r="F685" s="304">
        <f t="shared" ca="1" si="300"/>
        <v>0.88923427323081405</v>
      </c>
      <c r="G685" s="306">
        <f t="shared" ca="1" si="301"/>
        <v>7.3806995085586449</v>
      </c>
      <c r="H685" s="307">
        <f t="shared" ca="1" si="302"/>
        <v>-104.5422937283257</v>
      </c>
      <c r="I685" s="304">
        <f t="shared" ca="1" si="303"/>
        <v>104.80250905019004</v>
      </c>
      <c r="J685" s="306">
        <f t="shared" ca="1" si="304"/>
        <v>841.88593005355631</v>
      </c>
      <c r="K685" s="307">
        <f t="shared" ca="1" si="305"/>
        <v>-11.427099969158137</v>
      </c>
      <c r="L685" s="304">
        <f t="shared" ca="1" si="290"/>
        <v>841.9634777327617</v>
      </c>
      <c r="M685" s="306">
        <f t="shared" ca="1" si="306"/>
        <v>-1.5003131466763568</v>
      </c>
      <c r="N685" s="304">
        <f t="shared" ca="1" si="307"/>
        <v>-85.961611252547286</v>
      </c>
      <c r="P685" s="310">
        <f t="shared" ca="1" si="308"/>
        <v>23</v>
      </c>
      <c r="Q685" s="304">
        <f t="shared" ca="1" si="309"/>
        <v>0</v>
      </c>
      <c r="R685" s="306">
        <f t="shared" ca="1" si="310"/>
        <v>0</v>
      </c>
      <c r="S685" s="307">
        <f t="shared" ca="1" si="311"/>
        <v>2.9792999999999985</v>
      </c>
      <c r="T685" s="304">
        <f t="shared" ca="1" si="291"/>
        <v>29.226932999999988</v>
      </c>
      <c r="U685" s="311">
        <f t="shared" ca="1" si="292"/>
        <v>0</v>
      </c>
      <c r="V685" s="306">
        <f t="shared" ca="1" si="293"/>
        <v>1.2264006199974584</v>
      </c>
      <c r="W685" s="304">
        <f t="shared" ca="1" si="294"/>
        <v>27.486464592906803</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0.55984871363841471</v>
      </c>
      <c r="AH685" s="304">
        <f t="shared" ca="1" si="318"/>
        <v>-9.2257934722109276</v>
      </c>
    </row>
    <row r="686" spans="1:34" x14ac:dyDescent="0.2">
      <c r="A686" s="347">
        <f t="shared" ca="1" si="296"/>
        <v>1E-4</v>
      </c>
      <c r="B686" s="304">
        <f t="shared" ca="1" si="297"/>
        <v>37.117700000000809</v>
      </c>
      <c r="D686" s="306">
        <f t="shared" ca="1" si="298"/>
        <v>-0.64972636532327233</v>
      </c>
      <c r="E686" s="307">
        <f t="shared" ca="1" si="299"/>
        <v>-0.60709390039540168</v>
      </c>
      <c r="F686" s="304">
        <f t="shared" ca="1" si="300"/>
        <v>0.88921727024023334</v>
      </c>
      <c r="G686" s="306">
        <f t="shared" ca="1" si="301"/>
        <v>7.3806345359221126</v>
      </c>
      <c r="H686" s="307">
        <f t="shared" ca="1" si="302"/>
        <v>-104.54235443771574</v>
      </c>
      <c r="I686" s="304">
        <f t="shared" ca="1" si="303"/>
        <v>104.80256503317956</v>
      </c>
      <c r="J686" s="306">
        <f t="shared" ca="1" si="304"/>
        <v>841.88593005355631</v>
      </c>
      <c r="K686" s="307">
        <f t="shared" ca="1" si="305"/>
        <v>-11.437554201566439</v>
      </c>
      <c r="L686" s="304">
        <f t="shared" ca="1" si="290"/>
        <v>841.96361968214239</v>
      </c>
      <c r="M686" s="306">
        <f t="shared" ca="1" si="306"/>
        <v>-1.5003138058850705</v>
      </c>
      <c r="N686" s="304">
        <f t="shared" ca="1" si="307"/>
        <v>-85.961649022424396</v>
      </c>
      <c r="P686" s="310">
        <f t="shared" ca="1" si="308"/>
        <v>23</v>
      </c>
      <c r="Q686" s="304">
        <f t="shared" ca="1" si="309"/>
        <v>0</v>
      </c>
      <c r="R686" s="306">
        <f t="shared" ca="1" si="310"/>
        <v>0</v>
      </c>
      <c r="S686" s="307">
        <f t="shared" ca="1" si="311"/>
        <v>2.9792999999999985</v>
      </c>
      <c r="T686" s="304">
        <f t="shared" ca="1" si="291"/>
        <v>29.226932999999988</v>
      </c>
      <c r="U686" s="311">
        <f t="shared" ca="1" si="292"/>
        <v>0</v>
      </c>
      <c r="V686" s="306">
        <f t="shared" ca="1" si="293"/>
        <v>1.2264019021062582</v>
      </c>
      <c r="W686" s="304">
        <f t="shared" ca="1" si="294"/>
        <v>27.486522693180401</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0.55982966746029028</v>
      </c>
      <c r="AH686" s="304">
        <f t="shared" ca="1" si="318"/>
        <v>-9.2258129738216414</v>
      </c>
    </row>
    <row r="687" spans="1:34" x14ac:dyDescent="0.2">
      <c r="A687" s="347">
        <f t="shared" ca="1" si="296"/>
        <v>1E-4</v>
      </c>
      <c r="B687" s="304">
        <f t="shared" ca="1" si="297"/>
        <v>37.117800000000813</v>
      </c>
      <c r="D687" s="306">
        <f t="shared" ca="1" si="298"/>
        <v>-0.64972167205146358</v>
      </c>
      <c r="E687" s="307">
        <f t="shared" ca="1" si="299"/>
        <v>-0.60707401919430026</v>
      </c>
      <c r="F687" s="304">
        <f t="shared" ca="1" si="300"/>
        <v>0.889200267607962</v>
      </c>
      <c r="G687" s="306">
        <f t="shared" ca="1" si="301"/>
        <v>7.3805695637549071</v>
      </c>
      <c r="H687" s="307">
        <f t="shared" ca="1" si="302"/>
        <v>-104.54241514511766</v>
      </c>
      <c r="I687" s="304">
        <f t="shared" ca="1" si="303"/>
        <v>104.80262101426449</v>
      </c>
      <c r="J687" s="306">
        <f t="shared" ca="1" si="304"/>
        <v>841.88593005355631</v>
      </c>
      <c r="K687" s="307">
        <f t="shared" ca="1" si="305"/>
        <v>-11.44800844004558</v>
      </c>
      <c r="L687" s="304">
        <f t="shared" ca="1" si="290"/>
        <v>841.96376176138654</v>
      </c>
      <c r="M687" s="306">
        <f t="shared" ca="1" si="306"/>
        <v>-1.5003144650872768</v>
      </c>
      <c r="N687" s="304">
        <f t="shared" ca="1" si="307"/>
        <v>-85.961686791928656</v>
      </c>
      <c r="P687" s="310">
        <f t="shared" ca="1" si="308"/>
        <v>23</v>
      </c>
      <c r="Q687" s="304">
        <f t="shared" ca="1" si="309"/>
        <v>0</v>
      </c>
      <c r="R687" s="306">
        <f t="shared" ca="1" si="310"/>
        <v>0</v>
      </c>
      <c r="S687" s="307">
        <f t="shared" ca="1" si="311"/>
        <v>2.9792999999999985</v>
      </c>
      <c r="T687" s="304">
        <f t="shared" ca="1" si="291"/>
        <v>29.226932999999988</v>
      </c>
      <c r="U687" s="311">
        <f t="shared" ca="1" si="292"/>
        <v>0</v>
      </c>
      <c r="V687" s="306">
        <f t="shared" ca="1" si="293"/>
        <v>1.2264031842171437</v>
      </c>
      <c r="W687" s="304">
        <f t="shared" ca="1" si="294"/>
        <v>27.486580792578795</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0.55981062156718053</v>
      </c>
      <c r="AH687" s="304">
        <f t="shared" ca="1" si="318"/>
        <v>-9.2258324751385938</v>
      </c>
    </row>
    <row r="688" spans="1:34" x14ac:dyDescent="0.2">
      <c r="A688" s="347">
        <f t="shared" ca="1" si="296"/>
        <v>1E-4</v>
      </c>
      <c r="B688" s="304">
        <f t="shared" ca="1" si="297"/>
        <v>37.117900000000816</v>
      </c>
      <c r="D688" s="306">
        <f t="shared" ca="1" si="298"/>
        <v>-0.64971697879292367</v>
      </c>
      <c r="E688" s="307">
        <f t="shared" ca="1" si="299"/>
        <v>-0.60705413829264465</v>
      </c>
      <c r="F688" s="304">
        <f t="shared" ca="1" si="300"/>
        <v>0.88918326533399727</v>
      </c>
      <c r="G688" s="306">
        <f t="shared" ca="1" si="301"/>
        <v>7.3805045920570276</v>
      </c>
      <c r="H688" s="307">
        <f t="shared" ca="1" si="302"/>
        <v>-104.54247585053149</v>
      </c>
      <c r="I688" s="304">
        <f t="shared" ca="1" si="303"/>
        <v>104.80267699344485</v>
      </c>
      <c r="J688" s="306">
        <f t="shared" ca="1" si="304"/>
        <v>841.88593005355631</v>
      </c>
      <c r="K688" s="307">
        <f t="shared" ca="1" si="305"/>
        <v>-11.458462684595363</v>
      </c>
      <c r="L688" s="304">
        <f t="shared" ca="1" si="290"/>
        <v>841.96390397049436</v>
      </c>
      <c r="M688" s="306">
        <f t="shared" ca="1" si="306"/>
        <v>-1.500315124282976</v>
      </c>
      <c r="N688" s="304">
        <f t="shared" ca="1" si="307"/>
        <v>-85.961724561060095</v>
      </c>
      <c r="P688" s="310">
        <f t="shared" ca="1" si="308"/>
        <v>23</v>
      </c>
      <c r="Q688" s="304">
        <f t="shared" ca="1" si="309"/>
        <v>0</v>
      </c>
      <c r="R688" s="306">
        <f t="shared" ca="1" si="310"/>
        <v>0</v>
      </c>
      <c r="S688" s="307">
        <f t="shared" ca="1" si="311"/>
        <v>2.9792999999999985</v>
      </c>
      <c r="T688" s="304">
        <f t="shared" ca="1" si="291"/>
        <v>29.226932999999988</v>
      </c>
      <c r="U688" s="311">
        <f t="shared" ca="1" si="292"/>
        <v>0</v>
      </c>
      <c r="V688" s="306">
        <f t="shared" ca="1" si="293"/>
        <v>1.226404466330115</v>
      </c>
      <c r="W688" s="304">
        <f t="shared" ca="1" si="294"/>
        <v>27.486638891101993</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0.55979157595908369</v>
      </c>
      <c r="AH688" s="304">
        <f t="shared" ca="1" si="318"/>
        <v>-9.2258519761617865</v>
      </c>
    </row>
    <row r="689" spans="1:34" x14ac:dyDescent="0.2">
      <c r="A689" s="347">
        <f t="shared" ca="1" si="296"/>
        <v>1E-4</v>
      </c>
      <c r="B689" s="304">
        <f t="shared" ca="1" si="297"/>
        <v>37.118000000000819</v>
      </c>
      <c r="D689" s="306">
        <f t="shared" ca="1" si="298"/>
        <v>-0.64971228554765348</v>
      </c>
      <c r="E689" s="307">
        <f t="shared" ca="1" si="299"/>
        <v>-0.60703425769043839</v>
      </c>
      <c r="F689" s="304">
        <f t="shared" ca="1" si="300"/>
        <v>0.88916626341834248</v>
      </c>
      <c r="G689" s="306">
        <f t="shared" ca="1" si="301"/>
        <v>7.380439620828473</v>
      </c>
      <c r="H689" s="307">
        <f t="shared" ca="1" si="302"/>
        <v>-104.54253655395726</v>
      </c>
      <c r="I689" s="304">
        <f t="shared" ca="1" si="303"/>
        <v>104.80273297072068</v>
      </c>
      <c r="J689" s="306">
        <f t="shared" ca="1" si="304"/>
        <v>841.88593005355631</v>
      </c>
      <c r="K689" s="307">
        <f t="shared" ca="1" si="305"/>
        <v>-11.468916935215587</v>
      </c>
      <c r="L689" s="304">
        <f t="shared" ca="1" si="290"/>
        <v>841.96404630946586</v>
      </c>
      <c r="M689" s="306">
        <f t="shared" ca="1" si="306"/>
        <v>-1.5003157834721679</v>
      </c>
      <c r="N689" s="304">
        <f t="shared" ca="1" si="307"/>
        <v>-85.961762329818697</v>
      </c>
      <c r="P689" s="310">
        <f t="shared" ca="1" si="308"/>
        <v>23</v>
      </c>
      <c r="Q689" s="304">
        <f t="shared" ca="1" si="309"/>
        <v>0</v>
      </c>
      <c r="R689" s="306">
        <f t="shared" ca="1" si="310"/>
        <v>0</v>
      </c>
      <c r="S689" s="307">
        <f t="shared" ca="1" si="311"/>
        <v>2.9792999999999985</v>
      </c>
      <c r="T689" s="304">
        <f t="shared" ca="1" si="291"/>
        <v>29.226932999999988</v>
      </c>
      <c r="U689" s="311">
        <f t="shared" ca="1" si="292"/>
        <v>0</v>
      </c>
      <c r="V689" s="306">
        <f t="shared" ca="1" si="293"/>
        <v>1.2264057484451718</v>
      </c>
      <c r="W689" s="304">
        <f t="shared" ca="1" si="294"/>
        <v>27.486696988750008</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0.55977253063599797</v>
      </c>
      <c r="AH689" s="304">
        <f t="shared" ca="1" si="318"/>
        <v>-9.2258714768912178</v>
      </c>
    </row>
    <row r="690" spans="1:34" x14ac:dyDescent="0.2">
      <c r="A690" s="347">
        <f t="shared" ca="1" si="296"/>
        <v>1E-4</v>
      </c>
      <c r="B690" s="304">
        <f t="shared" ca="1" si="297"/>
        <v>37.118100000000823</v>
      </c>
      <c r="D690" s="306">
        <f t="shared" ca="1" si="298"/>
        <v>-0.64970759231565445</v>
      </c>
      <c r="E690" s="307">
        <f t="shared" ca="1" si="299"/>
        <v>-0.60701437738767261</v>
      </c>
      <c r="F690" s="304">
        <f t="shared" ca="1" si="300"/>
        <v>0.88914926186099286</v>
      </c>
      <c r="G690" s="306">
        <f t="shared" ca="1" si="301"/>
        <v>7.3803746500692418</v>
      </c>
      <c r="H690" s="307">
        <f t="shared" ca="1" si="302"/>
        <v>-104.54259725539499</v>
      </c>
      <c r="I690" s="304">
        <f t="shared" ca="1" si="303"/>
        <v>104.80278894609201</v>
      </c>
      <c r="J690" s="306">
        <f t="shared" ca="1" si="304"/>
        <v>841.88593005355631</v>
      </c>
      <c r="K690" s="307">
        <f t="shared" ca="1" si="305"/>
        <v>-11.479371191906054</v>
      </c>
      <c r="L690" s="304">
        <f t="shared" ca="1" si="290"/>
        <v>841.96418877830138</v>
      </c>
      <c r="M690" s="306">
        <f t="shared" ca="1" si="306"/>
        <v>-1.5003164426548528</v>
      </c>
      <c r="N690" s="304">
        <f t="shared" ca="1" si="307"/>
        <v>-85.961800098204463</v>
      </c>
      <c r="P690" s="310">
        <f t="shared" ca="1" si="308"/>
        <v>23</v>
      </c>
      <c r="Q690" s="304">
        <f t="shared" ca="1" si="309"/>
        <v>0</v>
      </c>
      <c r="R690" s="306">
        <f t="shared" ca="1" si="310"/>
        <v>0</v>
      </c>
      <c r="S690" s="307">
        <f t="shared" ca="1" si="311"/>
        <v>2.9792999999999985</v>
      </c>
      <c r="T690" s="304">
        <f t="shared" ca="1" si="291"/>
        <v>29.226932999999988</v>
      </c>
      <c r="U690" s="311">
        <f t="shared" ca="1" si="292"/>
        <v>0</v>
      </c>
      <c r="V690" s="306">
        <f t="shared" ca="1" si="293"/>
        <v>1.2264070305623136</v>
      </c>
      <c r="W690" s="304">
        <f t="shared" ca="1" si="294"/>
        <v>27.48675508552283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0.55975348559791982</v>
      </c>
      <c r="AH690" s="304">
        <f t="shared" ca="1" si="318"/>
        <v>-9.2258909773268964</v>
      </c>
    </row>
    <row r="691" spans="1:34" x14ac:dyDescent="0.2">
      <c r="A691" s="347">
        <f t="shared" ca="1" si="296"/>
        <v>1E-4</v>
      </c>
      <c r="B691" s="304">
        <f t="shared" ca="1" si="297"/>
        <v>37.118200000000826</v>
      </c>
      <c r="D691" s="306">
        <f t="shared" ca="1" si="298"/>
        <v>-0.64970289909692525</v>
      </c>
      <c r="E691" s="307">
        <f t="shared" ca="1" si="299"/>
        <v>-0.60699449738435085</v>
      </c>
      <c r="F691" s="304">
        <f t="shared" ca="1" si="300"/>
        <v>0.88913226066195017</v>
      </c>
      <c r="G691" s="306">
        <f t="shared" ca="1" si="301"/>
        <v>7.3803096797793319</v>
      </c>
      <c r="H691" s="307">
        <f t="shared" ca="1" si="302"/>
        <v>-104.54265795484473</v>
      </c>
      <c r="I691" s="304">
        <f t="shared" ca="1" si="303"/>
        <v>104.80284491955886</v>
      </c>
      <c r="J691" s="306">
        <f t="shared" ca="1" si="304"/>
        <v>841.88593005355631</v>
      </c>
      <c r="K691" s="307">
        <f t="shared" ca="1" si="305"/>
        <v>-11.489825454666565</v>
      </c>
      <c r="L691" s="304">
        <f t="shared" ca="1" si="290"/>
        <v>841.96433137700092</v>
      </c>
      <c r="M691" s="306">
        <f t="shared" ca="1" si="306"/>
        <v>-1.5003171018310308</v>
      </c>
      <c r="N691" s="304">
        <f t="shared" ca="1" si="307"/>
        <v>-85.961837866217422</v>
      </c>
      <c r="P691" s="310">
        <f t="shared" ca="1" si="308"/>
        <v>23</v>
      </c>
      <c r="Q691" s="304">
        <f t="shared" ca="1" si="309"/>
        <v>0</v>
      </c>
      <c r="R691" s="306">
        <f t="shared" ca="1" si="310"/>
        <v>0</v>
      </c>
      <c r="S691" s="307">
        <f t="shared" ca="1" si="311"/>
        <v>2.9792999999999985</v>
      </c>
      <c r="T691" s="304">
        <f t="shared" ca="1" si="291"/>
        <v>29.226932999999988</v>
      </c>
      <c r="U691" s="311">
        <f t="shared" ca="1" si="292"/>
        <v>0</v>
      </c>
      <c r="V691" s="306">
        <f t="shared" ca="1" si="293"/>
        <v>1.2264083126815417</v>
      </c>
      <c r="W691" s="304">
        <f t="shared" ca="1" si="294"/>
        <v>27.486813181420505</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0.55973444084485102</v>
      </c>
      <c r="AH691" s="304">
        <f t="shared" ca="1" si="318"/>
        <v>-9.2259104774688154</v>
      </c>
    </row>
    <row r="692" spans="1:34" x14ac:dyDescent="0.2">
      <c r="A692" s="347">
        <f t="shared" ca="1" si="296"/>
        <v>1E-4</v>
      </c>
      <c r="B692" s="304">
        <f t="shared" ca="1" si="297"/>
        <v>37.118300000000829</v>
      </c>
      <c r="D692" s="306">
        <f t="shared" ca="1" si="298"/>
        <v>-0.64969820589146576</v>
      </c>
      <c r="E692" s="307">
        <f t="shared" ca="1" si="299"/>
        <v>-0.60697461768045713</v>
      </c>
      <c r="F692" s="304">
        <f t="shared" ca="1" si="300"/>
        <v>0.88911525982120365</v>
      </c>
      <c r="G692" s="306">
        <f t="shared" ca="1" si="301"/>
        <v>7.3802447099587427</v>
      </c>
      <c r="H692" s="307">
        <f t="shared" ca="1" si="302"/>
        <v>-104.54271865230649</v>
      </c>
      <c r="I692" s="304">
        <f t="shared" ca="1" si="303"/>
        <v>104.80290089112125</v>
      </c>
      <c r="J692" s="306">
        <f t="shared" ca="1" si="304"/>
        <v>841.88593005355631</v>
      </c>
      <c r="K692" s="307">
        <f t="shared" ca="1" si="305"/>
        <v>-11.500279723496924</v>
      </c>
      <c r="L692" s="304">
        <f t="shared" ca="1" si="290"/>
        <v>841.9644741055647</v>
      </c>
      <c r="M692" s="306">
        <f t="shared" ca="1" si="306"/>
        <v>-1.5003177610007019</v>
      </c>
      <c r="N692" s="304">
        <f t="shared" ca="1" si="307"/>
        <v>-85.961875633857559</v>
      </c>
      <c r="P692" s="310">
        <f t="shared" ca="1" si="308"/>
        <v>23</v>
      </c>
      <c r="Q692" s="304">
        <f t="shared" ca="1" si="309"/>
        <v>0</v>
      </c>
      <c r="R692" s="306">
        <f t="shared" ca="1" si="310"/>
        <v>0</v>
      </c>
      <c r="S692" s="307">
        <f t="shared" ca="1" si="311"/>
        <v>2.9792999999999985</v>
      </c>
      <c r="T692" s="304">
        <f t="shared" ca="1" si="291"/>
        <v>29.226932999999988</v>
      </c>
      <c r="U692" s="311">
        <f t="shared" ca="1" si="292"/>
        <v>0</v>
      </c>
      <c r="V692" s="306">
        <f t="shared" ca="1" si="293"/>
        <v>1.2264095948028548</v>
      </c>
      <c r="W692" s="304">
        <f t="shared" ca="1" si="294"/>
        <v>27.486871276443015</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0.55971539637677736</v>
      </c>
      <c r="AH692" s="304">
        <f t="shared" ca="1" si="318"/>
        <v>-9.2259299773169943</v>
      </c>
    </row>
    <row r="693" spans="1:34" x14ac:dyDescent="0.2">
      <c r="A693" s="347">
        <f t="shared" ca="1" si="296"/>
        <v>1E-4</v>
      </c>
      <c r="B693" s="304">
        <f t="shared" ca="1" si="297"/>
        <v>37.118400000000833</v>
      </c>
      <c r="D693" s="306">
        <f t="shared" ca="1" si="298"/>
        <v>-0.64969351269927866</v>
      </c>
      <c r="E693" s="307">
        <f t="shared" ca="1" si="299"/>
        <v>-0.6069547382760021</v>
      </c>
      <c r="F693" s="304">
        <f t="shared" ca="1" si="300"/>
        <v>0.88909825933876285</v>
      </c>
      <c r="G693" s="306">
        <f t="shared" ca="1" si="301"/>
        <v>7.3801797406074732</v>
      </c>
      <c r="H693" s="307">
        <f t="shared" ca="1" si="302"/>
        <v>-104.54277934778032</v>
      </c>
      <c r="I693" s="304">
        <f t="shared" ca="1" si="303"/>
        <v>104.80295686077925</v>
      </c>
      <c r="J693" s="306">
        <f t="shared" ca="1" si="304"/>
        <v>841.88593005355631</v>
      </c>
      <c r="K693" s="307">
        <f t="shared" ca="1" si="305"/>
        <v>-11.510733998396928</v>
      </c>
      <c r="L693" s="304">
        <f t="shared" ca="1" si="290"/>
        <v>841.96461696399297</v>
      </c>
      <c r="M693" s="306">
        <f t="shared" ca="1" si="306"/>
        <v>-1.5003184201638662</v>
      </c>
      <c r="N693" s="304">
        <f t="shared" ca="1" si="307"/>
        <v>-85.961913401124875</v>
      </c>
      <c r="P693" s="310">
        <f t="shared" ca="1" si="308"/>
        <v>23</v>
      </c>
      <c r="Q693" s="304">
        <f t="shared" ca="1" si="309"/>
        <v>0</v>
      </c>
      <c r="R693" s="306">
        <f t="shared" ca="1" si="310"/>
        <v>0</v>
      </c>
      <c r="S693" s="307">
        <f t="shared" ca="1" si="311"/>
        <v>2.9792999999999985</v>
      </c>
      <c r="T693" s="304">
        <f t="shared" ca="1" si="291"/>
        <v>29.226932999999988</v>
      </c>
      <c r="U693" s="311">
        <f t="shared" ca="1" si="292"/>
        <v>0</v>
      </c>
      <c r="V693" s="306">
        <f t="shared" ca="1" si="293"/>
        <v>1.2264108769262536</v>
      </c>
      <c r="W693" s="304">
        <f t="shared" ca="1" si="294"/>
        <v>27.486929370590389</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0.55969635219370595</v>
      </c>
      <c r="AH693" s="304">
        <f t="shared" ca="1" si="318"/>
        <v>-9.2259494768714223</v>
      </c>
    </row>
    <row r="694" spans="1:34" x14ac:dyDescent="0.2">
      <c r="A694" s="347">
        <f t="shared" ca="1" si="296"/>
        <v>1E-4</v>
      </c>
      <c r="B694" s="304">
        <f t="shared" ca="1" si="297"/>
        <v>37.118500000000836</v>
      </c>
      <c r="D694" s="306">
        <f t="shared" ca="1" si="298"/>
        <v>-0.6496888195203635</v>
      </c>
      <c r="E694" s="307">
        <f t="shared" ca="1" si="299"/>
        <v>-0.60693485917097156</v>
      </c>
      <c r="F694" s="304">
        <f t="shared" ca="1" si="300"/>
        <v>0.88908125921461789</v>
      </c>
      <c r="G694" s="306">
        <f t="shared" ca="1" si="301"/>
        <v>7.3801147717255215</v>
      </c>
      <c r="H694" s="307">
        <f t="shared" ca="1" si="302"/>
        <v>-104.54284004126625</v>
      </c>
      <c r="I694" s="304">
        <f t="shared" ca="1" si="303"/>
        <v>104.80301282853284</v>
      </c>
      <c r="J694" s="306">
        <f t="shared" ca="1" si="304"/>
        <v>841.88593005355631</v>
      </c>
      <c r="K694" s="307">
        <f t="shared" ca="1" si="305"/>
        <v>-11.521188279366379</v>
      </c>
      <c r="L694" s="304">
        <f t="shared" ca="1" si="290"/>
        <v>841.9647599522857</v>
      </c>
      <c r="M694" s="306">
        <f t="shared" ca="1" si="306"/>
        <v>-1.5003190793205237</v>
      </c>
      <c r="N694" s="304">
        <f t="shared" ca="1" si="307"/>
        <v>-85.961951168019397</v>
      </c>
      <c r="P694" s="310">
        <f t="shared" ca="1" si="308"/>
        <v>23</v>
      </c>
      <c r="Q694" s="304">
        <f t="shared" ca="1" si="309"/>
        <v>0</v>
      </c>
      <c r="R694" s="306">
        <f t="shared" ca="1" si="310"/>
        <v>0</v>
      </c>
      <c r="S694" s="307">
        <f t="shared" ca="1" si="311"/>
        <v>2.9792999999999985</v>
      </c>
      <c r="T694" s="304">
        <f t="shared" ca="1" si="291"/>
        <v>29.226932999999988</v>
      </c>
      <c r="U694" s="311">
        <f t="shared" ca="1" si="292"/>
        <v>0</v>
      </c>
      <c r="V694" s="306">
        <f t="shared" ca="1" si="293"/>
        <v>1.2264121590517383</v>
      </c>
      <c r="W694" s="304">
        <f t="shared" ca="1" si="294"/>
        <v>27.486987463862626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0.55967730829562612</v>
      </c>
      <c r="AH694" s="304">
        <f t="shared" ca="1" si="318"/>
        <v>-9.225968976132112</v>
      </c>
    </row>
    <row r="695" spans="1:34" x14ac:dyDescent="0.2">
      <c r="A695" s="347">
        <f t="shared" ca="1" si="296"/>
        <v>1E-4</v>
      </c>
      <c r="B695" s="304">
        <f t="shared" ca="1" si="297"/>
        <v>37.118600000000839</v>
      </c>
      <c r="D695" s="306">
        <f t="shared" ca="1" si="298"/>
        <v>-0.64968412635472139</v>
      </c>
      <c r="E695" s="307">
        <f t="shared" ca="1" si="299"/>
        <v>-0.60691498036536551</v>
      </c>
      <c r="F695" s="304">
        <f t="shared" ca="1" si="300"/>
        <v>0.88906425944876988</v>
      </c>
      <c r="G695" s="306">
        <f t="shared" ca="1" si="301"/>
        <v>7.3800498033128861</v>
      </c>
      <c r="H695" s="307">
        <f t="shared" ca="1" si="302"/>
        <v>-104.54290073276428</v>
      </c>
      <c r="I695" s="304">
        <f t="shared" ca="1" si="303"/>
        <v>104.80306879438209</v>
      </c>
      <c r="J695" s="306">
        <f t="shared" ca="1" si="304"/>
        <v>841.88593005355631</v>
      </c>
      <c r="K695" s="307">
        <f t="shared" ca="1" si="305"/>
        <v>-11.531642566405081</v>
      </c>
      <c r="L695" s="304">
        <f t="shared" ca="1" si="290"/>
        <v>841.96490307044314</v>
      </c>
      <c r="M695" s="306">
        <f t="shared" ca="1" si="306"/>
        <v>-1.5003197384706746</v>
      </c>
      <c r="N695" s="304">
        <f t="shared" ca="1" si="307"/>
        <v>-85.961988934541111</v>
      </c>
      <c r="P695" s="310">
        <f t="shared" ca="1" si="308"/>
        <v>23</v>
      </c>
      <c r="Q695" s="304">
        <f t="shared" ca="1" si="309"/>
        <v>0</v>
      </c>
      <c r="R695" s="306">
        <f t="shared" ca="1" si="310"/>
        <v>0</v>
      </c>
      <c r="S695" s="307">
        <f t="shared" ca="1" si="311"/>
        <v>2.9792999999999985</v>
      </c>
      <c r="T695" s="304">
        <f t="shared" ca="1" si="291"/>
        <v>29.226932999999988</v>
      </c>
      <c r="U695" s="311">
        <f t="shared" ca="1" si="292"/>
        <v>0</v>
      </c>
      <c r="V695" s="306">
        <f t="shared" ca="1" si="293"/>
        <v>1.2264134411793082</v>
      </c>
      <c r="W695" s="304">
        <f t="shared" ca="1" si="294"/>
        <v>27.487045556259741</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0.55965826468253965</v>
      </c>
      <c r="AH695" s="304">
        <f t="shared" ca="1" si="318"/>
        <v>-9.2259884750990633</v>
      </c>
    </row>
    <row r="696" spans="1:34" x14ac:dyDescent="0.2">
      <c r="A696" s="347">
        <f t="shared" ca="1" si="296"/>
        <v>1E-4</v>
      </c>
      <c r="B696" s="304">
        <f t="shared" ca="1" si="297"/>
        <v>37.118700000000842</v>
      </c>
      <c r="D696" s="306">
        <f t="shared" ca="1" si="298"/>
        <v>-0.64967943320235144</v>
      </c>
      <c r="E696" s="307">
        <f t="shared" ca="1" si="299"/>
        <v>-0.60689510185918039</v>
      </c>
      <c r="F696" s="304">
        <f t="shared" ca="1" si="300"/>
        <v>0.88904726004121604</v>
      </c>
      <c r="G696" s="306">
        <f t="shared" ca="1" si="301"/>
        <v>7.3799848353695658</v>
      </c>
      <c r="H696" s="307">
        <f t="shared" ca="1" si="302"/>
        <v>-104.54296142227447</v>
      </c>
      <c r="I696" s="304">
        <f t="shared" ca="1" si="303"/>
        <v>104.80312475832699</v>
      </c>
      <c r="J696" s="306">
        <f t="shared" ca="1" si="304"/>
        <v>841.88593005355631</v>
      </c>
      <c r="K696" s="307">
        <f t="shared" ca="1" si="305"/>
        <v>-11.542096859512833</v>
      </c>
      <c r="L696" s="304">
        <f t="shared" ca="1" si="290"/>
        <v>841.96504631846562</v>
      </c>
      <c r="M696" s="306">
        <f t="shared" ca="1" si="306"/>
        <v>-1.5003203976143189</v>
      </c>
      <c r="N696" s="304">
        <f t="shared" ca="1" si="307"/>
        <v>-85.962026700690018</v>
      </c>
      <c r="P696" s="310">
        <f t="shared" ca="1" si="308"/>
        <v>23</v>
      </c>
      <c r="Q696" s="304">
        <f t="shared" ca="1" si="309"/>
        <v>0</v>
      </c>
      <c r="R696" s="306">
        <f t="shared" ca="1" si="310"/>
        <v>0</v>
      </c>
      <c r="S696" s="307">
        <f t="shared" ca="1" si="311"/>
        <v>2.9792999999999985</v>
      </c>
      <c r="T696" s="304">
        <f t="shared" ca="1" si="291"/>
        <v>29.226932999999988</v>
      </c>
      <c r="U696" s="311">
        <f t="shared" ca="1" si="292"/>
        <v>0</v>
      </c>
      <c r="V696" s="306">
        <f t="shared" ca="1" si="293"/>
        <v>1.2264147233089635</v>
      </c>
      <c r="W696" s="304">
        <f t="shared" ca="1" si="294"/>
        <v>27.487103647781741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0.55963922135443944</v>
      </c>
      <c r="AH696" s="304">
        <f t="shared" ca="1" si="318"/>
        <v>-9.2260079737722798</v>
      </c>
    </row>
    <row r="697" spans="1:34" x14ac:dyDescent="0.2">
      <c r="A697" s="347">
        <f t="shared" ca="1" si="296"/>
        <v>1E-4</v>
      </c>
      <c r="B697" s="304">
        <f t="shared" ca="1" si="297"/>
        <v>37.118800000000846</v>
      </c>
      <c r="D697" s="306">
        <f t="shared" ca="1" si="298"/>
        <v>-0.64967474006325487</v>
      </c>
      <c r="E697" s="307">
        <f t="shared" ca="1" si="299"/>
        <v>-0.60687522365241264</v>
      </c>
      <c r="F697" s="304">
        <f t="shared" ca="1" si="300"/>
        <v>0.88903026099195503</v>
      </c>
      <c r="G697" s="306">
        <f t="shared" ca="1" si="301"/>
        <v>7.3799198678955591</v>
      </c>
      <c r="H697" s="307">
        <f t="shared" ca="1" si="302"/>
        <v>-104.54302210979684</v>
      </c>
      <c r="I697" s="304">
        <f t="shared" ca="1" si="303"/>
        <v>104.80318072036759</v>
      </c>
      <c r="J697" s="306">
        <f t="shared" ca="1" si="304"/>
        <v>841.88593005355631</v>
      </c>
      <c r="K697" s="307">
        <f t="shared" ca="1" si="305"/>
        <v>-11.552551158689436</v>
      </c>
      <c r="L697" s="304">
        <f t="shared" ca="1" si="290"/>
        <v>841.96518969635292</v>
      </c>
      <c r="M697" s="306">
        <f t="shared" ca="1" si="306"/>
        <v>-1.5003210567514567</v>
      </c>
      <c r="N697" s="304">
        <f t="shared" ca="1" si="307"/>
        <v>-85.962064466466131</v>
      </c>
      <c r="P697" s="310">
        <f t="shared" ca="1" si="308"/>
        <v>23</v>
      </c>
      <c r="Q697" s="304">
        <f t="shared" ca="1" si="309"/>
        <v>0</v>
      </c>
      <c r="R697" s="306">
        <f t="shared" ca="1" si="310"/>
        <v>0</v>
      </c>
      <c r="S697" s="307">
        <f t="shared" ca="1" si="311"/>
        <v>2.9792999999999985</v>
      </c>
      <c r="T697" s="304">
        <f t="shared" ca="1" si="291"/>
        <v>29.226932999999988</v>
      </c>
      <c r="U697" s="311">
        <f t="shared" ca="1" si="292"/>
        <v>0</v>
      </c>
      <c r="V697" s="306">
        <f t="shared" ca="1" si="293"/>
        <v>1.2264160054407043</v>
      </c>
      <c r="W697" s="304">
        <f t="shared" ca="1" si="294"/>
        <v>27.48716173842864</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0.55962017831132549</v>
      </c>
      <c r="AH697" s="304">
        <f t="shared" ca="1" si="318"/>
        <v>-9.226027472151765</v>
      </c>
    </row>
    <row r="698" spans="1:34" x14ac:dyDescent="0.2">
      <c r="A698" s="347">
        <f t="shared" ca="1" si="296"/>
        <v>1E-4</v>
      </c>
      <c r="B698" s="304">
        <f t="shared" ca="1" si="297"/>
        <v>37.118900000000849</v>
      </c>
      <c r="D698" s="306">
        <f t="shared" ca="1" si="298"/>
        <v>-0.6496700469374328</v>
      </c>
      <c r="E698" s="307">
        <f t="shared" ca="1" si="299"/>
        <v>-0.6068553457450605</v>
      </c>
      <c r="F698" s="304">
        <f t="shared" ca="1" si="300"/>
        <v>0.88901326230098676</v>
      </c>
      <c r="G698" s="306">
        <f t="shared" ca="1" si="301"/>
        <v>7.3798549008908649</v>
      </c>
      <c r="H698" s="307">
        <f t="shared" ca="1" si="302"/>
        <v>-104.54308279533142</v>
      </c>
      <c r="I698" s="304">
        <f t="shared" ca="1" si="303"/>
        <v>104.80323668050391</v>
      </c>
      <c r="J698" s="306">
        <f t="shared" ca="1" si="304"/>
        <v>841.88593005355631</v>
      </c>
      <c r="K698" s="307">
        <f t="shared" ca="1" si="305"/>
        <v>-11.563005463934692</v>
      </c>
      <c r="L698" s="304">
        <f t="shared" ca="1" si="290"/>
        <v>841.9653332041056</v>
      </c>
      <c r="M698" s="306">
        <f t="shared" ca="1" si="306"/>
        <v>-1.5003217158820881</v>
      </c>
      <c r="N698" s="304">
        <f t="shared" ca="1" si="307"/>
        <v>-85.962102231869466</v>
      </c>
      <c r="P698" s="310">
        <f t="shared" ca="1" si="308"/>
        <v>23</v>
      </c>
      <c r="Q698" s="304">
        <f t="shared" ca="1" si="309"/>
        <v>0</v>
      </c>
      <c r="R698" s="306">
        <f t="shared" ca="1" si="310"/>
        <v>0</v>
      </c>
      <c r="S698" s="307">
        <f t="shared" ca="1" si="311"/>
        <v>2.9792999999999985</v>
      </c>
      <c r="T698" s="304">
        <f t="shared" ca="1" si="291"/>
        <v>29.226932999999988</v>
      </c>
      <c r="U698" s="311">
        <f t="shared" ca="1" si="292"/>
        <v>0</v>
      </c>
      <c r="V698" s="306">
        <f t="shared" ca="1" si="293"/>
        <v>1.2264172875745303</v>
      </c>
      <c r="W698" s="304">
        <f t="shared" ca="1" si="294"/>
        <v>27.487219828200427</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0.55960113555319069</v>
      </c>
      <c r="AH698" s="304">
        <f t="shared" ca="1" si="318"/>
        <v>-9.2260469702375225</v>
      </c>
    </row>
    <row r="699" spans="1:34" x14ac:dyDescent="0.2">
      <c r="A699" s="347">
        <f t="shared" ca="1" si="296"/>
        <v>1E-4</v>
      </c>
      <c r="B699" s="304">
        <f t="shared" ca="1" si="297"/>
        <v>37.119000000000852</v>
      </c>
      <c r="D699" s="306">
        <f t="shared" ca="1" si="298"/>
        <v>-0.64966535382488433</v>
      </c>
      <c r="E699" s="307">
        <f t="shared" ca="1" si="299"/>
        <v>-0.60683546813712397</v>
      </c>
      <c r="F699" s="304">
        <f t="shared" ca="1" si="300"/>
        <v>0.88899626396831077</v>
      </c>
      <c r="G699" s="306">
        <f t="shared" ca="1" si="301"/>
        <v>7.3797899343554825</v>
      </c>
      <c r="H699" s="307">
        <f t="shared" ca="1" si="302"/>
        <v>-104.54314347887824</v>
      </c>
      <c r="I699" s="304">
        <f t="shared" ca="1" si="303"/>
        <v>104.803292638736</v>
      </c>
      <c r="J699" s="306">
        <f t="shared" ca="1" si="304"/>
        <v>841.88593005355631</v>
      </c>
      <c r="K699" s="307">
        <f t="shared" ca="1" si="305"/>
        <v>-11.573459775248402</v>
      </c>
      <c r="L699" s="304">
        <f t="shared" ca="1" si="290"/>
        <v>841.96547684172356</v>
      </c>
      <c r="M699" s="306">
        <f t="shared" ca="1" si="306"/>
        <v>-1.5003223750062131</v>
      </c>
      <c r="N699" s="304">
        <f t="shared" ca="1" si="307"/>
        <v>-85.962139996900007</v>
      </c>
      <c r="P699" s="310">
        <f t="shared" ca="1" si="308"/>
        <v>23</v>
      </c>
      <c r="Q699" s="304">
        <f t="shared" ca="1" si="309"/>
        <v>0</v>
      </c>
      <c r="R699" s="306">
        <f t="shared" ca="1" si="310"/>
        <v>0</v>
      </c>
      <c r="S699" s="307">
        <f t="shared" ca="1" si="311"/>
        <v>2.9792999999999985</v>
      </c>
      <c r="T699" s="304">
        <f t="shared" ca="1" si="291"/>
        <v>29.226932999999988</v>
      </c>
      <c r="U699" s="311">
        <f t="shared" ca="1" si="292"/>
        <v>0</v>
      </c>
      <c r="V699" s="306">
        <f t="shared" ca="1" si="293"/>
        <v>1.2264185697104422</v>
      </c>
      <c r="W699" s="304">
        <f t="shared" ca="1" si="294"/>
        <v>27.487277917097156</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0.55958209308004214</v>
      </c>
      <c r="AH699" s="304">
        <f t="shared" ca="1" si="318"/>
        <v>-9.2260664680295505</v>
      </c>
    </row>
    <row r="700" spans="1:34" x14ac:dyDescent="0.2">
      <c r="A700" s="347">
        <f t="shared" ca="1" si="296"/>
        <v>1E-4</v>
      </c>
      <c r="B700" s="304">
        <f t="shared" ca="1" si="297"/>
        <v>37.119100000000856</v>
      </c>
      <c r="D700" s="306">
        <f t="shared" ca="1" si="298"/>
        <v>-0.64966066072561124</v>
      </c>
      <c r="E700" s="307">
        <f t="shared" ca="1" si="299"/>
        <v>-0.60681559082858527</v>
      </c>
      <c r="F700" s="304">
        <f t="shared" ca="1" si="300"/>
        <v>0.88897926599391663</v>
      </c>
      <c r="G700" s="306">
        <f t="shared" ca="1" si="301"/>
        <v>7.3797249682894099</v>
      </c>
      <c r="H700" s="307">
        <f t="shared" ca="1" si="302"/>
        <v>-104.54320416043731</v>
      </c>
      <c r="I700" s="304">
        <f t="shared" ca="1" si="303"/>
        <v>104.80334859506385</v>
      </c>
      <c r="J700" s="306">
        <f t="shared" ca="1" si="304"/>
        <v>841.88593005355631</v>
      </c>
      <c r="K700" s="307">
        <f t="shared" ca="1" si="305"/>
        <v>-11.583914092630367</v>
      </c>
      <c r="L700" s="304">
        <f t="shared" ca="1" si="290"/>
        <v>841.96562060920689</v>
      </c>
      <c r="M700" s="306">
        <f t="shared" ca="1" si="306"/>
        <v>-1.5003230341238318</v>
      </c>
      <c r="N700" s="304">
        <f t="shared" ca="1" si="307"/>
        <v>-85.962177761557754</v>
      </c>
      <c r="P700" s="310">
        <f t="shared" ca="1" si="308"/>
        <v>23</v>
      </c>
      <c r="Q700" s="304">
        <f t="shared" ca="1" si="309"/>
        <v>0</v>
      </c>
      <c r="R700" s="306">
        <f t="shared" ca="1" si="310"/>
        <v>0</v>
      </c>
      <c r="S700" s="307">
        <f t="shared" ca="1" si="311"/>
        <v>2.9792999999999985</v>
      </c>
      <c r="T700" s="304">
        <f t="shared" ca="1" si="291"/>
        <v>29.226932999999988</v>
      </c>
      <c r="U700" s="311">
        <f t="shared" ca="1" si="292"/>
        <v>0</v>
      </c>
      <c r="V700" s="306">
        <f t="shared" ca="1" si="293"/>
        <v>1.226419851848439</v>
      </c>
      <c r="W700" s="304">
        <f t="shared" ca="1" si="294"/>
        <v>27.487336005118784</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0.55956305089186031</v>
      </c>
      <c r="AH700" s="304">
        <f t="shared" ca="1" si="318"/>
        <v>-9.2260859655278651</v>
      </c>
    </row>
    <row r="701" spans="1:34" x14ac:dyDescent="0.2">
      <c r="A701" s="347">
        <f t="shared" ca="1" si="296"/>
        <v>1E-4</v>
      </c>
      <c r="B701" s="304">
        <f t="shared" ca="1" si="297"/>
        <v>37.119200000000859</v>
      </c>
      <c r="D701" s="306">
        <f t="shared" ca="1" si="298"/>
        <v>-0.64965596763961375</v>
      </c>
      <c r="E701" s="307">
        <f t="shared" ca="1" si="299"/>
        <v>-0.6067957138194604</v>
      </c>
      <c r="F701" s="304">
        <f t="shared" ca="1" si="300"/>
        <v>0.88896226837781556</v>
      </c>
      <c r="G701" s="306">
        <f t="shared" ca="1" si="301"/>
        <v>7.3796600026926455</v>
      </c>
      <c r="H701" s="307">
        <f t="shared" ca="1" si="302"/>
        <v>-104.54326484000869</v>
      </c>
      <c r="I701" s="304">
        <f t="shared" ca="1" si="303"/>
        <v>104.80340454948751</v>
      </c>
      <c r="J701" s="306">
        <f t="shared" ca="1" si="304"/>
        <v>841.88593005355631</v>
      </c>
      <c r="K701" s="307">
        <f t="shared" ca="1" si="305"/>
        <v>-11.594368416080389</v>
      </c>
      <c r="L701" s="304">
        <f t="shared" ca="1" si="290"/>
        <v>841.96576450655607</v>
      </c>
      <c r="M701" s="306">
        <f t="shared" ca="1" si="306"/>
        <v>-1.5003236932349444</v>
      </c>
      <c r="N701" s="304">
        <f t="shared" ca="1" si="307"/>
        <v>-85.962215525842737</v>
      </c>
      <c r="P701" s="310">
        <f t="shared" ca="1" si="308"/>
        <v>23</v>
      </c>
      <c r="Q701" s="304">
        <f t="shared" ca="1" si="309"/>
        <v>0</v>
      </c>
      <c r="R701" s="306">
        <f t="shared" ca="1" si="310"/>
        <v>0</v>
      </c>
      <c r="S701" s="307">
        <f t="shared" ca="1" si="311"/>
        <v>2.9792999999999985</v>
      </c>
      <c r="T701" s="304">
        <f t="shared" ca="1" si="291"/>
        <v>29.226932999999988</v>
      </c>
      <c r="U701" s="311">
        <f t="shared" ca="1" si="292"/>
        <v>0</v>
      </c>
      <c r="V701" s="306">
        <f t="shared" ca="1" si="293"/>
        <v>1.2264211339885216</v>
      </c>
      <c r="W701" s="304">
        <f t="shared" ca="1" si="294"/>
        <v>27.487394092265362</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0.55954400898865941</v>
      </c>
      <c r="AH701" s="304">
        <f t="shared" ca="1" si="318"/>
        <v>-9.2261054627324537</v>
      </c>
    </row>
    <row r="702" spans="1:34" x14ac:dyDescent="0.2">
      <c r="A702" s="347">
        <f t="shared" ca="1" si="296"/>
        <v>1E-4</v>
      </c>
      <c r="B702" s="304">
        <f t="shared" ca="1" si="297"/>
        <v>37.119300000000862</v>
      </c>
      <c r="D702" s="306">
        <f t="shared" ca="1" si="298"/>
        <v>-0.64965127456689176</v>
      </c>
      <c r="E702" s="307">
        <f t="shared" ca="1" si="299"/>
        <v>-0.60677583710973337</v>
      </c>
      <c r="F702" s="304">
        <f t="shared" ca="1" si="300"/>
        <v>0.88894527111999677</v>
      </c>
      <c r="G702" s="306">
        <f t="shared" ca="1" si="301"/>
        <v>7.3795950375651884</v>
      </c>
      <c r="H702" s="307">
        <f t="shared" ca="1" si="302"/>
        <v>-104.54332551759239</v>
      </c>
      <c r="I702" s="304">
        <f t="shared" ca="1" si="303"/>
        <v>104.803460502007</v>
      </c>
      <c r="J702" s="306">
        <f t="shared" ca="1" si="304"/>
        <v>841.88593005355631</v>
      </c>
      <c r="K702" s="307">
        <f t="shared" ca="1" si="305"/>
        <v>-11.60482274559827</v>
      </c>
      <c r="L702" s="304">
        <f t="shared" ca="1" si="290"/>
        <v>841.96590853377086</v>
      </c>
      <c r="M702" s="306">
        <f t="shared" ca="1" si="306"/>
        <v>-1.5003243523395509</v>
      </c>
      <c r="N702" s="304">
        <f t="shared" ca="1" si="307"/>
        <v>-85.962253289754941</v>
      </c>
      <c r="P702" s="310">
        <f t="shared" ca="1" si="308"/>
        <v>23</v>
      </c>
      <c r="Q702" s="304">
        <f t="shared" ca="1" si="309"/>
        <v>0</v>
      </c>
      <c r="R702" s="306">
        <f t="shared" ca="1" si="310"/>
        <v>0</v>
      </c>
      <c r="S702" s="307">
        <f t="shared" ca="1" si="311"/>
        <v>2.9792999999999985</v>
      </c>
      <c r="T702" s="304">
        <f t="shared" ca="1" si="291"/>
        <v>29.226932999999988</v>
      </c>
      <c r="U702" s="311">
        <f t="shared" ca="1" si="292"/>
        <v>0</v>
      </c>
      <c r="V702" s="306">
        <f t="shared" ca="1" si="293"/>
        <v>1.2264224161306891</v>
      </c>
      <c r="W702" s="304">
        <f t="shared" ca="1" si="294"/>
        <v>27.487452178536863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0.55952496737042168</v>
      </c>
      <c r="AH702" s="304">
        <f t="shared" ca="1" si="318"/>
        <v>-9.2261249596433306</v>
      </c>
    </row>
    <row r="703" spans="1:34" x14ac:dyDescent="0.2">
      <c r="A703" s="347">
        <f t="shared" ca="1" si="296"/>
        <v>1E-4</v>
      </c>
      <c r="B703" s="304">
        <f t="shared" ca="1" si="297"/>
        <v>37.119400000000866</v>
      </c>
      <c r="D703" s="306">
        <f t="shared" ca="1" si="298"/>
        <v>-0.64964658150744592</v>
      </c>
      <c r="E703" s="307">
        <f t="shared" ca="1" si="299"/>
        <v>-0.60675596069940951</v>
      </c>
      <c r="F703" s="304">
        <f t="shared" ca="1" si="300"/>
        <v>0.88892827422046483</v>
      </c>
      <c r="G703" s="306">
        <f t="shared" ca="1" si="301"/>
        <v>7.3795300729070377</v>
      </c>
      <c r="H703" s="307">
        <f t="shared" ca="1" si="302"/>
        <v>-104.54338619318847</v>
      </c>
      <c r="I703" s="304">
        <f t="shared" ca="1" si="303"/>
        <v>104.80351645262238</v>
      </c>
      <c r="J703" s="306">
        <f t="shared" ca="1" si="304"/>
        <v>841.88593005355631</v>
      </c>
      <c r="K703" s="307">
        <f t="shared" ca="1" si="305"/>
        <v>-11.615277081183809</v>
      </c>
      <c r="L703" s="304">
        <f t="shared" ca="1" si="290"/>
        <v>841.96605269085171</v>
      </c>
      <c r="M703" s="306">
        <f t="shared" ca="1" si="306"/>
        <v>-1.5003250114376514</v>
      </c>
      <c r="N703" s="304">
        <f t="shared" ca="1" si="307"/>
        <v>-85.962291053294393</v>
      </c>
      <c r="P703" s="310">
        <f t="shared" ca="1" si="308"/>
        <v>23</v>
      </c>
      <c r="Q703" s="304">
        <f t="shared" ca="1" si="309"/>
        <v>0</v>
      </c>
      <c r="R703" s="306">
        <f t="shared" ca="1" si="310"/>
        <v>0</v>
      </c>
      <c r="S703" s="307">
        <f t="shared" ca="1" si="311"/>
        <v>2.9792999999999985</v>
      </c>
      <c r="T703" s="304">
        <f t="shared" ca="1" si="291"/>
        <v>29.226932999999988</v>
      </c>
      <c r="U703" s="311">
        <f t="shared" ca="1" si="292"/>
        <v>0</v>
      </c>
      <c r="V703" s="306">
        <f t="shared" ca="1" si="293"/>
        <v>1.2264236982749421</v>
      </c>
      <c r="W703" s="304">
        <f t="shared" ca="1" si="294"/>
        <v>27.487510263933341</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0.55950592603715954</v>
      </c>
      <c r="AH703" s="304">
        <f t="shared" ca="1" si="318"/>
        <v>-9.2261444562604904</v>
      </c>
    </row>
    <row r="704" spans="1:34" x14ac:dyDescent="0.2">
      <c r="A704" s="347">
        <f t="shared" ca="1" si="296"/>
        <v>1E-4</v>
      </c>
      <c r="B704" s="304">
        <f t="shared" ca="1" si="297"/>
        <v>37.119500000000869</v>
      </c>
      <c r="D704" s="306">
        <f t="shared" ca="1" si="298"/>
        <v>-0.64964188846127602</v>
      </c>
      <c r="E704" s="307">
        <f t="shared" ca="1" si="299"/>
        <v>-0.60673608458847283</v>
      </c>
      <c r="F704" s="304">
        <f t="shared" ca="1" si="300"/>
        <v>0.88891127767920874</v>
      </c>
      <c r="G704" s="306">
        <f t="shared" ca="1" si="301"/>
        <v>7.3794651087181915</v>
      </c>
      <c r="H704" s="307">
        <f t="shared" ca="1" si="302"/>
        <v>-104.54344686679693</v>
      </c>
      <c r="I704" s="304">
        <f t="shared" ca="1" si="303"/>
        <v>104.80357240133364</v>
      </c>
      <c r="J704" s="306">
        <f t="shared" ca="1" si="304"/>
        <v>841.88593005355631</v>
      </c>
      <c r="K704" s="307">
        <f t="shared" ca="1" si="305"/>
        <v>-11.625731422836807</v>
      </c>
      <c r="L704" s="304">
        <f t="shared" ca="1" si="290"/>
        <v>841.96619697779875</v>
      </c>
      <c r="M704" s="306">
        <f t="shared" ca="1" si="306"/>
        <v>-1.5003256705292458</v>
      </c>
      <c r="N704" s="304">
        <f t="shared" ca="1" si="307"/>
        <v>-85.962328816461067</v>
      </c>
      <c r="P704" s="310">
        <f t="shared" ca="1" si="308"/>
        <v>23</v>
      </c>
      <c r="Q704" s="304">
        <f t="shared" ca="1" si="309"/>
        <v>0</v>
      </c>
      <c r="R704" s="306">
        <f t="shared" ca="1" si="310"/>
        <v>0</v>
      </c>
      <c r="S704" s="307">
        <f t="shared" ca="1" si="311"/>
        <v>2.9792999999999985</v>
      </c>
      <c r="T704" s="304">
        <f t="shared" ca="1" si="291"/>
        <v>29.226932999999988</v>
      </c>
      <c r="U704" s="311">
        <f t="shared" ca="1" si="292"/>
        <v>0</v>
      </c>
      <c r="V704" s="306">
        <f t="shared" ca="1" si="293"/>
        <v>1.2264249804212803</v>
      </c>
      <c r="W704" s="304">
        <f t="shared" ca="1" si="294"/>
        <v>27.487568348454769</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0.55948688498885346</v>
      </c>
      <c r="AH704" s="304">
        <f t="shared" ca="1" si="318"/>
        <v>-9.2261639525839474</v>
      </c>
    </row>
    <row r="705" spans="1:34" x14ac:dyDescent="0.2">
      <c r="A705" s="347">
        <f t="shared" ca="1" si="296"/>
        <v>1E-4</v>
      </c>
      <c r="B705" s="304">
        <f t="shared" ca="1" si="297"/>
        <v>37.119600000000872</v>
      </c>
      <c r="D705" s="306">
        <f t="shared" ca="1" si="298"/>
        <v>-0.64963719542838483</v>
      </c>
      <c r="E705" s="307">
        <f t="shared" ca="1" si="299"/>
        <v>-0.606716208776934</v>
      </c>
      <c r="F705" s="304">
        <f t="shared" ca="1" si="300"/>
        <v>0.88889428149623828</v>
      </c>
      <c r="G705" s="306">
        <f t="shared" ca="1" si="301"/>
        <v>7.379400144998649</v>
      </c>
      <c r="H705" s="307">
        <f t="shared" ca="1" si="302"/>
        <v>-104.5435075384178</v>
      </c>
      <c r="I705" s="304">
        <f t="shared" ca="1" si="303"/>
        <v>104.80362834814082</v>
      </c>
      <c r="J705" s="306">
        <f t="shared" ca="1" si="304"/>
        <v>841.88593005355631</v>
      </c>
      <c r="K705" s="307">
        <f t="shared" ca="1" si="305"/>
        <v>-11.636185770557068</v>
      </c>
      <c r="L705" s="304">
        <f t="shared" ca="1" si="290"/>
        <v>841.96634139461207</v>
      </c>
      <c r="M705" s="306">
        <f t="shared" ca="1" si="306"/>
        <v>-1.5003263296143345</v>
      </c>
      <c r="N705" s="304">
        <f t="shared" ca="1" si="307"/>
        <v>-85.96236657925499</v>
      </c>
      <c r="P705" s="310">
        <f t="shared" ca="1" si="308"/>
        <v>23</v>
      </c>
      <c r="Q705" s="304">
        <f t="shared" ca="1" si="309"/>
        <v>0</v>
      </c>
      <c r="R705" s="306">
        <f t="shared" ca="1" si="310"/>
        <v>0</v>
      </c>
      <c r="S705" s="307">
        <f t="shared" ca="1" si="311"/>
        <v>2.9792999999999985</v>
      </c>
      <c r="T705" s="304">
        <f t="shared" ca="1" si="291"/>
        <v>29.226932999999988</v>
      </c>
      <c r="U705" s="311">
        <f t="shared" ca="1" si="292"/>
        <v>0</v>
      </c>
      <c r="V705" s="306">
        <f t="shared" ca="1" si="293"/>
        <v>1.226426262569704</v>
      </c>
      <c r="W705" s="304">
        <f t="shared" ca="1" si="294"/>
        <v>27.487626432101184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0.55946784422551232</v>
      </c>
      <c r="AH705" s="304">
        <f t="shared" ca="1" si="318"/>
        <v>-9.2261834486136944</v>
      </c>
    </row>
    <row r="706" spans="1:34" x14ac:dyDescent="0.2">
      <c r="A706" s="347">
        <f t="shared" ca="1" si="296"/>
        <v>1E-4</v>
      </c>
      <c r="B706" s="304">
        <f t="shared" ca="1" si="297"/>
        <v>37.119700000000876</v>
      </c>
      <c r="D706" s="306">
        <f t="shared" ca="1" si="298"/>
        <v>-0.64963250240876991</v>
      </c>
      <c r="E706" s="307">
        <f t="shared" ca="1" si="299"/>
        <v>-0.60669633326477523</v>
      </c>
      <c r="F706" s="304">
        <f t="shared" ca="1" si="300"/>
        <v>0.88887728567153945</v>
      </c>
      <c r="G706" s="306">
        <f t="shared" ca="1" si="301"/>
        <v>7.3793351817484085</v>
      </c>
      <c r="H706" s="307">
        <f t="shared" ca="1" si="302"/>
        <v>-104.54356820805113</v>
      </c>
      <c r="I706" s="304">
        <f t="shared" ca="1" si="303"/>
        <v>104.80368429304396</v>
      </c>
      <c r="J706" s="306">
        <f t="shared" ca="1" si="304"/>
        <v>841.88593005355631</v>
      </c>
      <c r="K706" s="307">
        <f t="shared" ca="1" si="305"/>
        <v>-11.646640124344392</v>
      </c>
      <c r="L706" s="304">
        <f t="shared" ca="1" si="290"/>
        <v>841.96648594129181</v>
      </c>
      <c r="M706" s="306">
        <f t="shared" ca="1" si="306"/>
        <v>-1.5003269886929174</v>
      </c>
      <c r="N706" s="304">
        <f t="shared" ca="1" si="307"/>
        <v>-85.962404341676148</v>
      </c>
      <c r="P706" s="310">
        <f t="shared" ca="1" si="308"/>
        <v>23</v>
      </c>
      <c r="Q706" s="304">
        <f t="shared" ca="1" si="309"/>
        <v>0</v>
      </c>
      <c r="R706" s="306">
        <f t="shared" ca="1" si="310"/>
        <v>0</v>
      </c>
      <c r="S706" s="307">
        <f t="shared" ca="1" si="311"/>
        <v>2.9792999999999985</v>
      </c>
      <c r="T706" s="304">
        <f t="shared" ca="1" si="291"/>
        <v>29.226932999999988</v>
      </c>
      <c r="U706" s="311">
        <f t="shared" ca="1" si="292"/>
        <v>0</v>
      </c>
      <c r="V706" s="306">
        <f t="shared" ca="1" si="293"/>
        <v>1.2264275447202133</v>
      </c>
      <c r="W706" s="304">
        <f t="shared" ca="1" si="294"/>
        <v>27.487684514872583</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0.55944880374712369</v>
      </c>
      <c r="AH706" s="304">
        <f t="shared" ca="1" si="318"/>
        <v>-9.2262029443497457</v>
      </c>
    </row>
    <row r="707" spans="1:34" x14ac:dyDescent="0.2">
      <c r="A707" s="347">
        <f t="shared" ca="1" si="296"/>
        <v>1E-4</v>
      </c>
      <c r="B707" s="304">
        <f t="shared" ca="1" si="297"/>
        <v>37.119800000000879</v>
      </c>
      <c r="D707" s="306">
        <f t="shared" ca="1" si="298"/>
        <v>-0.64962780940243425</v>
      </c>
      <c r="E707" s="307">
        <f t="shared" ca="1" si="299"/>
        <v>-0.60667645805200365</v>
      </c>
      <c r="F707" s="304">
        <f t="shared" ca="1" si="300"/>
        <v>0.88886029020511992</v>
      </c>
      <c r="G707" s="306">
        <f t="shared" ca="1" si="301"/>
        <v>7.3792702189674682</v>
      </c>
      <c r="H707" s="307">
        <f t="shared" ca="1" si="302"/>
        <v>-104.54362887569694</v>
      </c>
      <c r="I707" s="304">
        <f t="shared" ca="1" si="303"/>
        <v>104.80374023604308</v>
      </c>
      <c r="J707" s="306">
        <f t="shared" ca="1" si="304"/>
        <v>841.88593005355631</v>
      </c>
      <c r="K707" s="307">
        <f t="shared" ca="1" si="305"/>
        <v>-11.657094484198579</v>
      </c>
      <c r="L707" s="304">
        <f t="shared" ca="1" si="290"/>
        <v>841.96663061783818</v>
      </c>
      <c r="M707" s="306">
        <f t="shared" ca="1" si="306"/>
        <v>-1.5003276477649945</v>
      </c>
      <c r="N707" s="304">
        <f t="shared" ca="1" si="307"/>
        <v>-85.96244210372457</v>
      </c>
      <c r="P707" s="310">
        <f t="shared" ca="1" si="308"/>
        <v>23</v>
      </c>
      <c r="Q707" s="304">
        <f t="shared" ca="1" si="309"/>
        <v>0</v>
      </c>
      <c r="R707" s="306">
        <f t="shared" ca="1" si="310"/>
        <v>0</v>
      </c>
      <c r="S707" s="307">
        <f t="shared" ca="1" si="311"/>
        <v>2.9792999999999985</v>
      </c>
      <c r="T707" s="304">
        <f t="shared" ca="1" si="291"/>
        <v>29.226932999999988</v>
      </c>
      <c r="U707" s="311">
        <f t="shared" ca="1" si="292"/>
        <v>0</v>
      </c>
      <c r="V707" s="306">
        <f t="shared" ca="1" si="293"/>
        <v>1.2264288268728074</v>
      </c>
      <c r="W707" s="304">
        <f t="shared" ca="1" si="294"/>
        <v>27.487742596768982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0.55942976355368756</v>
      </c>
      <c r="AH707" s="304">
        <f t="shared" ca="1" si="318"/>
        <v>-9.2262224397920978</v>
      </c>
    </row>
    <row r="708" spans="1:34" x14ac:dyDescent="0.2">
      <c r="A708" s="347">
        <f t="shared" ca="1" si="296"/>
        <v>1E-4</v>
      </c>
      <c r="B708" s="304">
        <f t="shared" ca="1" si="297"/>
        <v>37.119900000000882</v>
      </c>
      <c r="D708" s="306">
        <f t="shared" ca="1" si="298"/>
        <v>-0.64962311640937698</v>
      </c>
      <c r="E708" s="307">
        <f t="shared" ca="1" si="299"/>
        <v>-0.6066565831386086</v>
      </c>
      <c r="F708" s="304">
        <f t="shared" ca="1" si="300"/>
        <v>0.8888432950969718</v>
      </c>
      <c r="G708" s="306">
        <f t="shared" ca="1" si="301"/>
        <v>7.379205256655827</v>
      </c>
      <c r="H708" s="307">
        <f t="shared" ca="1" si="302"/>
        <v>-104.54368954135525</v>
      </c>
      <c r="I708" s="304">
        <f t="shared" ca="1" si="303"/>
        <v>104.8037961771382</v>
      </c>
      <c r="J708" s="306">
        <f t="shared" ca="1" si="304"/>
        <v>841.88593005355631</v>
      </c>
      <c r="K708" s="307">
        <f t="shared" ca="1" si="305"/>
        <v>-11.667548850119431</v>
      </c>
      <c r="L708" s="304">
        <f t="shared" ref="L708:L771" ca="1" si="319">SQRT(pos_x^2+pos_z^2)</f>
        <v>841.96677542425118</v>
      </c>
      <c r="M708" s="306">
        <f t="shared" ca="1" si="306"/>
        <v>-1.5003283068305659</v>
      </c>
      <c r="N708" s="304">
        <f t="shared" ca="1" si="307"/>
        <v>-85.962479865400226</v>
      </c>
      <c r="P708" s="310">
        <f t="shared" ca="1" si="308"/>
        <v>23</v>
      </c>
      <c r="Q708" s="304">
        <f t="shared" ca="1" si="309"/>
        <v>0</v>
      </c>
      <c r="R708" s="306">
        <f t="shared" ca="1" si="310"/>
        <v>0</v>
      </c>
      <c r="S708" s="307">
        <f t="shared" ca="1" si="311"/>
        <v>2.9792999999999985</v>
      </c>
      <c r="T708" s="304">
        <f t="shared" ref="T708:T771" ca="1" si="320">m*g</f>
        <v>29.226932999999988</v>
      </c>
      <c r="U708" s="311">
        <f t="shared" ref="U708:U771" ca="1" si="321">IF(pos_xz&lt;L_rampe,Poids*COS(Beta),0)</f>
        <v>0</v>
      </c>
      <c r="V708" s="306">
        <f t="shared" ref="V708:V771" ca="1" si="322">Rho_moyen*(20000-Alt_rampe-pos_z)/(20000+Alt_rampe+pos_z)</f>
        <v>1.2264301090274867</v>
      </c>
      <c r="W708" s="304">
        <f t="shared" ref="W708:W771" ca="1" si="323">1/2*Rho*Sref*Cx*vit_xz^2</f>
        <v>27.487800677790364</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0.55941072364520217</v>
      </c>
      <c r="AH708" s="304">
        <f t="shared" ca="1" si="318"/>
        <v>-9.2262419349407558</v>
      </c>
    </row>
    <row r="709" spans="1:34" x14ac:dyDescent="0.2">
      <c r="A709" s="347">
        <f t="shared" ref="A709:A772" ca="1" si="325">IF(B708+0.01&lt;=T_ini+ROUNDUP(Temps_fin_propu,0), 0.01, IF(K708&gt;0, 0.1, 0.0001))</f>
        <v>1E-4</v>
      </c>
      <c r="B709" s="304">
        <f t="shared" ref="B709:B772" ca="1" si="326">B708+pas</f>
        <v>37.120000000000886</v>
      </c>
      <c r="D709" s="306">
        <f t="shared" ref="D709:D772" ca="1" si="327">IF(AND(L708&lt;L_rampe,Poussee&lt;Poids*SIN(M708)),0,(-W708+Poussee)/m*COS(M708)-U708/m*SIN(M708))</f>
        <v>-0.64961842342959908</v>
      </c>
      <c r="E709" s="307">
        <f t="shared" ref="E709:E772" ca="1" si="328">IF(AND(L708&lt;L_rampe,Poussee&lt;Poids*SIN(M708)),0,(-W708+Poussee)/m*SIN(M708)+U708/m*COS(M708)-Poids/m)</f>
        <v>-0.60663670852459894</v>
      </c>
      <c r="F709" s="304">
        <f t="shared" ref="F709:F772" ca="1" si="329">SQRT(acc_x^2+acc_z^2)</f>
        <v>0.88882630034710219</v>
      </c>
      <c r="G709" s="306">
        <f t="shared" ref="G709:G772" ca="1" si="330">G708+acc_x*pas</f>
        <v>7.3791402948134843</v>
      </c>
      <c r="H709" s="307">
        <f t="shared" ref="H709:H772" ca="1" si="331">H708+acc_z*pas</f>
        <v>-104.5437502050261</v>
      </c>
      <c r="I709" s="304">
        <f t="shared" ref="I709:I772" ca="1" si="332">SQRT(vit_x^2+vit_z^2)</f>
        <v>104.80385211632935</v>
      </c>
      <c r="J709" s="306">
        <f t="shared" ref="J709:J772" ca="1" si="333">J708+0.5*(vit_x+G708)*pas*(K708&gt;=0)</f>
        <v>841.88593005355631</v>
      </c>
      <c r="K709" s="307">
        <f t="shared" ref="K709:K772" ca="1" si="334">K708+0.5*(vit_z+H708)*pas</f>
        <v>-11.678003222106749</v>
      </c>
      <c r="L709" s="304">
        <f t="shared" ca="1" si="319"/>
        <v>841.96692036053116</v>
      </c>
      <c r="M709" s="306">
        <f t="shared" ref="M709:M772" ca="1" si="335">IF(AND(L708&gt;L_rampe,G709&gt;0),ATAN2(G709,H709),$M$4)</f>
        <v>-1.5003289658896322</v>
      </c>
      <c r="N709" s="304">
        <f t="shared" ref="N709:N772" ca="1" si="336">DEGREES(Beta)</f>
        <v>-85.962517626703175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2.9792999999999985</v>
      </c>
      <c r="T709" s="304">
        <f t="shared" ca="1" si="320"/>
        <v>29.226932999999988</v>
      </c>
      <c r="U709" s="311">
        <f t="shared" ca="1" si="321"/>
        <v>0</v>
      </c>
      <c r="V709" s="306">
        <f t="shared" ca="1" si="322"/>
        <v>1.2264313911842513</v>
      </c>
      <c r="W709" s="304">
        <f t="shared" ca="1" si="323"/>
        <v>27.487858757936767</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0.55939168402166928</v>
      </c>
      <c r="AH709" s="304">
        <f t="shared" ref="AH709:AH772" ca="1" si="347">IF(AND(L708&lt;L_rampe,Poussee&lt;Poids*SIN(M708)), g*SIN(M708), (-W708+Poussee)/m)</f>
        <v>-9.2262614297957164</v>
      </c>
    </row>
    <row r="710" spans="1:34" x14ac:dyDescent="0.2">
      <c r="A710" s="347">
        <f t="shared" ca="1" si="325"/>
        <v>1E-4</v>
      </c>
      <c r="B710" s="304">
        <f t="shared" ca="1" si="326"/>
        <v>37.120100000000889</v>
      </c>
      <c r="D710" s="306">
        <f t="shared" ca="1" si="327"/>
        <v>-0.64961373046309789</v>
      </c>
      <c r="E710" s="307">
        <f t="shared" ca="1" si="328"/>
        <v>-0.60661683420996049</v>
      </c>
      <c r="F710" s="304">
        <f t="shared" ca="1" si="329"/>
        <v>0.88880930595549978</v>
      </c>
      <c r="G710" s="306">
        <f t="shared" ca="1" si="330"/>
        <v>7.3790753334404382</v>
      </c>
      <c r="H710" s="307">
        <f t="shared" ca="1" si="331"/>
        <v>-104.54381086670952</v>
      </c>
      <c r="I710" s="304">
        <f t="shared" ca="1" si="332"/>
        <v>104.8039080536166</v>
      </c>
      <c r="J710" s="306">
        <f t="shared" ca="1" si="333"/>
        <v>841.88593005355631</v>
      </c>
      <c r="K710" s="307">
        <f t="shared" ca="1" si="334"/>
        <v>-11.688457600160335</v>
      </c>
      <c r="L710" s="304">
        <f t="shared" ca="1" si="319"/>
        <v>841.96706542667823</v>
      </c>
      <c r="M710" s="306">
        <f t="shared" ca="1" si="335"/>
        <v>-1.5003296249421927</v>
      </c>
      <c r="N710" s="304">
        <f t="shared" ca="1" si="336"/>
        <v>-85.962555387633373</v>
      </c>
      <c r="P710" s="310">
        <f t="shared" ca="1" si="337"/>
        <v>23</v>
      </c>
      <c r="Q710" s="304">
        <f t="shared" ca="1" si="338"/>
        <v>0</v>
      </c>
      <c r="R710" s="306">
        <f t="shared" ca="1" si="339"/>
        <v>0</v>
      </c>
      <c r="S710" s="307">
        <f t="shared" ca="1" si="340"/>
        <v>2.9792999999999985</v>
      </c>
      <c r="T710" s="304">
        <f t="shared" ca="1" si="320"/>
        <v>29.226932999999988</v>
      </c>
      <c r="U710" s="311">
        <f t="shared" ca="1" si="321"/>
        <v>0</v>
      </c>
      <c r="V710" s="306">
        <f t="shared" ca="1" si="322"/>
        <v>1.226432673343101</v>
      </c>
      <c r="W710" s="304">
        <f t="shared" ca="1" si="323"/>
        <v>27.487916837208211</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0.55937264468308001</v>
      </c>
      <c r="AH710" s="304">
        <f t="shared" ca="1" si="347"/>
        <v>-9.2262809243569901</v>
      </c>
    </row>
    <row r="711" spans="1:34" x14ac:dyDescent="0.2">
      <c r="A711" s="347">
        <f t="shared" ca="1" si="325"/>
        <v>1E-4</v>
      </c>
      <c r="B711" s="304">
        <f t="shared" ca="1" si="326"/>
        <v>37.120200000000892</v>
      </c>
      <c r="D711" s="306">
        <f t="shared" ca="1" si="327"/>
        <v>-0.64960903750987919</v>
      </c>
      <c r="E711" s="307">
        <f t="shared" ca="1" si="328"/>
        <v>-0.6065969601946879</v>
      </c>
      <c r="F711" s="304">
        <f t="shared" ca="1" si="329"/>
        <v>0.88879231192216512</v>
      </c>
      <c r="G711" s="306">
        <f t="shared" ca="1" si="330"/>
        <v>7.3790103725366869</v>
      </c>
      <c r="H711" s="307">
        <f t="shared" ca="1" si="331"/>
        <v>-104.54387152640554</v>
      </c>
      <c r="I711" s="304">
        <f t="shared" ca="1" si="332"/>
        <v>104.80396398899991</v>
      </c>
      <c r="J711" s="306">
        <f t="shared" ca="1" si="333"/>
        <v>841.88593005355631</v>
      </c>
      <c r="K711" s="307">
        <f t="shared" ca="1" si="334"/>
        <v>-11.698911984279992</v>
      </c>
      <c r="L711" s="304">
        <f t="shared" ca="1" si="319"/>
        <v>841.96721062269251</v>
      </c>
      <c r="M711" s="306">
        <f t="shared" ca="1" si="335"/>
        <v>-1.5003302839882477</v>
      </c>
      <c r="N711" s="304">
        <f t="shared" ca="1" si="336"/>
        <v>-85.962593148190834</v>
      </c>
      <c r="P711" s="310">
        <f t="shared" ca="1" si="337"/>
        <v>23</v>
      </c>
      <c r="Q711" s="304">
        <f t="shared" ca="1" si="338"/>
        <v>0</v>
      </c>
      <c r="R711" s="306">
        <f t="shared" ca="1" si="339"/>
        <v>0</v>
      </c>
      <c r="S711" s="307">
        <f t="shared" ca="1" si="340"/>
        <v>2.9792999999999985</v>
      </c>
      <c r="T711" s="304">
        <f t="shared" ca="1" si="320"/>
        <v>29.226932999999988</v>
      </c>
      <c r="U711" s="311">
        <f t="shared" ca="1" si="321"/>
        <v>0</v>
      </c>
      <c r="V711" s="306">
        <f t="shared" ca="1" si="322"/>
        <v>1.226433955504036</v>
      </c>
      <c r="W711" s="304">
        <f t="shared" ca="1" si="323"/>
        <v>27.487974915604674</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0.55935360562942726</v>
      </c>
      <c r="AH711" s="304">
        <f t="shared" ca="1" si="347"/>
        <v>-9.2263004186245841</v>
      </c>
    </row>
    <row r="712" spans="1:34" x14ac:dyDescent="0.2">
      <c r="A712" s="347">
        <f t="shared" ca="1" si="325"/>
        <v>1E-4</v>
      </c>
      <c r="B712" s="304">
        <f t="shared" ca="1" si="326"/>
        <v>37.120300000000896</v>
      </c>
      <c r="D712" s="306">
        <f t="shared" ca="1" si="327"/>
        <v>-0.64960434456994132</v>
      </c>
      <c r="E712" s="307">
        <f t="shared" ca="1" si="328"/>
        <v>-0.6065770864787865</v>
      </c>
      <c r="F712" s="304">
        <f t="shared" ca="1" si="329"/>
        <v>0.88877531824710132</v>
      </c>
      <c r="G712" s="306">
        <f t="shared" ca="1" si="330"/>
        <v>7.3789454121022295</v>
      </c>
      <c r="H712" s="307">
        <f t="shared" ca="1" si="331"/>
        <v>-104.54393218411418</v>
      </c>
      <c r="I712" s="304">
        <f t="shared" ca="1" si="332"/>
        <v>104.80401992247937</v>
      </c>
      <c r="J712" s="306">
        <f t="shared" ca="1" si="333"/>
        <v>841.88593005355631</v>
      </c>
      <c r="K712" s="307">
        <f t="shared" ca="1" si="334"/>
        <v>-11.709366374465517</v>
      </c>
      <c r="L712" s="304">
        <f t="shared" ca="1" si="319"/>
        <v>841.9673559485741</v>
      </c>
      <c r="M712" s="306">
        <f t="shared" ca="1" si="335"/>
        <v>-1.5003309430277976</v>
      </c>
      <c r="N712" s="304">
        <f t="shared" ca="1" si="336"/>
        <v>-85.962630908375559</v>
      </c>
      <c r="P712" s="310">
        <f t="shared" ca="1" si="337"/>
        <v>23</v>
      </c>
      <c r="Q712" s="304">
        <f t="shared" ca="1" si="338"/>
        <v>0</v>
      </c>
      <c r="R712" s="306">
        <f t="shared" ca="1" si="339"/>
        <v>0</v>
      </c>
      <c r="S712" s="307">
        <f t="shared" ca="1" si="340"/>
        <v>2.9792999999999985</v>
      </c>
      <c r="T712" s="304">
        <f t="shared" ca="1" si="320"/>
        <v>29.226932999999988</v>
      </c>
      <c r="U712" s="311">
        <f t="shared" ca="1" si="321"/>
        <v>0</v>
      </c>
      <c r="V712" s="306">
        <f t="shared" ca="1" si="322"/>
        <v>1.2264352376670562</v>
      </c>
      <c r="W712" s="304">
        <f t="shared" ca="1" si="323"/>
        <v>27.488032993126197</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0.55933456686071459</v>
      </c>
      <c r="AH712" s="304">
        <f t="shared" ca="1" si="347"/>
        <v>-9.2263199125984929</v>
      </c>
    </row>
    <row r="713" spans="1:34" x14ac:dyDescent="0.2">
      <c r="A713" s="347">
        <f t="shared" ca="1" si="325"/>
        <v>1E-4</v>
      </c>
      <c r="B713" s="304">
        <f t="shared" ca="1" si="326"/>
        <v>37.120400000000899</v>
      </c>
      <c r="D713" s="306">
        <f t="shared" ca="1" si="327"/>
        <v>-0.64959965164328415</v>
      </c>
      <c r="E713" s="307">
        <f t="shared" ca="1" si="328"/>
        <v>-0.60655721306224386</v>
      </c>
      <c r="F713" s="304">
        <f t="shared" ca="1" si="329"/>
        <v>0.88875832493029983</v>
      </c>
      <c r="G713" s="306">
        <f t="shared" ca="1" si="330"/>
        <v>7.3788804521370652</v>
      </c>
      <c r="H713" s="307">
        <f t="shared" ca="1" si="331"/>
        <v>-104.5439928398355</v>
      </c>
      <c r="I713" s="304">
        <f t="shared" ca="1" si="332"/>
        <v>104.80407585405496</v>
      </c>
      <c r="J713" s="306">
        <f t="shared" ca="1" si="333"/>
        <v>841.88593005355631</v>
      </c>
      <c r="K713" s="307">
        <f t="shared" ca="1" si="334"/>
        <v>-11.719820770716716</v>
      </c>
      <c r="L713" s="304">
        <f t="shared" ca="1" si="319"/>
        <v>841.96750140432334</v>
      </c>
      <c r="M713" s="306">
        <f t="shared" ca="1" si="335"/>
        <v>-1.5003316020608422</v>
      </c>
      <c r="N713" s="304">
        <f t="shared" ca="1" si="336"/>
        <v>-85.962668668187575</v>
      </c>
      <c r="P713" s="310">
        <f t="shared" ca="1" si="337"/>
        <v>23</v>
      </c>
      <c r="Q713" s="304">
        <f t="shared" ca="1" si="338"/>
        <v>0</v>
      </c>
      <c r="R713" s="306">
        <f t="shared" ca="1" si="339"/>
        <v>0</v>
      </c>
      <c r="S713" s="307">
        <f t="shared" ca="1" si="340"/>
        <v>2.9792999999999985</v>
      </c>
      <c r="T713" s="304">
        <f t="shared" ca="1" si="320"/>
        <v>29.226932999999988</v>
      </c>
      <c r="U713" s="311">
        <f t="shared" ca="1" si="321"/>
        <v>0</v>
      </c>
      <c r="V713" s="306">
        <f t="shared" ca="1" si="322"/>
        <v>1.226436519832161</v>
      </c>
      <c r="W713" s="304">
        <f t="shared" ca="1" si="323"/>
        <v>27.488091069772747</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0.5593155283769331</v>
      </c>
      <c r="AH713" s="304">
        <f t="shared" ca="1" si="347"/>
        <v>-9.2263394062787274</v>
      </c>
    </row>
    <row r="714" spans="1:34" x14ac:dyDescent="0.2">
      <c r="A714" s="347">
        <f t="shared" ca="1" si="325"/>
        <v>1E-4</v>
      </c>
      <c r="B714" s="304">
        <f t="shared" ca="1" si="326"/>
        <v>37.120500000000902</v>
      </c>
      <c r="D714" s="306">
        <f t="shared" ca="1" si="327"/>
        <v>-0.6495949587299078</v>
      </c>
      <c r="E714" s="307">
        <f t="shared" ca="1" si="328"/>
        <v>-0.60653733994507064</v>
      </c>
      <c r="F714" s="304">
        <f t="shared" ca="1" si="329"/>
        <v>0.8887413319717683</v>
      </c>
      <c r="G714" s="306">
        <f t="shared" ca="1" si="330"/>
        <v>7.3788154926411922</v>
      </c>
      <c r="H714" s="307">
        <f t="shared" ca="1" si="331"/>
        <v>-104.54405349356949</v>
      </c>
      <c r="I714" s="304">
        <f t="shared" ca="1" si="332"/>
        <v>104.80413178372675</v>
      </c>
      <c r="J714" s="306">
        <f t="shared" ca="1" si="333"/>
        <v>841.88593005355631</v>
      </c>
      <c r="K714" s="307">
        <f t="shared" ca="1" si="334"/>
        <v>-11.730275173033386</v>
      </c>
      <c r="L714" s="304">
        <f t="shared" ca="1" si="319"/>
        <v>841.96764698994025</v>
      </c>
      <c r="M714" s="306">
        <f t="shared" ca="1" si="335"/>
        <v>-1.5003322610873817</v>
      </c>
      <c r="N714" s="304">
        <f t="shared" ca="1" si="336"/>
        <v>-85.962706427626884</v>
      </c>
      <c r="P714" s="310">
        <f t="shared" ca="1" si="337"/>
        <v>23</v>
      </c>
      <c r="Q714" s="304">
        <f t="shared" ca="1" si="338"/>
        <v>0</v>
      </c>
      <c r="R714" s="306">
        <f t="shared" ca="1" si="339"/>
        <v>0</v>
      </c>
      <c r="S714" s="307">
        <f t="shared" ca="1" si="340"/>
        <v>2.9792999999999985</v>
      </c>
      <c r="T714" s="304">
        <f t="shared" ca="1" si="320"/>
        <v>29.226932999999988</v>
      </c>
      <c r="U714" s="311">
        <f t="shared" ca="1" si="321"/>
        <v>0</v>
      </c>
      <c r="V714" s="306">
        <f t="shared" ca="1" si="322"/>
        <v>1.2264378019993518</v>
      </c>
      <c r="W714" s="304">
        <f t="shared" ca="1" si="323"/>
        <v>27.488149145544398</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0.55929649017809346</v>
      </c>
      <c r="AH714" s="304">
        <f t="shared" ca="1" si="347"/>
        <v>-9.2263588996652768</v>
      </c>
    </row>
    <row r="715" spans="1:34" x14ac:dyDescent="0.2">
      <c r="A715" s="347">
        <f t="shared" ca="1" si="325"/>
        <v>1E-4</v>
      </c>
      <c r="B715" s="304">
        <f t="shared" ca="1" si="326"/>
        <v>37.120600000000906</v>
      </c>
      <c r="D715" s="306">
        <f t="shared" ca="1" si="327"/>
        <v>-0.64959026582981305</v>
      </c>
      <c r="E715" s="307">
        <f t="shared" ca="1" si="328"/>
        <v>-0.60651746712724375</v>
      </c>
      <c r="F715" s="304">
        <f t="shared" ca="1" si="329"/>
        <v>0.88872433937149176</v>
      </c>
      <c r="G715" s="306">
        <f t="shared" ca="1" si="330"/>
        <v>7.3787505336146095</v>
      </c>
      <c r="H715" s="307">
        <f t="shared" ca="1" si="331"/>
        <v>-104.5441141453162</v>
      </c>
      <c r="I715" s="304">
        <f t="shared" ca="1" si="332"/>
        <v>104.80418771149472</v>
      </c>
      <c r="J715" s="306">
        <f t="shared" ca="1" si="333"/>
        <v>841.88593005355631</v>
      </c>
      <c r="K715" s="307">
        <f t="shared" ca="1" si="334"/>
        <v>-11.74072958141533</v>
      </c>
      <c r="L715" s="304">
        <f t="shared" ca="1" si="319"/>
        <v>841.96779270542493</v>
      </c>
      <c r="M715" s="306">
        <f t="shared" ca="1" si="335"/>
        <v>-1.500332920107416</v>
      </c>
      <c r="N715" s="304">
        <f t="shared" ca="1" si="336"/>
        <v>-85.96274418669347</v>
      </c>
      <c r="P715" s="310">
        <f t="shared" ca="1" si="337"/>
        <v>23</v>
      </c>
      <c r="Q715" s="304">
        <f t="shared" ca="1" si="338"/>
        <v>0</v>
      </c>
      <c r="R715" s="306">
        <f t="shared" ca="1" si="339"/>
        <v>0</v>
      </c>
      <c r="S715" s="307">
        <f t="shared" ca="1" si="340"/>
        <v>2.9792999999999985</v>
      </c>
      <c r="T715" s="304">
        <f t="shared" ca="1" si="320"/>
        <v>29.226932999999988</v>
      </c>
      <c r="U715" s="311">
        <f t="shared" ca="1" si="321"/>
        <v>0</v>
      </c>
      <c r="V715" s="306">
        <f t="shared" ca="1" si="322"/>
        <v>1.226439084168627</v>
      </c>
      <c r="W715" s="304">
        <f t="shared" ca="1" si="323"/>
        <v>27.488207220441097</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0.55927745226416903</v>
      </c>
      <c r="AH715" s="304">
        <f t="shared" ca="1" si="347"/>
        <v>-9.2263783927581677</v>
      </c>
    </row>
    <row r="716" spans="1:34" x14ac:dyDescent="0.2">
      <c r="A716" s="347">
        <f t="shared" ca="1" si="325"/>
        <v>1E-4</v>
      </c>
      <c r="B716" s="304">
        <f t="shared" ca="1" si="326"/>
        <v>37.120700000000909</v>
      </c>
      <c r="D716" s="306">
        <f t="shared" ca="1" si="327"/>
        <v>-0.64958557294300179</v>
      </c>
      <c r="E716" s="307">
        <f t="shared" ca="1" si="328"/>
        <v>-0.60649759460877739</v>
      </c>
      <c r="F716" s="304">
        <f t="shared" ca="1" si="329"/>
        <v>0.88870734712948152</v>
      </c>
      <c r="G716" s="306">
        <f t="shared" ca="1" si="330"/>
        <v>7.3786855750573155</v>
      </c>
      <c r="H716" s="307">
        <f t="shared" ca="1" si="331"/>
        <v>-104.54417479507566</v>
      </c>
      <c r="I716" s="304">
        <f t="shared" ca="1" si="332"/>
        <v>104.80424363735894</v>
      </c>
      <c r="J716" s="306">
        <f t="shared" ca="1" si="333"/>
        <v>841.88593005355631</v>
      </c>
      <c r="K716" s="307">
        <f t="shared" ca="1" si="334"/>
        <v>-11.75118399586235</v>
      </c>
      <c r="L716" s="304">
        <f t="shared" ca="1" si="319"/>
        <v>841.96793855077772</v>
      </c>
      <c r="M716" s="306">
        <f t="shared" ca="1" si="335"/>
        <v>-1.5003335791209453</v>
      </c>
      <c r="N716" s="304">
        <f t="shared" ca="1" si="336"/>
        <v>-85.962781945387334</v>
      </c>
      <c r="P716" s="310">
        <f t="shared" ca="1" si="337"/>
        <v>23</v>
      </c>
      <c r="Q716" s="304">
        <f t="shared" ca="1" si="338"/>
        <v>0</v>
      </c>
      <c r="R716" s="306">
        <f t="shared" ca="1" si="339"/>
        <v>0</v>
      </c>
      <c r="S716" s="307">
        <f t="shared" ca="1" si="340"/>
        <v>2.9792999999999985</v>
      </c>
      <c r="T716" s="304">
        <f t="shared" ca="1" si="320"/>
        <v>29.226932999999988</v>
      </c>
      <c r="U716" s="311">
        <f t="shared" ca="1" si="321"/>
        <v>0</v>
      </c>
      <c r="V716" s="306">
        <f t="shared" ca="1" si="322"/>
        <v>1.2264403663399872</v>
      </c>
      <c r="W716" s="304">
        <f t="shared" ca="1" si="323"/>
        <v>27.488265294462874</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0.55925841463517756</v>
      </c>
      <c r="AH716" s="304">
        <f t="shared" ca="1" si="347"/>
        <v>-9.2263978855573825</v>
      </c>
    </row>
    <row r="717" spans="1:34" x14ac:dyDescent="0.2">
      <c r="A717" s="347">
        <f t="shared" ca="1" si="325"/>
        <v>1E-4</v>
      </c>
      <c r="B717" s="304">
        <f t="shared" ca="1" si="326"/>
        <v>37.120800000000912</v>
      </c>
      <c r="D717" s="306">
        <f t="shared" ca="1" si="327"/>
        <v>-0.64958088006947334</v>
      </c>
      <c r="E717" s="307">
        <f t="shared" ca="1" si="328"/>
        <v>-0.60647772238966269</v>
      </c>
      <c r="F717" s="304">
        <f t="shared" ca="1" si="329"/>
        <v>0.88869035524573148</v>
      </c>
      <c r="G717" s="306">
        <f t="shared" ca="1" si="330"/>
        <v>7.3786206169693083</v>
      </c>
      <c r="H717" s="307">
        <f t="shared" ca="1" si="331"/>
        <v>-104.54423544284791</v>
      </c>
      <c r="I717" s="304">
        <f t="shared" ca="1" si="332"/>
        <v>104.80429956131944</v>
      </c>
      <c r="J717" s="306">
        <f t="shared" ca="1" si="333"/>
        <v>841.88593005355631</v>
      </c>
      <c r="K717" s="307">
        <f t="shared" ca="1" si="334"/>
        <v>-11.761638416374247</v>
      </c>
      <c r="L717" s="304">
        <f t="shared" ca="1" si="319"/>
        <v>841.96808452599851</v>
      </c>
      <c r="M717" s="306">
        <f t="shared" ca="1" si="335"/>
        <v>-1.5003342381279698</v>
      </c>
      <c r="N717" s="304">
        <f t="shared" ca="1" si="336"/>
        <v>-85.962819703708504</v>
      </c>
      <c r="P717" s="310">
        <f t="shared" ca="1" si="337"/>
        <v>23</v>
      </c>
      <c r="Q717" s="304">
        <f t="shared" ca="1" si="338"/>
        <v>0</v>
      </c>
      <c r="R717" s="306">
        <f t="shared" ca="1" si="339"/>
        <v>0</v>
      </c>
      <c r="S717" s="307">
        <f t="shared" ca="1" si="340"/>
        <v>2.9792999999999985</v>
      </c>
      <c r="T717" s="304">
        <f t="shared" ca="1" si="320"/>
        <v>29.226932999999988</v>
      </c>
      <c r="U717" s="311">
        <f t="shared" ca="1" si="321"/>
        <v>0</v>
      </c>
      <c r="V717" s="306">
        <f t="shared" ca="1" si="322"/>
        <v>1.2264416485134328</v>
      </c>
      <c r="W717" s="304">
        <f t="shared" ca="1" si="323"/>
        <v>27.488323367609773</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0.55923937729111017</v>
      </c>
      <c r="AH717" s="304">
        <f t="shared" ca="1" si="347"/>
        <v>-9.2264173780629299</v>
      </c>
    </row>
    <row r="718" spans="1:34" x14ac:dyDescent="0.2">
      <c r="A718" s="347">
        <f t="shared" ca="1" si="325"/>
        <v>1E-4</v>
      </c>
      <c r="B718" s="304">
        <f t="shared" ca="1" si="326"/>
        <v>37.120900000000915</v>
      </c>
      <c r="D718" s="306">
        <f t="shared" ca="1" si="327"/>
        <v>-0.64957618720922794</v>
      </c>
      <c r="E718" s="307">
        <f t="shared" ca="1" si="328"/>
        <v>-0.60645785046988365</v>
      </c>
      <c r="F718" s="304">
        <f t="shared" ca="1" si="329"/>
        <v>0.88867336372023087</v>
      </c>
      <c r="G718" s="306">
        <f t="shared" ca="1" si="330"/>
        <v>7.378555659350587</v>
      </c>
      <c r="H718" s="307">
        <f t="shared" ca="1" si="331"/>
        <v>-104.54429608863295</v>
      </c>
      <c r="I718" s="304">
        <f t="shared" ca="1" si="332"/>
        <v>104.80435548337621</v>
      </c>
      <c r="J718" s="306">
        <f t="shared" ca="1" si="333"/>
        <v>841.88593005355631</v>
      </c>
      <c r="K718" s="307">
        <f t="shared" ca="1" si="334"/>
        <v>-11.772092842950821</v>
      </c>
      <c r="L718" s="304">
        <f t="shared" ca="1" si="319"/>
        <v>841.96823063108775</v>
      </c>
      <c r="M718" s="306">
        <f t="shared" ca="1" si="335"/>
        <v>-1.5003348971284896</v>
      </c>
      <c r="N718" s="304">
        <f t="shared" ca="1" si="336"/>
        <v>-85.962857461656981</v>
      </c>
      <c r="P718" s="310">
        <f t="shared" ca="1" si="337"/>
        <v>23</v>
      </c>
      <c r="Q718" s="304">
        <f t="shared" ca="1" si="338"/>
        <v>0</v>
      </c>
      <c r="R718" s="306">
        <f t="shared" ca="1" si="339"/>
        <v>0</v>
      </c>
      <c r="S718" s="307">
        <f t="shared" ca="1" si="340"/>
        <v>2.9792999999999985</v>
      </c>
      <c r="T718" s="304">
        <f t="shared" ca="1" si="320"/>
        <v>29.226932999999988</v>
      </c>
      <c r="U718" s="311">
        <f t="shared" ca="1" si="321"/>
        <v>0</v>
      </c>
      <c r="V718" s="306">
        <f t="shared" ca="1" si="322"/>
        <v>1.2264429306889635</v>
      </c>
      <c r="W718" s="304">
        <f t="shared" ca="1" si="323"/>
        <v>27.488381439881756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0.55922034023195444</v>
      </c>
      <c r="AH718" s="304">
        <f t="shared" ca="1" si="347"/>
        <v>-9.2264368702748261</v>
      </c>
    </row>
    <row r="719" spans="1:34" x14ac:dyDescent="0.2">
      <c r="A719" s="347">
        <f t="shared" ca="1" si="325"/>
        <v>1E-4</v>
      </c>
      <c r="B719" s="304">
        <f t="shared" ca="1" si="326"/>
        <v>37.121000000000919</v>
      </c>
      <c r="D719" s="306">
        <f t="shared" ca="1" si="327"/>
        <v>-0.64957149436226536</v>
      </c>
      <c r="E719" s="307">
        <f t="shared" ca="1" si="328"/>
        <v>-0.60643797884945627</v>
      </c>
      <c r="F719" s="304">
        <f t="shared" ca="1" si="329"/>
        <v>0.8886563725529909</v>
      </c>
      <c r="G719" s="306">
        <f t="shared" ca="1" si="330"/>
        <v>7.3784907022011508</v>
      </c>
      <c r="H719" s="307">
        <f t="shared" ca="1" si="331"/>
        <v>-104.54435673243083</v>
      </c>
      <c r="I719" s="304">
        <f t="shared" ca="1" si="332"/>
        <v>104.8044114035293</v>
      </c>
      <c r="J719" s="306">
        <f t="shared" ca="1" si="333"/>
        <v>841.88593005355631</v>
      </c>
      <c r="K719" s="307">
        <f t="shared" ca="1" si="334"/>
        <v>-11.782547275591874</v>
      </c>
      <c r="L719" s="304">
        <f t="shared" ca="1" si="319"/>
        <v>841.96837686604545</v>
      </c>
      <c r="M719" s="306">
        <f t="shared" ca="1" si="335"/>
        <v>-1.5003355561225045</v>
      </c>
      <c r="N719" s="304">
        <f t="shared" ca="1" si="336"/>
        <v>-85.962895219232763</v>
      </c>
      <c r="P719" s="310">
        <f t="shared" ca="1" si="337"/>
        <v>23</v>
      </c>
      <c r="Q719" s="304">
        <f t="shared" ca="1" si="338"/>
        <v>0</v>
      </c>
      <c r="R719" s="306">
        <f t="shared" ca="1" si="339"/>
        <v>0</v>
      </c>
      <c r="S719" s="307">
        <f t="shared" ca="1" si="340"/>
        <v>2.9792999999999985</v>
      </c>
      <c r="T719" s="304">
        <f t="shared" ca="1" si="320"/>
        <v>29.226932999999988</v>
      </c>
      <c r="U719" s="311">
        <f t="shared" ca="1" si="321"/>
        <v>0</v>
      </c>
      <c r="V719" s="306">
        <f t="shared" ca="1" si="322"/>
        <v>1.2264442128665789</v>
      </c>
      <c r="W719" s="304">
        <f t="shared" ca="1" si="323"/>
        <v>27.488439511278845</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0.55920130345772101</v>
      </c>
      <c r="AH719" s="304">
        <f t="shared" ca="1" si="347"/>
        <v>-9.2264563621930549</v>
      </c>
    </row>
    <row r="720" spans="1:34" x14ac:dyDescent="0.2">
      <c r="A720" s="347">
        <f t="shared" ca="1" si="325"/>
        <v>1E-4</v>
      </c>
      <c r="B720" s="304">
        <f t="shared" ca="1" si="326"/>
        <v>37.121100000000922</v>
      </c>
      <c r="D720" s="306">
        <f t="shared" ca="1" si="327"/>
        <v>-0.64956680152858748</v>
      </c>
      <c r="E720" s="307">
        <f t="shared" ca="1" si="328"/>
        <v>-0.60641810752837344</v>
      </c>
      <c r="F720" s="304">
        <f t="shared" ca="1" si="329"/>
        <v>0.88863938174400825</v>
      </c>
      <c r="G720" s="306">
        <f t="shared" ca="1" si="330"/>
        <v>7.3784257455209978</v>
      </c>
      <c r="H720" s="307">
        <f t="shared" ca="1" si="331"/>
        <v>-104.54441737424158</v>
      </c>
      <c r="I720" s="304">
        <f t="shared" ca="1" si="332"/>
        <v>104.80446732177876</v>
      </c>
      <c r="J720" s="306">
        <f t="shared" ca="1" si="333"/>
        <v>841.88593005355631</v>
      </c>
      <c r="K720" s="307">
        <f t="shared" ca="1" si="334"/>
        <v>-11.793001714297208</v>
      </c>
      <c r="L720" s="304">
        <f t="shared" ca="1" si="319"/>
        <v>841.96852323087171</v>
      </c>
      <c r="M720" s="306">
        <f t="shared" ca="1" si="335"/>
        <v>-1.5003362151100146</v>
      </c>
      <c r="N720" s="304">
        <f t="shared" ca="1" si="336"/>
        <v>-85.962932976435852</v>
      </c>
      <c r="P720" s="310">
        <f t="shared" ca="1" si="337"/>
        <v>23</v>
      </c>
      <c r="Q720" s="304">
        <f t="shared" ca="1" si="338"/>
        <v>0</v>
      </c>
      <c r="R720" s="306">
        <f t="shared" ca="1" si="339"/>
        <v>0</v>
      </c>
      <c r="S720" s="307">
        <f t="shared" ca="1" si="340"/>
        <v>2.9792999999999985</v>
      </c>
      <c r="T720" s="304">
        <f t="shared" ca="1" si="320"/>
        <v>29.226932999999988</v>
      </c>
      <c r="U720" s="311">
        <f t="shared" ca="1" si="321"/>
        <v>0</v>
      </c>
      <c r="V720" s="306">
        <f t="shared" ca="1" si="322"/>
        <v>1.2264454950462793</v>
      </c>
      <c r="W720" s="304">
        <f t="shared" ca="1" si="323"/>
        <v>27.488497581801077</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0.55918226696840279</v>
      </c>
      <c r="AH720" s="304">
        <f t="shared" ca="1" si="347"/>
        <v>-9.226475853817627</v>
      </c>
    </row>
    <row r="721" spans="1:34" x14ac:dyDescent="0.2">
      <c r="A721" s="347">
        <f t="shared" ca="1" si="325"/>
        <v>1E-4</v>
      </c>
      <c r="B721" s="304">
        <f t="shared" ca="1" si="326"/>
        <v>37.121200000000925</v>
      </c>
      <c r="D721" s="306">
        <f t="shared" ca="1" si="327"/>
        <v>-0.64956210870819575</v>
      </c>
      <c r="E721" s="307">
        <f t="shared" ca="1" si="328"/>
        <v>-0.60639823650661739</v>
      </c>
      <c r="F721" s="304">
        <f t="shared" ca="1" si="329"/>
        <v>0.88862239129327225</v>
      </c>
      <c r="G721" s="306">
        <f t="shared" ca="1" si="330"/>
        <v>7.3783607893101273</v>
      </c>
      <c r="H721" s="307">
        <f t="shared" ca="1" si="331"/>
        <v>-104.54447801406522</v>
      </c>
      <c r="I721" s="304">
        <f t="shared" ca="1" si="332"/>
        <v>104.80452323812457</v>
      </c>
      <c r="J721" s="306">
        <f t="shared" ca="1" si="333"/>
        <v>841.88593005355631</v>
      </c>
      <c r="K721" s="307">
        <f t="shared" ca="1" si="334"/>
        <v>-11.803456159066624</v>
      </c>
      <c r="L721" s="304">
        <f t="shared" ca="1" si="319"/>
        <v>841.96866972556677</v>
      </c>
      <c r="M721" s="306">
        <f t="shared" ca="1" si="335"/>
        <v>-1.5003368740910203</v>
      </c>
      <c r="N721" s="304">
        <f t="shared" ca="1" si="336"/>
        <v>-85.96297073326626</v>
      </c>
      <c r="P721" s="310">
        <f t="shared" ca="1" si="337"/>
        <v>23</v>
      </c>
      <c r="Q721" s="304">
        <f t="shared" ca="1" si="338"/>
        <v>0</v>
      </c>
      <c r="R721" s="306">
        <f t="shared" ca="1" si="339"/>
        <v>0</v>
      </c>
      <c r="S721" s="307">
        <f t="shared" ca="1" si="340"/>
        <v>2.9792999999999985</v>
      </c>
      <c r="T721" s="304">
        <f t="shared" ca="1" si="320"/>
        <v>29.226932999999988</v>
      </c>
      <c r="U721" s="311">
        <f t="shared" ca="1" si="321"/>
        <v>0</v>
      </c>
      <c r="V721" s="306">
        <f t="shared" ca="1" si="322"/>
        <v>1.2264467772280647</v>
      </c>
      <c r="W721" s="304">
        <f t="shared" ca="1" si="323"/>
        <v>27.488555651448426</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0.55916323076398733</v>
      </c>
      <c r="AH721" s="304">
        <f t="shared" ca="1" si="347"/>
        <v>-9.226495345148555</v>
      </c>
    </row>
    <row r="722" spans="1:34" x14ac:dyDescent="0.2">
      <c r="A722" s="347">
        <f t="shared" ca="1" si="325"/>
        <v>1E-4</v>
      </c>
      <c r="B722" s="304">
        <f t="shared" ca="1" si="326"/>
        <v>37.121300000000929</v>
      </c>
      <c r="D722" s="306">
        <f t="shared" ca="1" si="327"/>
        <v>-0.64955741590108673</v>
      </c>
      <c r="E722" s="307">
        <f t="shared" ca="1" si="328"/>
        <v>-0.60637836578420057</v>
      </c>
      <c r="F722" s="304">
        <f t="shared" ca="1" si="329"/>
        <v>0.88860540120078901</v>
      </c>
      <c r="G722" s="306">
        <f t="shared" ca="1" si="330"/>
        <v>7.3782958335685374</v>
      </c>
      <c r="H722" s="307">
        <f t="shared" ca="1" si="331"/>
        <v>-104.5445386519018</v>
      </c>
      <c r="I722" s="304">
        <f t="shared" ca="1" si="332"/>
        <v>104.80457915256683</v>
      </c>
      <c r="J722" s="306">
        <f t="shared" ca="1" si="333"/>
        <v>841.88593005355631</v>
      </c>
      <c r="K722" s="307">
        <f t="shared" ca="1" si="334"/>
        <v>-11.813910609899922</v>
      </c>
      <c r="L722" s="304">
        <f t="shared" ca="1" si="319"/>
        <v>841.96881635013074</v>
      </c>
      <c r="M722" s="306">
        <f t="shared" ca="1" si="335"/>
        <v>-1.5003375330655213</v>
      </c>
      <c r="N722" s="304">
        <f t="shared" ca="1" si="336"/>
        <v>-85.963008489723961</v>
      </c>
      <c r="P722" s="310">
        <f t="shared" ca="1" si="337"/>
        <v>23</v>
      </c>
      <c r="Q722" s="304">
        <f t="shared" ca="1" si="338"/>
        <v>0</v>
      </c>
      <c r="R722" s="306">
        <f t="shared" ca="1" si="339"/>
        <v>0</v>
      </c>
      <c r="S722" s="307">
        <f t="shared" ca="1" si="340"/>
        <v>2.9792999999999985</v>
      </c>
      <c r="T722" s="304">
        <f t="shared" ca="1" si="320"/>
        <v>29.226932999999988</v>
      </c>
      <c r="U722" s="311">
        <f t="shared" ca="1" si="321"/>
        <v>0</v>
      </c>
      <c r="V722" s="306">
        <f t="shared" ca="1" si="322"/>
        <v>1.2264480594119354</v>
      </c>
      <c r="W722" s="304">
        <f t="shared" ca="1" si="323"/>
        <v>27.488613720220947</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0.55914419484448352</v>
      </c>
      <c r="AH722" s="304">
        <f t="shared" ca="1" si="347"/>
        <v>-9.226514836185828</v>
      </c>
    </row>
    <row r="723" spans="1:34" x14ac:dyDescent="0.2">
      <c r="A723" s="347">
        <f t="shared" ca="1" si="325"/>
        <v>1E-4</v>
      </c>
      <c r="B723" s="304">
        <f t="shared" ca="1" si="326"/>
        <v>37.121400000000932</v>
      </c>
      <c r="D723" s="306">
        <f t="shared" ca="1" si="327"/>
        <v>-0.64955272310726664</v>
      </c>
      <c r="E723" s="307">
        <f t="shared" ca="1" si="328"/>
        <v>-0.60635849536110342</v>
      </c>
      <c r="F723" s="304">
        <f t="shared" ca="1" si="329"/>
        <v>0.88858841146654999</v>
      </c>
      <c r="G723" s="306">
        <f t="shared" ca="1" si="330"/>
        <v>7.3782308782962263</v>
      </c>
      <c r="H723" s="307">
        <f t="shared" ca="1" si="331"/>
        <v>-104.54459928775134</v>
      </c>
      <c r="I723" s="304">
        <f t="shared" ca="1" si="332"/>
        <v>104.8046350651055</v>
      </c>
      <c r="J723" s="306">
        <f t="shared" ca="1" si="333"/>
        <v>841.88593005355631</v>
      </c>
      <c r="K723" s="307">
        <f t="shared" ca="1" si="334"/>
        <v>-11.824365066796906</v>
      </c>
      <c r="L723" s="304">
        <f t="shared" ca="1" si="319"/>
        <v>841.96896310456384</v>
      </c>
      <c r="M723" s="306">
        <f t="shared" ca="1" si="335"/>
        <v>-1.5003381920335181</v>
      </c>
      <c r="N723" s="304">
        <f t="shared" ca="1" si="336"/>
        <v>-85.963046245809025</v>
      </c>
      <c r="P723" s="310">
        <f t="shared" ca="1" si="337"/>
        <v>23</v>
      </c>
      <c r="Q723" s="304">
        <f t="shared" ca="1" si="338"/>
        <v>0</v>
      </c>
      <c r="R723" s="306">
        <f t="shared" ca="1" si="339"/>
        <v>0</v>
      </c>
      <c r="S723" s="307">
        <f t="shared" ca="1" si="340"/>
        <v>2.9792999999999985</v>
      </c>
      <c r="T723" s="304">
        <f t="shared" ca="1" si="320"/>
        <v>29.226932999999988</v>
      </c>
      <c r="U723" s="311">
        <f t="shared" ca="1" si="321"/>
        <v>0</v>
      </c>
      <c r="V723" s="306">
        <f t="shared" ca="1" si="322"/>
        <v>1.2264493415978908</v>
      </c>
      <c r="W723" s="304">
        <f t="shared" ca="1" si="323"/>
        <v>27.488671788118598</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0.55912515920987182</v>
      </c>
      <c r="AH723" s="304">
        <f t="shared" ca="1" si="347"/>
        <v>-9.2265343269294675</v>
      </c>
    </row>
    <row r="724" spans="1:34" x14ac:dyDescent="0.2">
      <c r="A724" s="347">
        <f t="shared" ca="1" si="325"/>
        <v>1E-4</v>
      </c>
      <c r="B724" s="304">
        <f t="shared" ca="1" si="326"/>
        <v>37.121500000000935</v>
      </c>
      <c r="D724" s="306">
        <f t="shared" ca="1" si="327"/>
        <v>-0.64954803032672936</v>
      </c>
      <c r="E724" s="307">
        <f t="shared" ca="1" si="328"/>
        <v>-0.60633862523734194</v>
      </c>
      <c r="F724" s="304">
        <f t="shared" ca="1" si="329"/>
        <v>0.88857142209056195</v>
      </c>
      <c r="G724" s="306">
        <f t="shared" ca="1" si="330"/>
        <v>7.378165923493194</v>
      </c>
      <c r="H724" s="307">
        <f t="shared" ca="1" si="331"/>
        <v>-104.54465992161386</v>
      </c>
      <c r="I724" s="304">
        <f t="shared" ca="1" si="332"/>
        <v>104.80469097574064</v>
      </c>
      <c r="J724" s="306">
        <f t="shared" ca="1" si="333"/>
        <v>841.88593005355631</v>
      </c>
      <c r="K724" s="307">
        <f t="shared" ca="1" si="334"/>
        <v>-11.834819529757374</v>
      </c>
      <c r="L724" s="304">
        <f t="shared" ca="1" si="319"/>
        <v>841.96910998886619</v>
      </c>
      <c r="M724" s="306">
        <f t="shared" ca="1" si="335"/>
        <v>-1.5003388509950104</v>
      </c>
      <c r="N724" s="304">
        <f t="shared" ca="1" si="336"/>
        <v>-85.963084001521395</v>
      </c>
      <c r="P724" s="310">
        <f t="shared" ca="1" si="337"/>
        <v>23</v>
      </c>
      <c r="Q724" s="304">
        <f t="shared" ca="1" si="338"/>
        <v>0</v>
      </c>
      <c r="R724" s="306">
        <f t="shared" ca="1" si="339"/>
        <v>0</v>
      </c>
      <c r="S724" s="307">
        <f t="shared" ca="1" si="340"/>
        <v>2.9792999999999985</v>
      </c>
      <c r="T724" s="304">
        <f t="shared" ca="1" si="320"/>
        <v>29.226932999999988</v>
      </c>
      <c r="U724" s="311">
        <f t="shared" ca="1" si="321"/>
        <v>0</v>
      </c>
      <c r="V724" s="306">
        <f t="shared" ca="1" si="322"/>
        <v>1.2264506237859309</v>
      </c>
      <c r="W724" s="304">
        <f t="shared" ca="1" si="323"/>
        <v>27.488729855141422</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0.55910612386017178</v>
      </c>
      <c r="AH724" s="304">
        <f t="shared" ca="1" si="347"/>
        <v>-9.2265538173794557</v>
      </c>
    </row>
    <row r="725" spans="1:34" x14ac:dyDescent="0.2">
      <c r="A725" s="347">
        <f t="shared" ca="1" si="325"/>
        <v>1E-4</v>
      </c>
      <c r="B725" s="304">
        <f t="shared" ca="1" si="326"/>
        <v>37.121600000000939</v>
      </c>
      <c r="D725" s="306">
        <f t="shared" ca="1" si="327"/>
        <v>-0.6495433375594809</v>
      </c>
      <c r="E725" s="307">
        <f t="shared" ca="1" si="328"/>
        <v>-0.60631875541290015</v>
      </c>
      <c r="F725" s="304">
        <f t="shared" ca="1" si="329"/>
        <v>0.88855443307281856</v>
      </c>
      <c r="G725" s="306">
        <f t="shared" ca="1" si="330"/>
        <v>7.3781009691594379</v>
      </c>
      <c r="H725" s="307">
        <f t="shared" ca="1" si="331"/>
        <v>-104.5447205534894</v>
      </c>
      <c r="I725" s="304">
        <f t="shared" ca="1" si="332"/>
        <v>104.80474688447228</v>
      </c>
      <c r="J725" s="306">
        <f t="shared" ca="1" si="333"/>
        <v>841.88593005355631</v>
      </c>
      <c r="K725" s="307">
        <f t="shared" ca="1" si="334"/>
        <v>-11.84527399878113</v>
      </c>
      <c r="L725" s="304">
        <f t="shared" ca="1" si="319"/>
        <v>841.96925700303791</v>
      </c>
      <c r="M725" s="306">
        <f t="shared" ca="1" si="335"/>
        <v>-1.5003395099499985</v>
      </c>
      <c r="N725" s="304">
        <f t="shared" ca="1" si="336"/>
        <v>-85.963121756861099</v>
      </c>
      <c r="P725" s="310">
        <f t="shared" ca="1" si="337"/>
        <v>23</v>
      </c>
      <c r="Q725" s="304">
        <f t="shared" ca="1" si="338"/>
        <v>0</v>
      </c>
      <c r="R725" s="306">
        <f t="shared" ca="1" si="339"/>
        <v>0</v>
      </c>
      <c r="S725" s="307">
        <f t="shared" ca="1" si="340"/>
        <v>2.9792999999999985</v>
      </c>
      <c r="T725" s="304">
        <f t="shared" ca="1" si="320"/>
        <v>29.226932999999988</v>
      </c>
      <c r="U725" s="311">
        <f t="shared" ca="1" si="321"/>
        <v>0</v>
      </c>
      <c r="V725" s="306">
        <f t="shared" ca="1" si="322"/>
        <v>1.2264519059760561</v>
      </c>
      <c r="W725" s="304">
        <f t="shared" ca="1" si="323"/>
        <v>27.488787921289422</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0.55908708879536206</v>
      </c>
      <c r="AH725" s="304">
        <f t="shared" ca="1" si="347"/>
        <v>-9.2265733075358085</v>
      </c>
    </row>
    <row r="726" spans="1:34" x14ac:dyDescent="0.2">
      <c r="A726" s="347">
        <f t="shared" ca="1" si="325"/>
        <v>1E-4</v>
      </c>
      <c r="B726" s="304">
        <f t="shared" ca="1" si="326"/>
        <v>37.121700000000942</v>
      </c>
      <c r="D726" s="306">
        <f t="shared" ca="1" si="327"/>
        <v>-0.64953864480551826</v>
      </c>
      <c r="E726" s="307">
        <f t="shared" ca="1" si="328"/>
        <v>-0.60629888588777625</v>
      </c>
      <c r="F726" s="304">
        <f t="shared" ca="1" si="329"/>
        <v>0.88853744441331672</v>
      </c>
      <c r="G726" s="306">
        <f t="shared" ca="1" si="330"/>
        <v>7.3780360152949571</v>
      </c>
      <c r="H726" s="307">
        <f t="shared" ca="1" si="331"/>
        <v>-104.54478118337799</v>
      </c>
      <c r="I726" s="304">
        <f t="shared" ca="1" si="332"/>
        <v>104.80480279130043</v>
      </c>
      <c r="J726" s="306">
        <f t="shared" ca="1" si="333"/>
        <v>841.88593005355631</v>
      </c>
      <c r="K726" s="307">
        <f t="shared" ca="1" si="334"/>
        <v>-11.855728473867973</v>
      </c>
      <c r="L726" s="304">
        <f t="shared" ca="1" si="319"/>
        <v>841.96940414707922</v>
      </c>
      <c r="M726" s="306">
        <f t="shared" ca="1" si="335"/>
        <v>-1.5003401688984823</v>
      </c>
      <c r="N726" s="304">
        <f t="shared" ca="1" si="336"/>
        <v>-85.963159511828138</v>
      </c>
      <c r="P726" s="310">
        <f t="shared" ca="1" si="337"/>
        <v>23</v>
      </c>
      <c r="Q726" s="304">
        <f t="shared" ca="1" si="338"/>
        <v>0</v>
      </c>
      <c r="R726" s="306">
        <f t="shared" ca="1" si="339"/>
        <v>0</v>
      </c>
      <c r="S726" s="307">
        <f t="shared" ca="1" si="340"/>
        <v>2.9792999999999985</v>
      </c>
      <c r="T726" s="304">
        <f t="shared" ca="1" si="320"/>
        <v>29.226932999999988</v>
      </c>
      <c r="U726" s="311">
        <f t="shared" ca="1" si="321"/>
        <v>0</v>
      </c>
      <c r="V726" s="306">
        <f t="shared" ca="1" si="322"/>
        <v>1.2264531881682661</v>
      </c>
      <c r="W726" s="304">
        <f t="shared" ca="1" si="323"/>
        <v>27.488845986562602</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0.55906805401544801</v>
      </c>
      <c r="AH726" s="304">
        <f t="shared" ca="1" si="347"/>
        <v>-9.2265927973985278</v>
      </c>
    </row>
    <row r="727" spans="1:34" x14ac:dyDescent="0.2">
      <c r="A727" s="347">
        <f t="shared" ca="1" si="325"/>
        <v>1E-4</v>
      </c>
      <c r="B727" s="304">
        <f t="shared" ca="1" si="326"/>
        <v>37.121800000000945</v>
      </c>
      <c r="D727" s="306">
        <f t="shared" ca="1" si="327"/>
        <v>-0.64953395206484466</v>
      </c>
      <c r="E727" s="307">
        <f t="shared" ca="1" si="328"/>
        <v>-0.60627901666196848</v>
      </c>
      <c r="F727" s="304">
        <f t="shared" ca="1" si="329"/>
        <v>0.88852045611205788</v>
      </c>
      <c r="G727" s="306">
        <f t="shared" ca="1" si="330"/>
        <v>7.3779710618997507</v>
      </c>
      <c r="H727" s="307">
        <f t="shared" ca="1" si="331"/>
        <v>-104.54484181127965</v>
      </c>
      <c r="I727" s="304">
        <f t="shared" ca="1" si="332"/>
        <v>104.80485869622512</v>
      </c>
      <c r="J727" s="306">
        <f t="shared" ca="1" si="333"/>
        <v>841.88593005355631</v>
      </c>
      <c r="K727" s="307">
        <f t="shared" ca="1" si="334"/>
        <v>-11.866182955017706</v>
      </c>
      <c r="L727" s="304">
        <f t="shared" ca="1" si="319"/>
        <v>841.96955142099023</v>
      </c>
      <c r="M727" s="306">
        <f t="shared" ca="1" si="335"/>
        <v>-1.500340827840462</v>
      </c>
      <c r="N727" s="304">
        <f t="shared" ca="1" si="336"/>
        <v>-85.963197266422512</v>
      </c>
      <c r="P727" s="310">
        <f t="shared" ca="1" si="337"/>
        <v>23</v>
      </c>
      <c r="Q727" s="304">
        <f t="shared" ca="1" si="338"/>
        <v>0</v>
      </c>
      <c r="R727" s="306">
        <f t="shared" ca="1" si="339"/>
        <v>0</v>
      </c>
      <c r="S727" s="307">
        <f t="shared" ca="1" si="340"/>
        <v>2.9792999999999985</v>
      </c>
      <c r="T727" s="304">
        <f t="shared" ca="1" si="320"/>
        <v>29.226932999999988</v>
      </c>
      <c r="U727" s="311">
        <f t="shared" ca="1" si="321"/>
        <v>0</v>
      </c>
      <c r="V727" s="306">
        <f t="shared" ca="1" si="322"/>
        <v>1.2264544703625611</v>
      </c>
      <c r="W727" s="304">
        <f t="shared" ca="1" si="323"/>
        <v>27.488904050960969</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0.55904901952042252</v>
      </c>
      <c r="AH727" s="304">
        <f t="shared" ca="1" si="347"/>
        <v>-9.2266122869676153</v>
      </c>
    </row>
    <row r="728" spans="1:34" x14ac:dyDescent="0.2">
      <c r="A728" s="347">
        <f t="shared" ca="1" si="325"/>
        <v>1E-4</v>
      </c>
      <c r="B728" s="304">
        <f t="shared" ca="1" si="326"/>
        <v>37.121900000000949</v>
      </c>
      <c r="D728" s="306">
        <f t="shared" ca="1" si="327"/>
        <v>-0.64952925933745886</v>
      </c>
      <c r="E728" s="307">
        <f t="shared" ca="1" si="328"/>
        <v>-0.60625914773547684</v>
      </c>
      <c r="F728" s="304">
        <f t="shared" ca="1" si="329"/>
        <v>0.88850346816904135</v>
      </c>
      <c r="G728" s="306">
        <f t="shared" ca="1" si="330"/>
        <v>7.3779061089738169</v>
      </c>
      <c r="H728" s="307">
        <f t="shared" ca="1" si="331"/>
        <v>-104.54490243719442</v>
      </c>
      <c r="I728" s="304">
        <f t="shared" ca="1" si="332"/>
        <v>104.80491459924642</v>
      </c>
      <c r="J728" s="306">
        <f t="shared" ca="1" si="333"/>
        <v>841.88593005355631</v>
      </c>
      <c r="K728" s="307">
        <f t="shared" ca="1" si="334"/>
        <v>-11.87663744223013</v>
      </c>
      <c r="L728" s="304">
        <f t="shared" ca="1" si="319"/>
        <v>841.96969882477106</v>
      </c>
      <c r="M728" s="306">
        <f t="shared" ca="1" si="335"/>
        <v>-1.5003414867759377</v>
      </c>
      <c r="N728" s="304">
        <f t="shared" ca="1" si="336"/>
        <v>-85.963235020644248</v>
      </c>
      <c r="P728" s="310">
        <f t="shared" ca="1" si="337"/>
        <v>23</v>
      </c>
      <c r="Q728" s="304">
        <f t="shared" ca="1" si="338"/>
        <v>0</v>
      </c>
      <c r="R728" s="306">
        <f t="shared" ca="1" si="339"/>
        <v>0</v>
      </c>
      <c r="S728" s="307">
        <f t="shared" ca="1" si="340"/>
        <v>2.9792999999999985</v>
      </c>
      <c r="T728" s="304">
        <f t="shared" ca="1" si="320"/>
        <v>29.226932999999988</v>
      </c>
      <c r="U728" s="311">
        <f t="shared" ca="1" si="321"/>
        <v>0</v>
      </c>
      <c r="V728" s="306">
        <f t="shared" ca="1" si="322"/>
        <v>1.2264557525589406</v>
      </c>
      <c r="W728" s="304">
        <f t="shared" ca="1" si="323"/>
        <v>27.488962114484551</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0.55902998531028913</v>
      </c>
      <c r="AH728" s="304">
        <f t="shared" ca="1" si="347"/>
        <v>-9.226631776243071</v>
      </c>
    </row>
    <row r="729" spans="1:34" x14ac:dyDescent="0.2">
      <c r="A729" s="347">
        <f t="shared" ca="1" si="325"/>
        <v>1E-4</v>
      </c>
      <c r="B729" s="304">
        <f t="shared" ca="1" si="326"/>
        <v>37.122000000000952</v>
      </c>
      <c r="D729" s="306">
        <f t="shared" ca="1" si="327"/>
        <v>-0.64952456662336078</v>
      </c>
      <c r="E729" s="307">
        <f t="shared" ca="1" si="328"/>
        <v>-0.6062392791082889</v>
      </c>
      <c r="F729" s="304">
        <f t="shared" ca="1" si="329"/>
        <v>0.88848648058425883</v>
      </c>
      <c r="G729" s="306">
        <f t="shared" ca="1" si="330"/>
        <v>7.3778411565171549</v>
      </c>
      <c r="H729" s="307">
        <f t="shared" ca="1" si="331"/>
        <v>-104.54496306112233</v>
      </c>
      <c r="I729" s="304">
        <f t="shared" ca="1" si="332"/>
        <v>104.80497050036429</v>
      </c>
      <c r="J729" s="306">
        <f t="shared" ca="1" si="333"/>
        <v>841.88593005355631</v>
      </c>
      <c r="K729" s="307">
        <f t="shared" ca="1" si="334"/>
        <v>-11.887091935505046</v>
      </c>
      <c r="L729" s="304">
        <f t="shared" ca="1" si="319"/>
        <v>841.96984635842193</v>
      </c>
      <c r="M729" s="306">
        <f t="shared" ca="1" si="335"/>
        <v>-1.5003421457049095</v>
      </c>
      <c r="N729" s="304">
        <f t="shared" ca="1" si="336"/>
        <v>-85.963272774493333</v>
      </c>
      <c r="P729" s="310">
        <f t="shared" ca="1" si="337"/>
        <v>23</v>
      </c>
      <c r="Q729" s="304">
        <f t="shared" ca="1" si="338"/>
        <v>0</v>
      </c>
      <c r="R729" s="306">
        <f t="shared" ca="1" si="339"/>
        <v>0</v>
      </c>
      <c r="S729" s="307">
        <f t="shared" ca="1" si="340"/>
        <v>2.9792999999999985</v>
      </c>
      <c r="T729" s="304">
        <f t="shared" ca="1" si="320"/>
        <v>29.226932999999988</v>
      </c>
      <c r="U729" s="311">
        <f t="shared" ca="1" si="321"/>
        <v>0</v>
      </c>
      <c r="V729" s="306">
        <f t="shared" ca="1" si="322"/>
        <v>1.2264570347574053</v>
      </c>
      <c r="W729" s="304">
        <f t="shared" ca="1" si="323"/>
        <v>27.489020177133337</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0.55901095138503543</v>
      </c>
      <c r="AH729" s="304">
        <f t="shared" ca="1" si="347"/>
        <v>-9.2266512652249073</v>
      </c>
    </row>
    <row r="730" spans="1:34" x14ac:dyDescent="0.2">
      <c r="A730" s="347">
        <f t="shared" ca="1" si="325"/>
        <v>1E-4</v>
      </c>
      <c r="B730" s="304">
        <f t="shared" ca="1" si="326"/>
        <v>37.122100000000955</v>
      </c>
      <c r="D730" s="306">
        <f t="shared" ca="1" si="327"/>
        <v>-0.64951987392255106</v>
      </c>
      <c r="E730" s="307">
        <f t="shared" ca="1" si="328"/>
        <v>-0.60621941078041175</v>
      </c>
      <c r="F730" s="304">
        <f t="shared" ca="1" si="329"/>
        <v>0.88846949335771586</v>
      </c>
      <c r="G730" s="306">
        <f t="shared" ca="1" si="330"/>
        <v>7.3777762045297628</v>
      </c>
      <c r="H730" s="307">
        <f t="shared" ca="1" si="331"/>
        <v>-104.54502368306341</v>
      </c>
      <c r="I730" s="304">
        <f t="shared" ca="1" si="332"/>
        <v>104.80502639957882</v>
      </c>
      <c r="J730" s="306">
        <f t="shared" ca="1" si="333"/>
        <v>841.88593005355631</v>
      </c>
      <c r="K730" s="307">
        <f t="shared" ca="1" si="334"/>
        <v>-11.897546434842255</v>
      </c>
      <c r="L730" s="304">
        <f t="shared" ca="1" si="319"/>
        <v>841.96999402194297</v>
      </c>
      <c r="M730" s="306">
        <f t="shared" ca="1" si="335"/>
        <v>-1.5003428046273772</v>
      </c>
      <c r="N730" s="304">
        <f t="shared" ca="1" si="336"/>
        <v>-85.963310527969753</v>
      </c>
      <c r="P730" s="310">
        <f t="shared" ca="1" si="337"/>
        <v>23</v>
      </c>
      <c r="Q730" s="304">
        <f t="shared" ca="1" si="338"/>
        <v>0</v>
      </c>
      <c r="R730" s="306">
        <f t="shared" ca="1" si="339"/>
        <v>0</v>
      </c>
      <c r="S730" s="307">
        <f t="shared" ca="1" si="340"/>
        <v>2.9792999999999985</v>
      </c>
      <c r="T730" s="304">
        <f t="shared" ca="1" si="320"/>
        <v>29.226932999999988</v>
      </c>
      <c r="U730" s="311">
        <f t="shared" ca="1" si="321"/>
        <v>0</v>
      </c>
      <c r="V730" s="306">
        <f t="shared" ca="1" si="322"/>
        <v>1.2264583169579544</v>
      </c>
      <c r="W730" s="304">
        <f t="shared" ca="1" si="323"/>
        <v>27.489078238907354</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0.55899191774466672</v>
      </c>
      <c r="AH730" s="304">
        <f t="shared" ca="1" si="347"/>
        <v>-9.2266707539131172</v>
      </c>
    </row>
    <row r="731" spans="1:34" x14ac:dyDescent="0.2">
      <c r="A731" s="347">
        <f t="shared" ca="1" si="325"/>
        <v>1E-4</v>
      </c>
      <c r="B731" s="304">
        <f t="shared" ca="1" si="326"/>
        <v>37.122200000000959</v>
      </c>
      <c r="D731" s="306">
        <f t="shared" ca="1" si="327"/>
        <v>-0.64951518123503327</v>
      </c>
      <c r="E731" s="307">
        <f t="shared" ca="1" si="328"/>
        <v>-0.60619954275183296</v>
      </c>
      <c r="F731" s="304">
        <f t="shared" ca="1" si="329"/>
        <v>0.88845250648940688</v>
      </c>
      <c r="G731" s="306">
        <f t="shared" ca="1" si="330"/>
        <v>7.3777112530116389</v>
      </c>
      <c r="H731" s="307">
        <f t="shared" ca="1" si="331"/>
        <v>-104.54508430301767</v>
      </c>
      <c r="I731" s="304">
        <f t="shared" ca="1" si="332"/>
        <v>104.80508229689001</v>
      </c>
      <c r="J731" s="306">
        <f t="shared" ca="1" si="333"/>
        <v>841.88593005355631</v>
      </c>
      <c r="K731" s="307">
        <f t="shared" ca="1" si="334"/>
        <v>-11.908000940241559</v>
      </c>
      <c r="L731" s="304">
        <f t="shared" ca="1" si="319"/>
        <v>841.97014181533439</v>
      </c>
      <c r="M731" s="306">
        <f t="shared" ca="1" si="335"/>
        <v>-1.5003434635433415</v>
      </c>
      <c r="N731" s="304">
        <f t="shared" ca="1" si="336"/>
        <v>-85.963348281073564</v>
      </c>
      <c r="P731" s="310">
        <f t="shared" ca="1" si="337"/>
        <v>23</v>
      </c>
      <c r="Q731" s="304">
        <f t="shared" ca="1" si="338"/>
        <v>0</v>
      </c>
      <c r="R731" s="306">
        <f t="shared" ca="1" si="339"/>
        <v>0</v>
      </c>
      <c r="S731" s="307">
        <f t="shared" ca="1" si="340"/>
        <v>2.9792999999999985</v>
      </c>
      <c r="T731" s="304">
        <f t="shared" ca="1" si="320"/>
        <v>29.226932999999988</v>
      </c>
      <c r="U731" s="311">
        <f t="shared" ca="1" si="321"/>
        <v>0</v>
      </c>
      <c r="V731" s="306">
        <f t="shared" ca="1" si="322"/>
        <v>1.2264595991605887</v>
      </c>
      <c r="W731" s="304">
        <f t="shared" ca="1" si="323"/>
        <v>27.489136299806603</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0.55897288438917236</v>
      </c>
      <c r="AH731" s="304">
        <f t="shared" ca="1" si="347"/>
        <v>-9.2266902423077131</v>
      </c>
    </row>
    <row r="732" spans="1:34" x14ac:dyDescent="0.2">
      <c r="A732" s="347">
        <f t="shared" ca="1" si="325"/>
        <v>1E-4</v>
      </c>
      <c r="B732" s="304">
        <f t="shared" ca="1" si="326"/>
        <v>37.122300000000962</v>
      </c>
      <c r="D732" s="306">
        <f t="shared" ca="1" si="327"/>
        <v>-0.64951048856080218</v>
      </c>
      <c r="E732" s="307">
        <f t="shared" ca="1" si="328"/>
        <v>-0.60617967502255432</v>
      </c>
      <c r="F732" s="304">
        <f t="shared" ca="1" si="329"/>
        <v>0.88843551997932946</v>
      </c>
      <c r="G732" s="306">
        <f t="shared" ca="1" si="330"/>
        <v>7.3776463019627831</v>
      </c>
      <c r="H732" s="307">
        <f t="shared" ca="1" si="331"/>
        <v>-104.54514492098518</v>
      </c>
      <c r="I732" s="304">
        <f t="shared" ca="1" si="332"/>
        <v>104.8051381922979</v>
      </c>
      <c r="J732" s="306">
        <f t="shared" ca="1" si="333"/>
        <v>841.88593005355631</v>
      </c>
      <c r="K732" s="307">
        <f t="shared" ca="1" si="334"/>
        <v>-11.918455451702759</v>
      </c>
      <c r="L732" s="304">
        <f t="shared" ca="1" si="319"/>
        <v>841.97028973859631</v>
      </c>
      <c r="M732" s="306">
        <f t="shared" ca="1" si="335"/>
        <v>-1.5003441224528018</v>
      </c>
      <c r="N732" s="304">
        <f t="shared" ca="1" si="336"/>
        <v>-85.963386033804724</v>
      </c>
      <c r="P732" s="310">
        <f t="shared" ca="1" si="337"/>
        <v>23</v>
      </c>
      <c r="Q732" s="304">
        <f t="shared" ca="1" si="338"/>
        <v>0</v>
      </c>
      <c r="R732" s="306">
        <f t="shared" ca="1" si="339"/>
        <v>0</v>
      </c>
      <c r="S732" s="307">
        <f t="shared" ca="1" si="340"/>
        <v>2.9792999999999985</v>
      </c>
      <c r="T732" s="304">
        <f t="shared" ca="1" si="320"/>
        <v>29.226932999999988</v>
      </c>
      <c r="U732" s="311">
        <f t="shared" ca="1" si="321"/>
        <v>0</v>
      </c>
      <c r="V732" s="306">
        <f t="shared" ca="1" si="322"/>
        <v>1.2264608813653073</v>
      </c>
      <c r="W732" s="304">
        <f t="shared" ca="1" si="323"/>
        <v>27.489194359831103</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0.55895385131855413</v>
      </c>
      <c r="AH732" s="304">
        <f t="shared" ca="1" si="347"/>
        <v>-9.2267097304086914</v>
      </c>
    </row>
    <row r="733" spans="1:34" x14ac:dyDescent="0.2">
      <c r="A733" s="347">
        <f t="shared" ca="1" si="325"/>
        <v>1E-4</v>
      </c>
      <c r="B733" s="304">
        <f t="shared" ca="1" si="326"/>
        <v>37.122400000000965</v>
      </c>
      <c r="D733" s="306">
        <f t="shared" ca="1" si="327"/>
        <v>-0.64950579589986357</v>
      </c>
      <c r="E733" s="307">
        <f t="shared" ca="1" si="328"/>
        <v>-0.60615980759256871</v>
      </c>
      <c r="F733" s="304">
        <f t="shared" ca="1" si="329"/>
        <v>0.88841853382748326</v>
      </c>
      <c r="G733" s="306">
        <f t="shared" ca="1" si="330"/>
        <v>7.3775813513831929</v>
      </c>
      <c r="H733" s="307">
        <f t="shared" ca="1" si="331"/>
        <v>-104.54520553696594</v>
      </c>
      <c r="I733" s="304">
        <f t="shared" ca="1" si="332"/>
        <v>104.8051940858025</v>
      </c>
      <c r="J733" s="306">
        <f t="shared" ca="1" si="333"/>
        <v>841.88593005355631</v>
      </c>
      <c r="K733" s="307">
        <f t="shared" ca="1" si="334"/>
        <v>-11.928909969225655</v>
      </c>
      <c r="L733" s="304">
        <f t="shared" ca="1" si="319"/>
        <v>841.97043779172873</v>
      </c>
      <c r="M733" s="306">
        <f t="shared" ca="1" si="335"/>
        <v>-1.5003447813557584</v>
      </c>
      <c r="N733" s="304">
        <f t="shared" ca="1" si="336"/>
        <v>-85.963423786163247</v>
      </c>
      <c r="P733" s="310">
        <f t="shared" ca="1" si="337"/>
        <v>23</v>
      </c>
      <c r="Q733" s="304">
        <f t="shared" ca="1" si="338"/>
        <v>0</v>
      </c>
      <c r="R733" s="306">
        <f t="shared" ca="1" si="339"/>
        <v>0</v>
      </c>
      <c r="S733" s="307">
        <f t="shared" ca="1" si="340"/>
        <v>2.9792999999999985</v>
      </c>
      <c r="T733" s="304">
        <f t="shared" ca="1" si="320"/>
        <v>29.226932999999988</v>
      </c>
      <c r="U733" s="311">
        <f t="shared" ca="1" si="321"/>
        <v>0</v>
      </c>
      <c r="V733" s="306">
        <f t="shared" ca="1" si="322"/>
        <v>1.2264621635721107</v>
      </c>
      <c r="W733" s="304">
        <f t="shared" ca="1" si="323"/>
        <v>27.48925241898084</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0.55893481853280491</v>
      </c>
      <c r="AH733" s="304">
        <f t="shared" ca="1" si="347"/>
        <v>-9.2267292182160627</v>
      </c>
    </row>
    <row r="734" spans="1:34" x14ac:dyDescent="0.2">
      <c r="A734" s="347">
        <f t="shared" ca="1" si="325"/>
        <v>1E-4</v>
      </c>
      <c r="B734" s="304">
        <f t="shared" ca="1" si="326"/>
        <v>37.122500000000969</v>
      </c>
      <c r="D734" s="306">
        <f t="shared" ca="1" si="327"/>
        <v>-0.64950110325221577</v>
      </c>
      <c r="E734" s="307">
        <f t="shared" ca="1" si="328"/>
        <v>-0.60613994046187969</v>
      </c>
      <c r="F734" s="304">
        <f t="shared" ca="1" si="329"/>
        <v>0.88840154803386995</v>
      </c>
      <c r="G734" s="306">
        <f t="shared" ca="1" si="330"/>
        <v>7.3775164012728673</v>
      </c>
      <c r="H734" s="307">
        <f t="shared" ca="1" si="331"/>
        <v>-104.54526615095999</v>
      </c>
      <c r="I734" s="304">
        <f t="shared" ca="1" si="332"/>
        <v>104.80524997740386</v>
      </c>
      <c r="J734" s="306">
        <f t="shared" ca="1" si="333"/>
        <v>841.88593005355631</v>
      </c>
      <c r="K734" s="307">
        <f t="shared" ca="1" si="334"/>
        <v>-11.939364492810052</v>
      </c>
      <c r="L734" s="304">
        <f t="shared" ca="1" si="319"/>
        <v>841.97058597473199</v>
      </c>
      <c r="M734" s="306">
        <f t="shared" ca="1" si="335"/>
        <v>-1.5003454402522116</v>
      </c>
      <c r="N734" s="304">
        <f t="shared" ca="1" si="336"/>
        <v>-85.963461538149147</v>
      </c>
      <c r="P734" s="310">
        <f t="shared" ca="1" si="337"/>
        <v>23</v>
      </c>
      <c r="Q734" s="304">
        <f t="shared" ca="1" si="338"/>
        <v>0</v>
      </c>
      <c r="R734" s="306">
        <f t="shared" ca="1" si="339"/>
        <v>0</v>
      </c>
      <c r="S734" s="307">
        <f t="shared" ca="1" si="340"/>
        <v>2.9792999999999985</v>
      </c>
      <c r="T734" s="304">
        <f t="shared" ca="1" si="320"/>
        <v>29.226932999999988</v>
      </c>
      <c r="U734" s="311">
        <f t="shared" ca="1" si="321"/>
        <v>0</v>
      </c>
      <c r="V734" s="306">
        <f t="shared" ca="1" si="322"/>
        <v>1.2264634457809991</v>
      </c>
      <c r="W734" s="304">
        <f t="shared" ca="1" si="323"/>
        <v>27.489310477255863</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0.55891578603192826</v>
      </c>
      <c r="AH734" s="304">
        <f t="shared" ca="1" si="347"/>
        <v>-9.2267487057298201</v>
      </c>
    </row>
    <row r="735" spans="1:34" x14ac:dyDescent="0.2">
      <c r="A735" s="347">
        <f t="shared" ca="1" si="325"/>
        <v>1E-4</v>
      </c>
      <c r="B735" s="304">
        <f t="shared" ca="1" si="326"/>
        <v>37.122600000000972</v>
      </c>
      <c r="D735" s="306">
        <f t="shared" ca="1" si="327"/>
        <v>-0.64949641061785901</v>
      </c>
      <c r="E735" s="307">
        <f t="shared" ca="1" si="328"/>
        <v>-0.60612007363047127</v>
      </c>
      <c r="F735" s="304">
        <f t="shared" ca="1" si="329"/>
        <v>0.88838456259847876</v>
      </c>
      <c r="G735" s="306">
        <f t="shared" ca="1" si="330"/>
        <v>7.3774514516318055</v>
      </c>
      <c r="H735" s="307">
        <f t="shared" ca="1" si="331"/>
        <v>-104.54532676296735</v>
      </c>
      <c r="I735" s="304">
        <f t="shared" ca="1" si="332"/>
        <v>104.80530586710198</v>
      </c>
      <c r="J735" s="306">
        <f t="shared" ca="1" si="333"/>
        <v>841.88593005355631</v>
      </c>
      <c r="K735" s="307">
        <f t="shared" ca="1" si="334"/>
        <v>-11.949819022455747</v>
      </c>
      <c r="L735" s="304">
        <f t="shared" ca="1" si="319"/>
        <v>841.97073428760632</v>
      </c>
      <c r="M735" s="306">
        <f t="shared" ca="1" si="335"/>
        <v>-1.5003460991421613</v>
      </c>
      <c r="N735" s="304">
        <f t="shared" ca="1" si="336"/>
        <v>-85.963499289762424</v>
      </c>
      <c r="P735" s="310">
        <f t="shared" ca="1" si="337"/>
        <v>23</v>
      </c>
      <c r="Q735" s="304">
        <f t="shared" ca="1" si="338"/>
        <v>0</v>
      </c>
      <c r="R735" s="306">
        <f t="shared" ca="1" si="339"/>
        <v>0</v>
      </c>
      <c r="S735" s="307">
        <f t="shared" ca="1" si="340"/>
        <v>2.9792999999999985</v>
      </c>
      <c r="T735" s="304">
        <f t="shared" ca="1" si="320"/>
        <v>29.226932999999988</v>
      </c>
      <c r="U735" s="311">
        <f t="shared" ca="1" si="321"/>
        <v>0</v>
      </c>
      <c r="V735" s="306">
        <f t="shared" ca="1" si="322"/>
        <v>1.2264647279919718</v>
      </c>
      <c r="W735" s="304">
        <f t="shared" ca="1" si="323"/>
        <v>27.489368534656137</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0.55889675381590997</v>
      </c>
      <c r="AH735" s="304">
        <f t="shared" ca="1" si="347"/>
        <v>-9.2267681929499812</v>
      </c>
    </row>
    <row r="736" spans="1:34" x14ac:dyDescent="0.2">
      <c r="A736" s="347">
        <f t="shared" ca="1" si="325"/>
        <v>1E-4</v>
      </c>
      <c r="B736" s="304">
        <f t="shared" ca="1" si="326"/>
        <v>37.122700000000975</v>
      </c>
      <c r="D736" s="306">
        <f t="shared" ca="1" si="327"/>
        <v>-0.64949171799679328</v>
      </c>
      <c r="E736" s="307">
        <f t="shared" ca="1" si="328"/>
        <v>-0.60610020709835588</v>
      </c>
      <c r="F736" s="304">
        <f t="shared" ca="1" si="329"/>
        <v>0.88836757752131856</v>
      </c>
      <c r="G736" s="306">
        <f t="shared" ca="1" si="330"/>
        <v>7.3773865024600056</v>
      </c>
      <c r="H736" s="307">
        <f t="shared" ca="1" si="331"/>
        <v>-104.54538737298806</v>
      </c>
      <c r="I736" s="304">
        <f t="shared" ca="1" si="332"/>
        <v>104.80536175489692</v>
      </c>
      <c r="J736" s="306">
        <f t="shared" ca="1" si="333"/>
        <v>841.88593005355631</v>
      </c>
      <c r="K736" s="307">
        <f t="shared" ca="1" si="334"/>
        <v>-11.960273558162545</v>
      </c>
      <c r="L736" s="304">
        <f t="shared" ca="1" si="319"/>
        <v>841.9708827303516</v>
      </c>
      <c r="M736" s="306">
        <f t="shared" ca="1" si="335"/>
        <v>-1.5003467580256076</v>
      </c>
      <c r="N736" s="304">
        <f t="shared" ca="1" si="336"/>
        <v>-85.963537041003093</v>
      </c>
      <c r="P736" s="310">
        <f t="shared" ca="1" si="337"/>
        <v>23</v>
      </c>
      <c r="Q736" s="304">
        <f t="shared" ca="1" si="338"/>
        <v>0</v>
      </c>
      <c r="R736" s="306">
        <f t="shared" ca="1" si="339"/>
        <v>0</v>
      </c>
      <c r="S736" s="307">
        <f t="shared" ca="1" si="340"/>
        <v>2.9792999999999985</v>
      </c>
      <c r="T736" s="304">
        <f t="shared" ca="1" si="320"/>
        <v>29.226932999999988</v>
      </c>
      <c r="U736" s="311">
        <f t="shared" ca="1" si="321"/>
        <v>0</v>
      </c>
      <c r="V736" s="306">
        <f t="shared" ca="1" si="322"/>
        <v>1.2264660102050293</v>
      </c>
      <c r="W736" s="304">
        <f t="shared" ca="1" si="323"/>
        <v>27.489426591181704</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0.55887772188476248</v>
      </c>
      <c r="AH736" s="304">
        <f t="shared" ca="1" si="347"/>
        <v>-9.2267876798765318</v>
      </c>
    </row>
    <row r="737" spans="1:34" x14ac:dyDescent="0.2">
      <c r="A737" s="347">
        <f t="shared" ca="1" si="325"/>
        <v>1E-4</v>
      </c>
      <c r="B737" s="304">
        <f t="shared" ca="1" si="326"/>
        <v>37.122800000000979</v>
      </c>
      <c r="D737" s="306">
        <f t="shared" ca="1" si="327"/>
        <v>-0.64948702538902081</v>
      </c>
      <c r="E737" s="307">
        <f t="shared" ca="1" si="328"/>
        <v>-0.60608034086552109</v>
      </c>
      <c r="F737" s="304">
        <f t="shared" ca="1" si="329"/>
        <v>0.88835059280238271</v>
      </c>
      <c r="G737" s="306">
        <f t="shared" ca="1" si="330"/>
        <v>7.3773215537574668</v>
      </c>
      <c r="H737" s="307">
        <f t="shared" ca="1" si="331"/>
        <v>-104.54544798102215</v>
      </c>
      <c r="I737" s="304">
        <f t="shared" ca="1" si="332"/>
        <v>104.8054176407887</v>
      </c>
      <c r="J737" s="306">
        <f t="shared" ca="1" si="333"/>
        <v>841.88593005355631</v>
      </c>
      <c r="K737" s="307">
        <f t="shared" ca="1" si="334"/>
        <v>-11.970728099930245</v>
      </c>
      <c r="L737" s="304">
        <f t="shared" ca="1" si="319"/>
        <v>841.97103130296819</v>
      </c>
      <c r="M737" s="306">
        <f t="shared" ca="1" si="335"/>
        <v>-1.5003474169025504</v>
      </c>
      <c r="N737" s="304">
        <f t="shared" ca="1" si="336"/>
        <v>-85.963574791871125</v>
      </c>
      <c r="P737" s="310">
        <f t="shared" ca="1" si="337"/>
        <v>23</v>
      </c>
      <c r="Q737" s="304">
        <f t="shared" ca="1" si="338"/>
        <v>0</v>
      </c>
      <c r="R737" s="306">
        <f t="shared" ca="1" si="339"/>
        <v>0</v>
      </c>
      <c r="S737" s="307">
        <f t="shared" ca="1" si="340"/>
        <v>2.9792999999999985</v>
      </c>
      <c r="T737" s="304">
        <f t="shared" ca="1" si="320"/>
        <v>29.226932999999988</v>
      </c>
      <c r="U737" s="311">
        <f t="shared" ca="1" si="321"/>
        <v>0</v>
      </c>
      <c r="V737" s="306">
        <f t="shared" ca="1" si="322"/>
        <v>1.2264672924201721</v>
      </c>
      <c r="W737" s="304">
        <f t="shared" ca="1" si="323"/>
        <v>27.48948464683258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0.55885869023846979</v>
      </c>
      <c r="AH737" s="304">
        <f t="shared" ca="1" si="347"/>
        <v>-9.226807166509488</v>
      </c>
    </row>
    <row r="738" spans="1:34" x14ac:dyDescent="0.2">
      <c r="A738" s="347">
        <f t="shared" ca="1" si="325"/>
        <v>1E-4</v>
      </c>
      <c r="B738" s="304">
        <f t="shared" ca="1" si="326"/>
        <v>37.122900000000982</v>
      </c>
      <c r="D738" s="306">
        <f t="shared" ca="1" si="327"/>
        <v>-0.6494823327945427</v>
      </c>
      <c r="E738" s="307">
        <f t="shared" ca="1" si="328"/>
        <v>-0.60606047493195803</v>
      </c>
      <c r="F738" s="304">
        <f t="shared" ca="1" si="329"/>
        <v>0.88833360844166631</v>
      </c>
      <c r="G738" s="306">
        <f t="shared" ca="1" si="330"/>
        <v>7.3772566055241873</v>
      </c>
      <c r="H738" s="307">
        <f t="shared" ca="1" si="331"/>
        <v>-104.54550858706965</v>
      </c>
      <c r="I738" s="304">
        <f t="shared" ca="1" si="332"/>
        <v>104.80547352477734</v>
      </c>
      <c r="J738" s="306">
        <f t="shared" ca="1" si="333"/>
        <v>841.88593005355631</v>
      </c>
      <c r="K738" s="307">
        <f t="shared" ca="1" si="334"/>
        <v>-11.981182647758649</v>
      </c>
      <c r="L738" s="304">
        <f t="shared" ca="1" si="319"/>
        <v>841.97118000545629</v>
      </c>
      <c r="M738" s="306">
        <f t="shared" ca="1" si="335"/>
        <v>-1.5003480757729901</v>
      </c>
      <c r="N738" s="304">
        <f t="shared" ca="1" si="336"/>
        <v>-85.963612542366576</v>
      </c>
      <c r="P738" s="310">
        <f t="shared" ca="1" si="337"/>
        <v>23</v>
      </c>
      <c r="Q738" s="304">
        <f t="shared" ca="1" si="338"/>
        <v>0</v>
      </c>
      <c r="R738" s="306">
        <f t="shared" ca="1" si="339"/>
        <v>0</v>
      </c>
      <c r="S738" s="307">
        <f t="shared" ca="1" si="340"/>
        <v>2.9792999999999985</v>
      </c>
      <c r="T738" s="304">
        <f t="shared" ca="1" si="320"/>
        <v>29.226932999999988</v>
      </c>
      <c r="U738" s="311">
        <f t="shared" ca="1" si="321"/>
        <v>0</v>
      </c>
      <c r="V738" s="306">
        <f t="shared" ca="1" si="322"/>
        <v>1.2264685746373989</v>
      </c>
      <c r="W738" s="304">
        <f t="shared" ca="1" si="323"/>
        <v>27.489542701608752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0.55883965887702658</v>
      </c>
      <c r="AH738" s="304">
        <f t="shared" ca="1" si="347"/>
        <v>-9.2268266528488549</v>
      </c>
    </row>
    <row r="739" spans="1:34" x14ac:dyDescent="0.2">
      <c r="A739" s="347">
        <f t="shared" ca="1" si="325"/>
        <v>1E-4</v>
      </c>
      <c r="B739" s="304">
        <f t="shared" ca="1" si="326"/>
        <v>37.123000000000985</v>
      </c>
      <c r="D739" s="306">
        <f t="shared" ca="1" si="327"/>
        <v>-0.64947764021335552</v>
      </c>
      <c r="E739" s="307">
        <f t="shared" ca="1" si="328"/>
        <v>-0.60604060929767201</v>
      </c>
      <c r="F739" s="304">
        <f t="shared" ca="1" si="329"/>
        <v>0.88831662443917059</v>
      </c>
      <c r="G739" s="306">
        <f t="shared" ca="1" si="330"/>
        <v>7.3771916577601662</v>
      </c>
      <c r="H739" s="307">
        <f t="shared" ca="1" si="331"/>
        <v>-104.54556919113058</v>
      </c>
      <c r="I739" s="304">
        <f t="shared" ca="1" si="332"/>
        <v>104.80552940686287</v>
      </c>
      <c r="J739" s="306">
        <f t="shared" ca="1" si="333"/>
        <v>841.88593005355631</v>
      </c>
      <c r="K739" s="307">
        <f t="shared" ca="1" si="334"/>
        <v>-11.991637201647558</v>
      </c>
      <c r="L739" s="304">
        <f t="shared" ca="1" si="319"/>
        <v>841.97132883781592</v>
      </c>
      <c r="M739" s="306">
        <f t="shared" ca="1" si="335"/>
        <v>-1.5003487346369266</v>
      </c>
      <c r="N739" s="304">
        <f t="shared" ca="1" si="336"/>
        <v>-85.963650292489405</v>
      </c>
      <c r="P739" s="310">
        <f t="shared" ca="1" si="337"/>
        <v>23</v>
      </c>
      <c r="Q739" s="304">
        <f t="shared" ca="1" si="338"/>
        <v>0</v>
      </c>
      <c r="R739" s="306">
        <f t="shared" ca="1" si="339"/>
        <v>0</v>
      </c>
      <c r="S739" s="307">
        <f t="shared" ca="1" si="340"/>
        <v>2.9792999999999985</v>
      </c>
      <c r="T739" s="304">
        <f t="shared" ca="1" si="320"/>
        <v>29.226932999999988</v>
      </c>
      <c r="U739" s="311">
        <f t="shared" ca="1" si="321"/>
        <v>0</v>
      </c>
      <c r="V739" s="306">
        <f t="shared" ca="1" si="322"/>
        <v>1.2264698568567103</v>
      </c>
      <c r="W739" s="304">
        <f t="shared" ca="1" si="323"/>
        <v>27.489600755510232</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0.55882062780043995</v>
      </c>
      <c r="AH739" s="304">
        <f t="shared" ca="1" si="347"/>
        <v>-9.2268461388946275</v>
      </c>
    </row>
    <row r="740" spans="1:34" x14ac:dyDescent="0.2">
      <c r="A740" s="347">
        <f t="shared" ca="1" si="325"/>
        <v>1E-4</v>
      </c>
      <c r="B740" s="304">
        <f t="shared" ca="1" si="326"/>
        <v>37.123100000000989</v>
      </c>
      <c r="D740" s="306">
        <f t="shared" ca="1" si="327"/>
        <v>-0.64947294764546282</v>
      </c>
      <c r="E740" s="307">
        <f t="shared" ca="1" si="328"/>
        <v>-0.6060207439626577</v>
      </c>
      <c r="F740" s="304">
        <f t="shared" ca="1" si="329"/>
        <v>0.88829964079489487</v>
      </c>
      <c r="G740" s="306">
        <f t="shared" ca="1" si="330"/>
        <v>7.3771267104654017</v>
      </c>
      <c r="H740" s="307">
        <f t="shared" ca="1" si="331"/>
        <v>-104.54562979320498</v>
      </c>
      <c r="I740" s="304">
        <f t="shared" ca="1" si="332"/>
        <v>104.80558528704532</v>
      </c>
      <c r="J740" s="306">
        <f t="shared" ca="1" si="333"/>
        <v>841.88593005355631</v>
      </c>
      <c r="K740" s="307">
        <f t="shared" ca="1" si="334"/>
        <v>-12.002091761596775</v>
      </c>
      <c r="L740" s="304">
        <f t="shared" ca="1" si="319"/>
        <v>841.97147780004718</v>
      </c>
      <c r="M740" s="306">
        <f t="shared" ca="1" si="335"/>
        <v>-1.5003493934943601</v>
      </c>
      <c r="N740" s="304">
        <f t="shared" ca="1" si="336"/>
        <v>-85.963688042239653</v>
      </c>
      <c r="P740" s="310">
        <f t="shared" ca="1" si="337"/>
        <v>23</v>
      </c>
      <c r="Q740" s="304">
        <f t="shared" ca="1" si="338"/>
        <v>0</v>
      </c>
      <c r="R740" s="306">
        <f t="shared" ca="1" si="339"/>
        <v>0</v>
      </c>
      <c r="S740" s="307">
        <f t="shared" ca="1" si="340"/>
        <v>2.9792999999999985</v>
      </c>
      <c r="T740" s="304">
        <f t="shared" ca="1" si="320"/>
        <v>29.226932999999988</v>
      </c>
      <c r="U740" s="311">
        <f t="shared" ca="1" si="321"/>
        <v>0</v>
      </c>
      <c r="V740" s="306">
        <f t="shared" ca="1" si="322"/>
        <v>1.2264711390781065</v>
      </c>
      <c r="W740" s="304">
        <f t="shared" ca="1" si="323"/>
        <v>27.489658808537033</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0.55880159700870458</v>
      </c>
      <c r="AH740" s="304">
        <f t="shared" ca="1" si="347"/>
        <v>-9.2268656246468108</v>
      </c>
    </row>
    <row r="741" spans="1:34" x14ac:dyDescent="0.2">
      <c r="A741" s="347">
        <f t="shared" ca="1" si="325"/>
        <v>1E-4</v>
      </c>
      <c r="B741" s="304">
        <f t="shared" ca="1" si="326"/>
        <v>37.123200000000992</v>
      </c>
      <c r="D741" s="306">
        <f t="shared" ca="1" si="327"/>
        <v>-0.64946825509086359</v>
      </c>
      <c r="E741" s="307">
        <f t="shared" ca="1" si="328"/>
        <v>-0.60600087892691334</v>
      </c>
      <c r="F741" s="304">
        <f t="shared" ca="1" si="329"/>
        <v>0.8882826575088375</v>
      </c>
      <c r="G741" s="306">
        <f t="shared" ca="1" si="330"/>
        <v>7.377061763639893</v>
      </c>
      <c r="H741" s="307">
        <f t="shared" ca="1" si="331"/>
        <v>-104.54569039329287</v>
      </c>
      <c r="I741" s="304">
        <f t="shared" ca="1" si="332"/>
        <v>104.80564116532472</v>
      </c>
      <c r="J741" s="306">
        <f t="shared" ca="1" si="333"/>
        <v>841.88593005355631</v>
      </c>
      <c r="K741" s="307">
        <f t="shared" ca="1" si="334"/>
        <v>-12.012546327606099</v>
      </c>
      <c r="L741" s="304">
        <f t="shared" ca="1" si="319"/>
        <v>841.97162689215031</v>
      </c>
      <c r="M741" s="306">
        <f t="shared" ca="1" si="335"/>
        <v>-1.5003500523452904</v>
      </c>
      <c r="N741" s="304">
        <f t="shared" ca="1" si="336"/>
        <v>-85.963725791617279</v>
      </c>
      <c r="P741" s="310">
        <f t="shared" ca="1" si="337"/>
        <v>23</v>
      </c>
      <c r="Q741" s="304">
        <f t="shared" ca="1" si="338"/>
        <v>0</v>
      </c>
      <c r="R741" s="306">
        <f t="shared" ca="1" si="339"/>
        <v>0</v>
      </c>
      <c r="S741" s="307">
        <f t="shared" ca="1" si="340"/>
        <v>2.9792999999999985</v>
      </c>
      <c r="T741" s="304">
        <f t="shared" ca="1" si="320"/>
        <v>29.226932999999988</v>
      </c>
      <c r="U741" s="311">
        <f t="shared" ca="1" si="321"/>
        <v>0</v>
      </c>
      <c r="V741" s="306">
        <f t="shared" ca="1" si="322"/>
        <v>1.2264724213015865</v>
      </c>
      <c r="W741" s="304">
        <f t="shared" ca="1" si="323"/>
        <v>27.489716860689157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0.55878256650181157</v>
      </c>
      <c r="AH741" s="304">
        <f t="shared" ca="1" si="347"/>
        <v>-9.2268851101054103</v>
      </c>
    </row>
    <row r="742" spans="1:34" x14ac:dyDescent="0.2">
      <c r="A742" s="347">
        <f t="shared" ca="1" si="325"/>
        <v>1E-4</v>
      </c>
      <c r="B742" s="304">
        <f t="shared" ca="1" si="326"/>
        <v>37.123300000000995</v>
      </c>
      <c r="D742" s="306">
        <f t="shared" ca="1" si="327"/>
        <v>-0.64946356254956095</v>
      </c>
      <c r="E742" s="307">
        <f t="shared" ca="1" si="328"/>
        <v>-0.60598101419043893</v>
      </c>
      <c r="F742" s="304">
        <f t="shared" ca="1" si="329"/>
        <v>0.88826567458100081</v>
      </c>
      <c r="G742" s="306">
        <f t="shared" ca="1" si="330"/>
        <v>7.3769968172836382</v>
      </c>
      <c r="H742" s="307">
        <f t="shared" ca="1" si="331"/>
        <v>-104.54575099139429</v>
      </c>
      <c r="I742" s="304">
        <f t="shared" ca="1" si="332"/>
        <v>104.80569704170109</v>
      </c>
      <c r="J742" s="306">
        <f t="shared" ca="1" si="333"/>
        <v>841.88593005355631</v>
      </c>
      <c r="K742" s="307">
        <f t="shared" ca="1" si="334"/>
        <v>-12.023000899675333</v>
      </c>
      <c r="L742" s="304">
        <f t="shared" ca="1" si="319"/>
        <v>841.97177611412553</v>
      </c>
      <c r="M742" s="306">
        <f t="shared" ca="1" si="335"/>
        <v>-1.5003507111897179</v>
      </c>
      <c r="N742" s="304">
        <f t="shared" ca="1" si="336"/>
        <v>-85.963763540622324</v>
      </c>
      <c r="P742" s="310">
        <f t="shared" ca="1" si="337"/>
        <v>23</v>
      </c>
      <c r="Q742" s="304">
        <f t="shared" ca="1" si="338"/>
        <v>0</v>
      </c>
      <c r="R742" s="306">
        <f t="shared" ca="1" si="339"/>
        <v>0</v>
      </c>
      <c r="S742" s="307">
        <f t="shared" ca="1" si="340"/>
        <v>2.9792999999999985</v>
      </c>
      <c r="T742" s="304">
        <f t="shared" ca="1" si="320"/>
        <v>29.226932999999988</v>
      </c>
      <c r="U742" s="311">
        <f t="shared" ca="1" si="321"/>
        <v>0</v>
      </c>
      <c r="V742" s="306">
        <f t="shared" ca="1" si="322"/>
        <v>1.2264737035271522</v>
      </c>
      <c r="W742" s="304">
        <f t="shared" ca="1" si="323"/>
        <v>27.489774911966656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0.5587635362797716</v>
      </c>
      <c r="AH742" s="304">
        <f t="shared" ca="1" si="347"/>
        <v>-9.2269045952704225</v>
      </c>
    </row>
    <row r="743" spans="1:34" x14ac:dyDescent="0.2">
      <c r="A743" s="347">
        <f t="shared" ca="1" si="325"/>
        <v>1E-4</v>
      </c>
      <c r="B743" s="304">
        <f t="shared" ca="1" si="326"/>
        <v>37.123400000000998</v>
      </c>
      <c r="D743" s="306">
        <f t="shared" ca="1" si="327"/>
        <v>-0.64945887002155289</v>
      </c>
      <c r="E743" s="307">
        <f t="shared" ca="1" si="328"/>
        <v>-0.60596114975321314</v>
      </c>
      <c r="F743" s="304">
        <f t="shared" ca="1" si="329"/>
        <v>0.88824869201136925</v>
      </c>
      <c r="G743" s="306">
        <f t="shared" ca="1" si="330"/>
        <v>7.3769318713966356</v>
      </c>
      <c r="H743" s="307">
        <f t="shared" ca="1" si="331"/>
        <v>-104.54581158750926</v>
      </c>
      <c r="I743" s="304">
        <f t="shared" ca="1" si="332"/>
        <v>104.80575291617447</v>
      </c>
      <c r="J743" s="306">
        <f t="shared" ca="1" si="333"/>
        <v>841.88593005355631</v>
      </c>
      <c r="K743" s="307">
        <f t="shared" ca="1" si="334"/>
        <v>-12.033455477804278</v>
      </c>
      <c r="L743" s="304">
        <f t="shared" ca="1" si="319"/>
        <v>841.97192546597284</v>
      </c>
      <c r="M743" s="306">
        <f t="shared" ca="1" si="335"/>
        <v>-1.5003513700276425</v>
      </c>
      <c r="N743" s="304">
        <f t="shared" ca="1" si="336"/>
        <v>-85.963801289254789</v>
      </c>
      <c r="P743" s="310">
        <f t="shared" ca="1" si="337"/>
        <v>23</v>
      </c>
      <c r="Q743" s="304">
        <f t="shared" ca="1" si="338"/>
        <v>0</v>
      </c>
      <c r="R743" s="306">
        <f t="shared" ca="1" si="339"/>
        <v>0</v>
      </c>
      <c r="S743" s="307">
        <f t="shared" ca="1" si="340"/>
        <v>2.9792999999999985</v>
      </c>
      <c r="T743" s="304">
        <f t="shared" ca="1" si="320"/>
        <v>29.226932999999988</v>
      </c>
      <c r="U743" s="311">
        <f t="shared" ca="1" si="321"/>
        <v>0</v>
      </c>
      <c r="V743" s="306">
        <f t="shared" ca="1" si="322"/>
        <v>1.2264749857548018</v>
      </c>
      <c r="W743" s="304">
        <f t="shared" ca="1" si="323"/>
        <v>27.489832962369483</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0.55874450634255801</v>
      </c>
      <c r="AH743" s="304">
        <f t="shared" ca="1" si="347"/>
        <v>-9.2269240801418686</v>
      </c>
    </row>
    <row r="744" spans="1:34" x14ac:dyDescent="0.2">
      <c r="A744" s="347">
        <f t="shared" ca="1" si="325"/>
        <v>1E-4</v>
      </c>
      <c r="B744" s="304">
        <f t="shared" ca="1" si="326"/>
        <v>37.123500000001002</v>
      </c>
      <c r="D744" s="306">
        <f t="shared" ca="1" si="327"/>
        <v>-0.64945417750683965</v>
      </c>
      <c r="E744" s="307">
        <f t="shared" ca="1" si="328"/>
        <v>-0.60594128561525373</v>
      </c>
      <c r="F744" s="304">
        <f t="shared" ca="1" si="329"/>
        <v>0.88823170979995536</v>
      </c>
      <c r="G744" s="306">
        <f t="shared" ca="1" si="330"/>
        <v>7.3768669259788853</v>
      </c>
      <c r="H744" s="307">
        <f t="shared" ca="1" si="331"/>
        <v>-104.54587218163782</v>
      </c>
      <c r="I744" s="304">
        <f t="shared" ca="1" si="332"/>
        <v>104.80580878874488</v>
      </c>
      <c r="J744" s="306">
        <f t="shared" ca="1" si="333"/>
        <v>841.88593005355631</v>
      </c>
      <c r="K744" s="307">
        <f t="shared" ca="1" si="334"/>
        <v>-12.043910061992735</v>
      </c>
      <c r="L744" s="304">
        <f t="shared" ca="1" si="319"/>
        <v>841.97207494769259</v>
      </c>
      <c r="M744" s="306">
        <f t="shared" ca="1" si="335"/>
        <v>-1.5003520288590644</v>
      </c>
      <c r="N744" s="304">
        <f t="shared" ca="1" si="336"/>
        <v>-85.963839037514674</v>
      </c>
      <c r="P744" s="310">
        <f t="shared" ca="1" si="337"/>
        <v>23</v>
      </c>
      <c r="Q744" s="304">
        <f t="shared" ca="1" si="338"/>
        <v>0</v>
      </c>
      <c r="R744" s="306">
        <f t="shared" ca="1" si="339"/>
        <v>0</v>
      </c>
      <c r="S744" s="307">
        <f t="shared" ca="1" si="340"/>
        <v>2.9792999999999985</v>
      </c>
      <c r="T744" s="304">
        <f t="shared" ca="1" si="320"/>
        <v>29.226932999999988</v>
      </c>
      <c r="U744" s="311">
        <f t="shared" ca="1" si="321"/>
        <v>0</v>
      </c>
      <c r="V744" s="306">
        <f t="shared" ca="1" si="322"/>
        <v>1.2264762679845356</v>
      </c>
      <c r="W744" s="304">
        <f t="shared" ca="1" si="323"/>
        <v>27.489891011897665</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0.55872547669018857</v>
      </c>
      <c r="AH744" s="304">
        <f t="shared" ca="1" si="347"/>
        <v>-9.2269435647197326</v>
      </c>
    </row>
    <row r="745" spans="1:34" x14ac:dyDescent="0.2">
      <c r="A745" s="347">
        <f t="shared" ca="1" si="325"/>
        <v>1E-4</v>
      </c>
      <c r="B745" s="304">
        <f t="shared" ca="1" si="326"/>
        <v>37.123600000001005</v>
      </c>
      <c r="D745" s="306">
        <f t="shared" ca="1" si="327"/>
        <v>-0.64944948500542232</v>
      </c>
      <c r="E745" s="307">
        <f t="shared" ca="1" si="328"/>
        <v>-0.60592142177655361</v>
      </c>
      <c r="F745" s="304">
        <f t="shared" ca="1" si="329"/>
        <v>0.88821472794675527</v>
      </c>
      <c r="G745" s="306">
        <f t="shared" ca="1" si="330"/>
        <v>7.3768019810303844</v>
      </c>
      <c r="H745" s="307">
        <f t="shared" ca="1" si="331"/>
        <v>-104.54593277378</v>
      </c>
      <c r="I745" s="304">
        <f t="shared" ca="1" si="332"/>
        <v>104.80586465941235</v>
      </c>
      <c r="J745" s="306">
        <f t="shared" ca="1" si="333"/>
        <v>841.88593005355631</v>
      </c>
      <c r="K745" s="307">
        <f t="shared" ca="1" si="334"/>
        <v>-12.054364652240507</v>
      </c>
      <c r="L745" s="304">
        <f t="shared" ca="1" si="319"/>
        <v>841.97222455928477</v>
      </c>
      <c r="M745" s="306">
        <f t="shared" ca="1" si="335"/>
        <v>-1.5003526876839837</v>
      </c>
      <c r="N745" s="304">
        <f t="shared" ca="1" si="336"/>
        <v>-85.963876785401993</v>
      </c>
      <c r="P745" s="310">
        <f t="shared" ca="1" si="337"/>
        <v>23</v>
      </c>
      <c r="Q745" s="304">
        <f t="shared" ca="1" si="338"/>
        <v>0</v>
      </c>
      <c r="R745" s="306">
        <f t="shared" ca="1" si="339"/>
        <v>0</v>
      </c>
      <c r="S745" s="307">
        <f t="shared" ca="1" si="340"/>
        <v>2.9792999999999985</v>
      </c>
      <c r="T745" s="304">
        <f t="shared" ca="1" si="320"/>
        <v>29.226932999999988</v>
      </c>
      <c r="U745" s="311">
        <f t="shared" ca="1" si="321"/>
        <v>0</v>
      </c>
      <c r="V745" s="306">
        <f t="shared" ca="1" si="322"/>
        <v>1.2264775502163547</v>
      </c>
      <c r="W745" s="304">
        <f t="shared" ca="1" si="323"/>
        <v>27.489949060551247</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0.55870644732265795</v>
      </c>
      <c r="AH745" s="304">
        <f t="shared" ca="1" si="347"/>
        <v>-9.22696304900402</v>
      </c>
    </row>
    <row r="746" spans="1:34" x14ac:dyDescent="0.2">
      <c r="A746" s="347">
        <f t="shared" ca="1" si="325"/>
        <v>1E-4</v>
      </c>
      <c r="B746" s="304">
        <f t="shared" ca="1" si="326"/>
        <v>37.123700000001008</v>
      </c>
      <c r="D746" s="306">
        <f t="shared" ca="1" si="327"/>
        <v>-0.64944479251730125</v>
      </c>
      <c r="E746" s="307">
        <f t="shared" ca="1" si="328"/>
        <v>-0.60590155823709324</v>
      </c>
      <c r="F746" s="304">
        <f t="shared" ca="1" si="329"/>
        <v>0.8881977464517562</v>
      </c>
      <c r="G746" s="306">
        <f t="shared" ca="1" si="330"/>
        <v>7.3767370365511331</v>
      </c>
      <c r="H746" s="307">
        <f t="shared" ca="1" si="331"/>
        <v>-104.54599336393582</v>
      </c>
      <c r="I746" s="304">
        <f t="shared" ca="1" si="332"/>
        <v>104.80592052817693</v>
      </c>
      <c r="J746" s="306">
        <f t="shared" ca="1" si="333"/>
        <v>841.88593005355631</v>
      </c>
      <c r="K746" s="307">
        <f t="shared" ca="1" si="334"/>
        <v>-12.064819248547392</v>
      </c>
      <c r="L746" s="304">
        <f t="shared" ca="1" si="319"/>
        <v>841.97237430074961</v>
      </c>
      <c r="M746" s="306">
        <f t="shared" ca="1" si="335"/>
        <v>-1.5003533465024002</v>
      </c>
      <c r="N746" s="304">
        <f t="shared" ca="1" si="336"/>
        <v>-85.963914532916718</v>
      </c>
      <c r="P746" s="310">
        <f t="shared" ca="1" si="337"/>
        <v>23</v>
      </c>
      <c r="Q746" s="304">
        <f t="shared" ca="1" si="338"/>
        <v>0</v>
      </c>
      <c r="R746" s="306">
        <f t="shared" ca="1" si="339"/>
        <v>0</v>
      </c>
      <c r="S746" s="307">
        <f t="shared" ca="1" si="340"/>
        <v>2.9792999999999985</v>
      </c>
      <c r="T746" s="304">
        <f t="shared" ca="1" si="320"/>
        <v>29.226932999999988</v>
      </c>
      <c r="U746" s="311">
        <f t="shared" ca="1" si="321"/>
        <v>0</v>
      </c>
      <c r="V746" s="306">
        <f t="shared" ca="1" si="322"/>
        <v>1.2264788324502576</v>
      </c>
      <c r="W746" s="304">
        <f t="shared" ca="1" si="323"/>
        <v>27.490007108330193</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0.55868741823994483</v>
      </c>
      <c r="AH746" s="304">
        <f t="shared" ca="1" si="347"/>
        <v>-9.2269825329947501</v>
      </c>
    </row>
    <row r="747" spans="1:34" x14ac:dyDescent="0.2">
      <c r="A747" s="347">
        <f t="shared" ca="1" si="325"/>
        <v>1E-4</v>
      </c>
      <c r="B747" s="304">
        <f t="shared" ca="1" si="326"/>
        <v>37.123800000001012</v>
      </c>
      <c r="D747" s="306">
        <f t="shared" ca="1" si="327"/>
        <v>-0.64944010004247865</v>
      </c>
      <c r="E747" s="307">
        <f t="shared" ca="1" si="328"/>
        <v>-0.60588169499688682</v>
      </c>
      <c r="F747" s="304">
        <f t="shared" ca="1" si="329"/>
        <v>0.8881807653149697</v>
      </c>
      <c r="G747" s="306">
        <f t="shared" ca="1" si="330"/>
        <v>7.3766720925411287</v>
      </c>
      <c r="H747" s="307">
        <f t="shared" ca="1" si="331"/>
        <v>-104.54605395210532</v>
      </c>
      <c r="I747" s="304">
        <f t="shared" ca="1" si="332"/>
        <v>104.80597639503861</v>
      </c>
      <c r="J747" s="306">
        <f t="shared" ca="1" si="333"/>
        <v>841.88593005355631</v>
      </c>
      <c r="K747" s="307">
        <f t="shared" ca="1" si="334"/>
        <v>-12.075273850913195</v>
      </c>
      <c r="L747" s="304">
        <f t="shared" ca="1" si="319"/>
        <v>841.97252417208722</v>
      </c>
      <c r="M747" s="306">
        <f t="shared" ca="1" si="335"/>
        <v>-1.5003540053143143</v>
      </c>
      <c r="N747" s="304">
        <f t="shared" ca="1" si="336"/>
        <v>-85.963952280058891</v>
      </c>
      <c r="P747" s="310">
        <f t="shared" ca="1" si="337"/>
        <v>23</v>
      </c>
      <c r="Q747" s="304">
        <f t="shared" ca="1" si="338"/>
        <v>0</v>
      </c>
      <c r="R747" s="306">
        <f t="shared" ca="1" si="339"/>
        <v>0</v>
      </c>
      <c r="S747" s="307">
        <f t="shared" ca="1" si="340"/>
        <v>2.9792999999999985</v>
      </c>
      <c r="T747" s="304">
        <f t="shared" ca="1" si="320"/>
        <v>29.226932999999988</v>
      </c>
      <c r="U747" s="311">
        <f t="shared" ca="1" si="321"/>
        <v>0</v>
      </c>
      <c r="V747" s="306">
        <f t="shared" ca="1" si="322"/>
        <v>1.2264801146862454</v>
      </c>
      <c r="W747" s="304">
        <f t="shared" ca="1" si="323"/>
        <v>27.490065155234543</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0.55866838944206698</v>
      </c>
      <c r="AH747" s="304">
        <f t="shared" ca="1" si="347"/>
        <v>-9.2270020166919107</v>
      </c>
    </row>
    <row r="748" spans="1:34" x14ac:dyDescent="0.2">
      <c r="A748" s="347">
        <f t="shared" ca="1" si="325"/>
        <v>1E-4</v>
      </c>
      <c r="B748" s="304">
        <f t="shared" ca="1" si="326"/>
        <v>37.123900000001015</v>
      </c>
      <c r="D748" s="306">
        <f t="shared" ca="1" si="327"/>
        <v>-0.64943540758095186</v>
      </c>
      <c r="E748" s="307">
        <f t="shared" ca="1" si="328"/>
        <v>-0.60586183205592192</v>
      </c>
      <c r="F748" s="304">
        <f t="shared" ca="1" si="329"/>
        <v>0.88816378453638556</v>
      </c>
      <c r="G748" s="306">
        <f t="shared" ca="1" si="330"/>
        <v>7.3766071490003702</v>
      </c>
      <c r="H748" s="307">
        <f t="shared" ca="1" si="331"/>
        <v>-104.54611453828853</v>
      </c>
      <c r="I748" s="304">
        <f t="shared" ca="1" si="332"/>
        <v>104.80603225999747</v>
      </c>
      <c r="J748" s="306">
        <f t="shared" ca="1" si="333"/>
        <v>841.88593005355631</v>
      </c>
      <c r="K748" s="307">
        <f t="shared" ca="1" si="334"/>
        <v>-12.085728459337714</v>
      </c>
      <c r="L748" s="304">
        <f t="shared" ca="1" si="319"/>
        <v>841.97267417329783</v>
      </c>
      <c r="M748" s="306">
        <f t="shared" ca="1" si="335"/>
        <v>-1.5003546641197258</v>
      </c>
      <c r="N748" s="304">
        <f t="shared" ca="1" si="336"/>
        <v>-85.963990026828498</v>
      </c>
      <c r="P748" s="310">
        <f t="shared" ca="1" si="337"/>
        <v>23</v>
      </c>
      <c r="Q748" s="304">
        <f t="shared" ca="1" si="338"/>
        <v>0</v>
      </c>
      <c r="R748" s="306">
        <f t="shared" ca="1" si="339"/>
        <v>0</v>
      </c>
      <c r="S748" s="307">
        <f t="shared" ca="1" si="340"/>
        <v>2.9792999999999985</v>
      </c>
      <c r="T748" s="304">
        <f t="shared" ca="1" si="320"/>
        <v>29.226932999999988</v>
      </c>
      <c r="U748" s="311">
        <f t="shared" ca="1" si="321"/>
        <v>0</v>
      </c>
      <c r="V748" s="306">
        <f t="shared" ca="1" si="322"/>
        <v>1.2264813969243173</v>
      </c>
      <c r="W748" s="304">
        <f t="shared" ca="1" si="323"/>
        <v>27.490123201264307</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0.55864936092901196</v>
      </c>
      <c r="AH748" s="304">
        <f t="shared" ca="1" si="347"/>
        <v>-9.2270215000955105</v>
      </c>
    </row>
    <row r="749" spans="1:34" x14ac:dyDescent="0.2">
      <c r="A749" s="347">
        <f t="shared" ca="1" si="325"/>
        <v>1E-4</v>
      </c>
      <c r="B749" s="304">
        <f t="shared" ca="1" si="326"/>
        <v>37.124000000001018</v>
      </c>
      <c r="D749" s="306">
        <f t="shared" ca="1" si="327"/>
        <v>-0.64943071513272477</v>
      </c>
      <c r="E749" s="307">
        <f t="shared" ca="1" si="328"/>
        <v>-0.60584196941419322</v>
      </c>
      <c r="F749" s="304">
        <f t="shared" ca="1" si="329"/>
        <v>0.88814680411600344</v>
      </c>
      <c r="G749" s="306">
        <f t="shared" ca="1" si="330"/>
        <v>7.3765422059288568</v>
      </c>
      <c r="H749" s="307">
        <f t="shared" ca="1" si="331"/>
        <v>-104.54617512248548</v>
      </c>
      <c r="I749" s="304">
        <f t="shared" ca="1" si="332"/>
        <v>104.80608812305348</v>
      </c>
      <c r="J749" s="306">
        <f t="shared" ca="1" si="333"/>
        <v>841.88593005355631</v>
      </c>
      <c r="K749" s="307">
        <f t="shared" ca="1" si="334"/>
        <v>-12.096183073820752</v>
      </c>
      <c r="L749" s="304">
        <f t="shared" ca="1" si="319"/>
        <v>841.97282430438145</v>
      </c>
      <c r="M749" s="306">
        <f t="shared" ca="1" si="335"/>
        <v>-1.500355322918635</v>
      </c>
      <c r="N749" s="304">
        <f t="shared" ca="1" si="336"/>
        <v>-85.964027773225538</v>
      </c>
      <c r="P749" s="310">
        <f t="shared" ca="1" si="337"/>
        <v>23</v>
      </c>
      <c r="Q749" s="304">
        <f t="shared" ca="1" si="338"/>
        <v>0</v>
      </c>
      <c r="R749" s="306">
        <f t="shared" ca="1" si="339"/>
        <v>0</v>
      </c>
      <c r="S749" s="307">
        <f t="shared" ca="1" si="340"/>
        <v>2.9792999999999985</v>
      </c>
      <c r="T749" s="304">
        <f t="shared" ca="1" si="320"/>
        <v>29.226932999999988</v>
      </c>
      <c r="U749" s="311">
        <f t="shared" ca="1" si="321"/>
        <v>0</v>
      </c>
      <c r="V749" s="306">
        <f t="shared" ca="1" si="322"/>
        <v>1.2264826791644736</v>
      </c>
      <c r="W749" s="304">
        <f t="shared" ca="1" si="323"/>
        <v>27.490181246419461</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0.55863033270077267</v>
      </c>
      <c r="AH749" s="304">
        <f t="shared" ca="1" si="347"/>
        <v>-9.2270409832055584</v>
      </c>
    </row>
    <row r="750" spans="1:34" x14ac:dyDescent="0.2">
      <c r="A750" s="347">
        <f t="shared" ca="1" si="325"/>
        <v>1E-4</v>
      </c>
      <c r="B750" s="304">
        <f t="shared" ca="1" si="326"/>
        <v>37.124100000001022</v>
      </c>
      <c r="D750" s="306">
        <f t="shared" ca="1" si="327"/>
        <v>-0.64942602269779526</v>
      </c>
      <c r="E750" s="307">
        <f t="shared" ca="1" si="328"/>
        <v>-0.60582210707170958</v>
      </c>
      <c r="F750" s="304">
        <f t="shared" ca="1" si="329"/>
        <v>0.8881298240538279</v>
      </c>
      <c r="G750" s="306">
        <f t="shared" ca="1" si="330"/>
        <v>7.3764772633265867</v>
      </c>
      <c r="H750" s="307">
        <f t="shared" ca="1" si="331"/>
        <v>-104.54623570469619</v>
      </c>
      <c r="I750" s="304">
        <f t="shared" ca="1" si="332"/>
        <v>104.8061439842067</v>
      </c>
      <c r="J750" s="306">
        <f t="shared" ca="1" si="333"/>
        <v>841.88593005355631</v>
      </c>
      <c r="K750" s="307">
        <f t="shared" ca="1" si="334"/>
        <v>-12.106637694362112</v>
      </c>
      <c r="L750" s="304">
        <f t="shared" ca="1" si="319"/>
        <v>841.97297456533852</v>
      </c>
      <c r="M750" s="306">
        <f t="shared" ca="1" si="335"/>
        <v>-1.5003559817110421</v>
      </c>
      <c r="N750" s="304">
        <f t="shared" ca="1" si="336"/>
        <v>-85.964065519250042</v>
      </c>
      <c r="P750" s="310">
        <f t="shared" ca="1" si="337"/>
        <v>23</v>
      </c>
      <c r="Q750" s="304">
        <f t="shared" ca="1" si="338"/>
        <v>0</v>
      </c>
      <c r="R750" s="306">
        <f t="shared" ca="1" si="339"/>
        <v>0</v>
      </c>
      <c r="S750" s="307">
        <f t="shared" ca="1" si="340"/>
        <v>2.9792999999999985</v>
      </c>
      <c r="T750" s="304">
        <f t="shared" ca="1" si="320"/>
        <v>29.226932999999988</v>
      </c>
      <c r="U750" s="311">
        <f t="shared" ca="1" si="321"/>
        <v>0</v>
      </c>
      <c r="V750" s="306">
        <f t="shared" ca="1" si="322"/>
        <v>1.2264839614067149</v>
      </c>
      <c r="W750" s="304">
        <f t="shared" ca="1" si="323"/>
        <v>27.490239290700057</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0.55861130475735621</v>
      </c>
      <c r="AH750" s="304">
        <f t="shared" ca="1" si="347"/>
        <v>-9.2270604660220439</v>
      </c>
    </row>
    <row r="751" spans="1:34" x14ac:dyDescent="0.2">
      <c r="A751" s="347">
        <f t="shared" ca="1" si="325"/>
        <v>1E-4</v>
      </c>
      <c r="B751" s="304">
        <f t="shared" ca="1" si="326"/>
        <v>37.124200000001025</v>
      </c>
      <c r="D751" s="306">
        <f t="shared" ca="1" si="327"/>
        <v>-0.64942133027616367</v>
      </c>
      <c r="E751" s="307">
        <f t="shared" ca="1" si="328"/>
        <v>-0.60580224502845326</v>
      </c>
      <c r="F751" s="304">
        <f t="shared" ca="1" si="329"/>
        <v>0.88811284434984727</v>
      </c>
      <c r="G751" s="306">
        <f t="shared" ca="1" si="330"/>
        <v>7.3764123211935591</v>
      </c>
      <c r="H751" s="307">
        <f t="shared" ca="1" si="331"/>
        <v>-104.54629628492069</v>
      </c>
      <c r="I751" s="304">
        <f t="shared" ca="1" si="332"/>
        <v>104.80619984345715</v>
      </c>
      <c r="J751" s="306">
        <f t="shared" ca="1" si="333"/>
        <v>841.88593005355631</v>
      </c>
      <c r="K751" s="307">
        <f t="shared" ca="1" si="334"/>
        <v>-12.117092320961593</v>
      </c>
      <c r="L751" s="304">
        <f t="shared" ca="1" si="319"/>
        <v>841.97312495616882</v>
      </c>
      <c r="M751" s="306">
        <f t="shared" ca="1" si="335"/>
        <v>-1.5003566404969468</v>
      </c>
      <c r="N751" s="304">
        <f t="shared" ca="1" si="336"/>
        <v>-85.964103264901993</v>
      </c>
      <c r="P751" s="310">
        <f t="shared" ca="1" si="337"/>
        <v>23</v>
      </c>
      <c r="Q751" s="304">
        <f t="shared" ca="1" si="338"/>
        <v>0</v>
      </c>
      <c r="R751" s="306">
        <f t="shared" ca="1" si="339"/>
        <v>0</v>
      </c>
      <c r="S751" s="307">
        <f t="shared" ca="1" si="340"/>
        <v>2.9792999999999985</v>
      </c>
      <c r="T751" s="304">
        <f t="shared" ca="1" si="320"/>
        <v>29.226932999999988</v>
      </c>
      <c r="U751" s="311">
        <f t="shared" ca="1" si="321"/>
        <v>0</v>
      </c>
      <c r="V751" s="306">
        <f t="shared" ca="1" si="322"/>
        <v>1.2264852436510398</v>
      </c>
      <c r="W751" s="304">
        <f t="shared" ca="1" si="323"/>
        <v>27.490297334106067</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0.55859227709875015</v>
      </c>
      <c r="AH751" s="304">
        <f t="shared" ca="1" si="347"/>
        <v>-9.2270799485449846</v>
      </c>
    </row>
    <row r="752" spans="1:34" x14ac:dyDescent="0.2">
      <c r="A752" s="347">
        <f t="shared" ca="1" si="325"/>
        <v>1E-4</v>
      </c>
      <c r="B752" s="304">
        <f t="shared" ca="1" si="326"/>
        <v>37.124300000001028</v>
      </c>
      <c r="D752" s="306">
        <f t="shared" ca="1" si="327"/>
        <v>-0.64941663786783221</v>
      </c>
      <c r="E752" s="307">
        <f t="shared" ca="1" si="328"/>
        <v>-0.60578238328443668</v>
      </c>
      <c r="F752" s="304">
        <f t="shared" ca="1" si="329"/>
        <v>0.88809586500407223</v>
      </c>
      <c r="G752" s="306">
        <f t="shared" ca="1" si="330"/>
        <v>7.376347379529772</v>
      </c>
      <c r="H752" s="307">
        <f t="shared" ca="1" si="331"/>
        <v>-104.54635686315902</v>
      </c>
      <c r="I752" s="304">
        <f t="shared" ca="1" si="332"/>
        <v>104.80625570080487</v>
      </c>
      <c r="J752" s="306">
        <f t="shared" ca="1" si="333"/>
        <v>841.88593005355631</v>
      </c>
      <c r="K752" s="307">
        <f t="shared" ca="1" si="334"/>
        <v>-12.127546953618998</v>
      </c>
      <c r="L752" s="304">
        <f t="shared" ca="1" si="319"/>
        <v>841.97327547687269</v>
      </c>
      <c r="M752" s="306">
        <f t="shared" ca="1" si="335"/>
        <v>-1.5003572992763494</v>
      </c>
      <c r="N752" s="304">
        <f t="shared" ca="1" si="336"/>
        <v>-85.964141010181379</v>
      </c>
      <c r="P752" s="310">
        <f t="shared" ca="1" si="337"/>
        <v>23</v>
      </c>
      <c r="Q752" s="304">
        <f t="shared" ca="1" si="338"/>
        <v>0</v>
      </c>
      <c r="R752" s="306">
        <f t="shared" ca="1" si="339"/>
        <v>0</v>
      </c>
      <c r="S752" s="307">
        <f t="shared" ca="1" si="340"/>
        <v>2.9792999999999985</v>
      </c>
      <c r="T752" s="304">
        <f t="shared" ca="1" si="320"/>
        <v>29.226932999999988</v>
      </c>
      <c r="U752" s="311">
        <f t="shared" ca="1" si="321"/>
        <v>0</v>
      </c>
      <c r="V752" s="306">
        <f t="shared" ca="1" si="322"/>
        <v>1.2264865258974493</v>
      </c>
      <c r="W752" s="304">
        <f t="shared" ca="1" si="323"/>
        <v>27.490355376637538</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0.55857324972496158</v>
      </c>
      <c r="AH752" s="304">
        <f t="shared" ca="1" si="347"/>
        <v>-9.2270994307743699</v>
      </c>
    </row>
    <row r="753" spans="1:34" x14ac:dyDescent="0.2">
      <c r="A753" s="347">
        <f t="shared" ca="1" si="325"/>
        <v>1E-4</v>
      </c>
      <c r="B753" s="304">
        <f t="shared" ca="1" si="326"/>
        <v>37.124400000001032</v>
      </c>
      <c r="D753" s="306">
        <f t="shared" ca="1" si="327"/>
        <v>-0.64941194547280112</v>
      </c>
      <c r="E753" s="307">
        <f t="shared" ca="1" si="328"/>
        <v>-0.60576252183963852</v>
      </c>
      <c r="F753" s="304">
        <f t="shared" ca="1" si="329"/>
        <v>0.88807888601648832</v>
      </c>
      <c r="G753" s="306">
        <f t="shared" ca="1" si="330"/>
        <v>7.3762824383352248</v>
      </c>
      <c r="H753" s="307">
        <f t="shared" ca="1" si="331"/>
        <v>-104.5464174394112</v>
      </c>
      <c r="I753" s="304">
        <f t="shared" ca="1" si="332"/>
        <v>104.80631155624987</v>
      </c>
      <c r="J753" s="306">
        <f t="shared" ca="1" si="333"/>
        <v>841.88593005355631</v>
      </c>
      <c r="K753" s="307">
        <f t="shared" ca="1" si="334"/>
        <v>-12.138001592334126</v>
      </c>
      <c r="L753" s="304">
        <f t="shared" ca="1" si="319"/>
        <v>841.97342612745024</v>
      </c>
      <c r="M753" s="306">
        <f t="shared" ca="1" si="335"/>
        <v>-1.5003579580492499</v>
      </c>
      <c r="N753" s="304">
        <f t="shared" ca="1" si="336"/>
        <v>-85.964178755088241</v>
      </c>
      <c r="P753" s="310">
        <f t="shared" ca="1" si="337"/>
        <v>23</v>
      </c>
      <c r="Q753" s="304">
        <f t="shared" ca="1" si="338"/>
        <v>0</v>
      </c>
      <c r="R753" s="306">
        <f t="shared" ca="1" si="339"/>
        <v>0</v>
      </c>
      <c r="S753" s="307">
        <f t="shared" ca="1" si="340"/>
        <v>2.9792999999999985</v>
      </c>
      <c r="T753" s="304">
        <f t="shared" ca="1" si="320"/>
        <v>29.226932999999988</v>
      </c>
      <c r="U753" s="311">
        <f t="shared" ca="1" si="321"/>
        <v>0</v>
      </c>
      <c r="V753" s="306">
        <f t="shared" ca="1" si="322"/>
        <v>1.2264878081459434</v>
      </c>
      <c r="W753" s="304">
        <f t="shared" ca="1" si="323"/>
        <v>27.490413418294445</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0.55855422263597632</v>
      </c>
      <c r="AH753" s="304">
        <f t="shared" ca="1" si="347"/>
        <v>-9.2271189127102176</v>
      </c>
    </row>
    <row r="754" spans="1:34" x14ac:dyDescent="0.2">
      <c r="A754" s="347">
        <f t="shared" ca="1" si="325"/>
        <v>1E-4</v>
      </c>
      <c r="B754" s="304">
        <f t="shared" ca="1" si="326"/>
        <v>37.124500000001035</v>
      </c>
      <c r="D754" s="306">
        <f t="shared" ca="1" si="327"/>
        <v>-0.64940725309107072</v>
      </c>
      <c r="E754" s="307">
        <f t="shared" ca="1" si="328"/>
        <v>-0.60574266069406946</v>
      </c>
      <c r="F754" s="304">
        <f t="shared" ca="1" si="329"/>
        <v>0.88806190738710356</v>
      </c>
      <c r="G754" s="306">
        <f t="shared" ca="1" si="330"/>
        <v>7.3762174976099155</v>
      </c>
      <c r="H754" s="307">
        <f t="shared" ca="1" si="331"/>
        <v>-104.54647801367727</v>
      </c>
      <c r="I754" s="304">
        <f t="shared" ca="1" si="332"/>
        <v>104.8063674097922</v>
      </c>
      <c r="J754" s="306">
        <f t="shared" ca="1" si="333"/>
        <v>841.88593005355631</v>
      </c>
      <c r="K754" s="307">
        <f t="shared" ca="1" si="334"/>
        <v>-12.14845623710678</v>
      </c>
      <c r="L754" s="304">
        <f t="shared" ca="1" si="319"/>
        <v>841.97357690790182</v>
      </c>
      <c r="M754" s="306">
        <f t="shared" ca="1" si="335"/>
        <v>-1.5003586168156484</v>
      </c>
      <c r="N754" s="304">
        <f t="shared" ca="1" si="336"/>
        <v>-85.964216499622566</v>
      </c>
      <c r="P754" s="310">
        <f t="shared" ca="1" si="337"/>
        <v>23</v>
      </c>
      <c r="Q754" s="304">
        <f t="shared" ca="1" si="338"/>
        <v>0</v>
      </c>
      <c r="R754" s="306">
        <f t="shared" ca="1" si="339"/>
        <v>0</v>
      </c>
      <c r="S754" s="307">
        <f t="shared" ca="1" si="340"/>
        <v>2.9792999999999985</v>
      </c>
      <c r="T754" s="304">
        <f t="shared" ca="1" si="320"/>
        <v>29.226932999999988</v>
      </c>
      <c r="U754" s="311">
        <f t="shared" ca="1" si="321"/>
        <v>0</v>
      </c>
      <c r="V754" s="306">
        <f t="shared" ca="1" si="322"/>
        <v>1.2264890903965215</v>
      </c>
      <c r="W754" s="304">
        <f t="shared" ca="1" si="323"/>
        <v>27.490471459076833</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0.55853519583179967</v>
      </c>
      <c r="AH754" s="304">
        <f t="shared" ca="1" si="347"/>
        <v>-9.2271383943525187</v>
      </c>
    </row>
    <row r="755" spans="1:34" x14ac:dyDescent="0.2">
      <c r="A755" s="347">
        <f t="shared" ca="1" si="325"/>
        <v>1E-4</v>
      </c>
      <c r="B755" s="304">
        <f t="shared" ca="1" si="326"/>
        <v>37.124600000001038</v>
      </c>
      <c r="D755" s="306">
        <f t="shared" ca="1" si="327"/>
        <v>-0.64940256072264091</v>
      </c>
      <c r="E755" s="307">
        <f t="shared" ca="1" si="328"/>
        <v>-0.60572279984771527</v>
      </c>
      <c r="F755" s="304">
        <f t="shared" ca="1" si="329"/>
        <v>0.88804492911590838</v>
      </c>
      <c r="G755" s="306">
        <f t="shared" ca="1" si="330"/>
        <v>7.3761525573538433</v>
      </c>
      <c r="H755" s="307">
        <f t="shared" ca="1" si="331"/>
        <v>-104.54653858595726</v>
      </c>
      <c r="I755" s="304">
        <f t="shared" ca="1" si="332"/>
        <v>104.80642326143187</v>
      </c>
      <c r="J755" s="306">
        <f t="shared" ca="1" si="333"/>
        <v>841.88593005355631</v>
      </c>
      <c r="K755" s="307">
        <f t="shared" ca="1" si="334"/>
        <v>-12.158910887936761</v>
      </c>
      <c r="L755" s="304">
        <f t="shared" ca="1" si="319"/>
        <v>841.9737278182273</v>
      </c>
      <c r="M755" s="306">
        <f t="shared" ca="1" si="335"/>
        <v>-1.500359275575545</v>
      </c>
      <c r="N755" s="304">
        <f t="shared" ca="1" si="336"/>
        <v>-85.964254243784353</v>
      </c>
      <c r="P755" s="310">
        <f t="shared" ca="1" si="337"/>
        <v>23</v>
      </c>
      <c r="Q755" s="304">
        <f t="shared" ca="1" si="338"/>
        <v>0</v>
      </c>
      <c r="R755" s="306">
        <f t="shared" ca="1" si="339"/>
        <v>0</v>
      </c>
      <c r="S755" s="307">
        <f t="shared" ca="1" si="340"/>
        <v>2.9792999999999985</v>
      </c>
      <c r="T755" s="304">
        <f t="shared" ca="1" si="320"/>
        <v>29.226932999999988</v>
      </c>
      <c r="U755" s="311">
        <f t="shared" ca="1" si="321"/>
        <v>0</v>
      </c>
      <c r="V755" s="306">
        <f t="shared" ca="1" si="322"/>
        <v>1.226490372649184</v>
      </c>
      <c r="W755" s="304">
        <f t="shared" ca="1" si="323"/>
        <v>27.490529498984685</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0.55851616931242098</v>
      </c>
      <c r="AH755" s="304">
        <f t="shared" ca="1" si="347"/>
        <v>-9.2271578757012875</v>
      </c>
    </row>
    <row r="756" spans="1:34" x14ac:dyDescent="0.2">
      <c r="A756" s="347">
        <f t="shared" ca="1" si="325"/>
        <v>1E-4</v>
      </c>
      <c r="B756" s="304">
        <f t="shared" ca="1" si="326"/>
        <v>37.124700000001042</v>
      </c>
      <c r="D756" s="306">
        <f t="shared" ca="1" si="327"/>
        <v>-0.64939786836751245</v>
      </c>
      <c r="E756" s="307">
        <f t="shared" ca="1" si="328"/>
        <v>-0.60570293930058128</v>
      </c>
      <c r="F756" s="304">
        <f t="shared" ca="1" si="329"/>
        <v>0.88802795120290712</v>
      </c>
      <c r="G756" s="306">
        <f t="shared" ca="1" si="330"/>
        <v>7.3760876175670065</v>
      </c>
      <c r="H756" s="307">
        <f t="shared" ca="1" si="331"/>
        <v>-104.54659915625119</v>
      </c>
      <c r="I756" s="304">
        <f t="shared" ca="1" si="332"/>
        <v>104.80647911116893</v>
      </c>
      <c r="J756" s="306">
        <f t="shared" ca="1" si="333"/>
        <v>841.88593005355631</v>
      </c>
      <c r="K756" s="307">
        <f t="shared" ca="1" si="334"/>
        <v>-12.169365544823872</v>
      </c>
      <c r="L756" s="304">
        <f t="shared" ca="1" si="319"/>
        <v>841.97387885842693</v>
      </c>
      <c r="M756" s="306">
        <f t="shared" ca="1" si="335"/>
        <v>-1.50035993432894</v>
      </c>
      <c r="N756" s="304">
        <f t="shared" ca="1" si="336"/>
        <v>-85.964291987573617</v>
      </c>
      <c r="P756" s="310">
        <f t="shared" ca="1" si="337"/>
        <v>23</v>
      </c>
      <c r="Q756" s="304">
        <f t="shared" ca="1" si="338"/>
        <v>0</v>
      </c>
      <c r="R756" s="306">
        <f t="shared" ca="1" si="339"/>
        <v>0</v>
      </c>
      <c r="S756" s="307">
        <f t="shared" ca="1" si="340"/>
        <v>2.9792999999999985</v>
      </c>
      <c r="T756" s="304">
        <f t="shared" ca="1" si="320"/>
        <v>29.226932999999988</v>
      </c>
      <c r="U756" s="311">
        <f t="shared" ca="1" si="321"/>
        <v>0</v>
      </c>
      <c r="V756" s="306">
        <f t="shared" ca="1" si="322"/>
        <v>1.2264916549039309</v>
      </c>
      <c r="W756" s="304">
        <f t="shared" ca="1" si="323"/>
        <v>27.490587538018023</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0.55849714307784204</v>
      </c>
      <c r="AH756" s="304">
        <f t="shared" ca="1" si="347"/>
        <v>-9.2271773567565205</v>
      </c>
    </row>
    <row r="757" spans="1:34" x14ac:dyDescent="0.2">
      <c r="A757" s="347">
        <f t="shared" ca="1" si="325"/>
        <v>1E-4</v>
      </c>
      <c r="B757" s="304">
        <f t="shared" ca="1" si="326"/>
        <v>37.124800000001045</v>
      </c>
      <c r="D757" s="306">
        <f t="shared" ca="1" si="327"/>
        <v>-0.64939317602568447</v>
      </c>
      <c r="E757" s="307">
        <f t="shared" ca="1" si="328"/>
        <v>-0.60568307905266039</v>
      </c>
      <c r="F757" s="304">
        <f t="shared" ca="1" si="329"/>
        <v>0.88801097364809456</v>
      </c>
      <c r="G757" s="306">
        <f t="shared" ca="1" si="330"/>
        <v>7.3760226782494041</v>
      </c>
      <c r="H757" s="307">
        <f t="shared" ca="1" si="331"/>
        <v>-104.54665972455909</v>
      </c>
      <c r="I757" s="304">
        <f t="shared" ca="1" si="332"/>
        <v>104.80653495900337</v>
      </c>
      <c r="J757" s="306">
        <f t="shared" ca="1" si="333"/>
        <v>841.88593005355631</v>
      </c>
      <c r="K757" s="307">
        <f t="shared" ca="1" si="334"/>
        <v>-12.179820207767913</v>
      </c>
      <c r="L757" s="304">
        <f t="shared" ca="1" si="319"/>
        <v>841.97403002850092</v>
      </c>
      <c r="M757" s="306">
        <f t="shared" ca="1" si="335"/>
        <v>-1.500360593075833</v>
      </c>
      <c r="N757" s="304">
        <f t="shared" ca="1" si="336"/>
        <v>-85.964329730990357</v>
      </c>
      <c r="P757" s="310">
        <f t="shared" ca="1" si="337"/>
        <v>23</v>
      </c>
      <c r="Q757" s="304">
        <f t="shared" ca="1" si="338"/>
        <v>0</v>
      </c>
      <c r="R757" s="306">
        <f t="shared" ca="1" si="339"/>
        <v>0</v>
      </c>
      <c r="S757" s="307">
        <f t="shared" ca="1" si="340"/>
        <v>2.9792999999999985</v>
      </c>
      <c r="T757" s="304">
        <f t="shared" ca="1" si="320"/>
        <v>29.226932999999988</v>
      </c>
      <c r="U757" s="311">
        <f t="shared" ca="1" si="321"/>
        <v>0</v>
      </c>
      <c r="V757" s="306">
        <f t="shared" ca="1" si="322"/>
        <v>1.2264929371607614</v>
      </c>
      <c r="W757" s="304">
        <f t="shared" ca="1" si="323"/>
        <v>27.490645576176835</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0.55847811712805928</v>
      </c>
      <c r="AH757" s="304">
        <f t="shared" ca="1" si="347"/>
        <v>-9.2271968375182212</v>
      </c>
    </row>
    <row r="758" spans="1:34" x14ac:dyDescent="0.2">
      <c r="A758" s="347">
        <f t="shared" ca="1" si="325"/>
        <v>1E-4</v>
      </c>
      <c r="B758" s="304">
        <f t="shared" ca="1" si="326"/>
        <v>37.124900000001048</v>
      </c>
      <c r="D758" s="306">
        <f t="shared" ca="1" si="327"/>
        <v>-0.64938848369715985</v>
      </c>
      <c r="E758" s="307">
        <f t="shared" ca="1" si="328"/>
        <v>-0.60566321910395438</v>
      </c>
      <c r="F758" s="304">
        <f t="shared" ca="1" si="329"/>
        <v>0.88799399645147437</v>
      </c>
      <c r="G758" s="306">
        <f t="shared" ca="1" si="330"/>
        <v>7.3759577394010343</v>
      </c>
      <c r="H758" s="307">
        <f t="shared" ca="1" si="331"/>
        <v>-104.546720290881</v>
      </c>
      <c r="I758" s="304">
        <f t="shared" ca="1" si="332"/>
        <v>104.80659080493525</v>
      </c>
      <c r="J758" s="306">
        <f t="shared" ca="1" si="333"/>
        <v>841.88593005355631</v>
      </c>
      <c r="K758" s="307">
        <f t="shared" ca="1" si="334"/>
        <v>-12.190274876768685</v>
      </c>
      <c r="L758" s="304">
        <f t="shared" ca="1" si="319"/>
        <v>841.97418132844939</v>
      </c>
      <c r="M758" s="306">
        <f t="shared" ca="1" si="335"/>
        <v>-1.5003612518162244</v>
      </c>
      <c r="N758" s="304">
        <f t="shared" ca="1" si="336"/>
        <v>-85.964367474034574</v>
      </c>
      <c r="P758" s="310">
        <f t="shared" ca="1" si="337"/>
        <v>23</v>
      </c>
      <c r="Q758" s="304">
        <f t="shared" ca="1" si="338"/>
        <v>0</v>
      </c>
      <c r="R758" s="306">
        <f t="shared" ca="1" si="339"/>
        <v>0</v>
      </c>
      <c r="S758" s="307">
        <f t="shared" ca="1" si="340"/>
        <v>2.9792999999999985</v>
      </c>
      <c r="T758" s="304">
        <f t="shared" ca="1" si="320"/>
        <v>29.226932999999988</v>
      </c>
      <c r="U758" s="311">
        <f t="shared" ca="1" si="321"/>
        <v>0</v>
      </c>
      <c r="V758" s="306">
        <f t="shared" ca="1" si="322"/>
        <v>1.2264942194196768</v>
      </c>
      <c r="W758" s="304">
        <f t="shared" ca="1" si="323"/>
        <v>27.490703613461172</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0.55845909146307271</v>
      </c>
      <c r="AH758" s="304">
        <f t="shared" ca="1" si="347"/>
        <v>-9.2272163179863895</v>
      </c>
    </row>
    <row r="759" spans="1:34" x14ac:dyDescent="0.2">
      <c r="A759" s="347">
        <f t="shared" ca="1" si="325"/>
        <v>1E-4</v>
      </c>
      <c r="B759" s="304">
        <f t="shared" ca="1" si="326"/>
        <v>37.125000000001052</v>
      </c>
      <c r="D759" s="306">
        <f t="shared" ca="1" si="327"/>
        <v>-0.6493837913819388</v>
      </c>
      <c r="E759" s="307">
        <f t="shared" ca="1" si="328"/>
        <v>-0.60564335945444725</v>
      </c>
      <c r="F759" s="304">
        <f t="shared" ca="1" si="329"/>
        <v>0.8879770196130361</v>
      </c>
      <c r="G759" s="306">
        <f t="shared" ca="1" si="330"/>
        <v>7.3758928010218963</v>
      </c>
      <c r="H759" s="307">
        <f t="shared" ca="1" si="331"/>
        <v>-104.54678085521694</v>
      </c>
      <c r="I759" s="304">
        <f t="shared" ca="1" si="332"/>
        <v>104.80664664896459</v>
      </c>
      <c r="J759" s="306">
        <f t="shared" ca="1" si="333"/>
        <v>841.88593005355631</v>
      </c>
      <c r="K759" s="307">
        <f t="shared" ca="1" si="334"/>
        <v>-12.20072955182599</v>
      </c>
      <c r="L759" s="304">
        <f t="shared" ca="1" si="319"/>
        <v>841.97433275827257</v>
      </c>
      <c r="M759" s="306">
        <f t="shared" ca="1" si="335"/>
        <v>-1.5003619105501143</v>
      </c>
      <c r="N759" s="304">
        <f t="shared" ca="1" si="336"/>
        <v>-85.964405216706282</v>
      </c>
      <c r="P759" s="310">
        <f t="shared" ca="1" si="337"/>
        <v>23</v>
      </c>
      <c r="Q759" s="304">
        <f t="shared" ca="1" si="338"/>
        <v>0</v>
      </c>
      <c r="R759" s="306">
        <f t="shared" ca="1" si="339"/>
        <v>0</v>
      </c>
      <c r="S759" s="307">
        <f t="shared" ca="1" si="340"/>
        <v>2.9792999999999985</v>
      </c>
      <c r="T759" s="304">
        <f t="shared" ca="1" si="320"/>
        <v>29.226932999999988</v>
      </c>
      <c r="U759" s="311">
        <f t="shared" ca="1" si="321"/>
        <v>0</v>
      </c>
      <c r="V759" s="306">
        <f t="shared" ca="1" si="322"/>
        <v>1.2264955016806764</v>
      </c>
      <c r="W759" s="304">
        <f t="shared" ca="1" si="323"/>
        <v>27.490761649871008</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0.55844006608287167</v>
      </c>
      <c r="AH759" s="304">
        <f t="shared" ca="1" si="347"/>
        <v>-9.2272357981610398</v>
      </c>
    </row>
    <row r="760" spans="1:34" x14ac:dyDescent="0.2">
      <c r="A760" s="347">
        <f t="shared" ca="1" si="325"/>
        <v>1E-4</v>
      </c>
      <c r="B760" s="304">
        <f t="shared" ca="1" si="326"/>
        <v>37.125100000001055</v>
      </c>
      <c r="D760" s="306">
        <f t="shared" ca="1" si="327"/>
        <v>-0.64937909908001956</v>
      </c>
      <c r="E760" s="307">
        <f t="shared" ca="1" si="328"/>
        <v>-0.60562350010414967</v>
      </c>
      <c r="F760" s="304">
        <f t="shared" ca="1" si="329"/>
        <v>0.88796004313278576</v>
      </c>
      <c r="G760" s="306">
        <f t="shared" ca="1" si="330"/>
        <v>7.3758278631119882</v>
      </c>
      <c r="H760" s="307">
        <f t="shared" ca="1" si="331"/>
        <v>-104.54684141756695</v>
      </c>
      <c r="I760" s="304">
        <f t="shared" ca="1" si="332"/>
        <v>104.80670249109144</v>
      </c>
      <c r="J760" s="306">
        <f t="shared" ca="1" si="333"/>
        <v>841.88593005355631</v>
      </c>
      <c r="K760" s="307">
        <f t="shared" ca="1" si="334"/>
        <v>-12.21118423293963</v>
      </c>
      <c r="L760" s="304">
        <f t="shared" ca="1" si="319"/>
        <v>841.97448431797045</v>
      </c>
      <c r="M760" s="306">
        <f t="shared" ca="1" si="335"/>
        <v>-1.5003625692775027</v>
      </c>
      <c r="N760" s="304">
        <f t="shared" ca="1" si="336"/>
        <v>-85.964442959005495</v>
      </c>
      <c r="P760" s="310">
        <f t="shared" ca="1" si="337"/>
        <v>23</v>
      </c>
      <c r="Q760" s="304">
        <f t="shared" ca="1" si="338"/>
        <v>0</v>
      </c>
      <c r="R760" s="306">
        <f t="shared" ca="1" si="339"/>
        <v>0</v>
      </c>
      <c r="S760" s="307">
        <f t="shared" ca="1" si="340"/>
        <v>2.9792999999999985</v>
      </c>
      <c r="T760" s="304">
        <f t="shared" ca="1" si="320"/>
        <v>29.226932999999988</v>
      </c>
      <c r="U760" s="311">
        <f t="shared" ca="1" si="321"/>
        <v>0</v>
      </c>
      <c r="V760" s="306">
        <f t="shared" ca="1" si="322"/>
        <v>1.2264967839437599</v>
      </c>
      <c r="W760" s="304">
        <f t="shared" ca="1" si="323"/>
        <v>27.490819685406386</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0.55842104098745793</v>
      </c>
      <c r="AH760" s="304">
        <f t="shared" ca="1" si="347"/>
        <v>-9.2272552780421648</v>
      </c>
    </row>
    <row r="761" spans="1:34" x14ac:dyDescent="0.2">
      <c r="A761" s="347">
        <f t="shared" ca="1" si="325"/>
        <v>1E-4</v>
      </c>
      <c r="B761" s="304">
        <f t="shared" ca="1" si="326"/>
        <v>37.125200000001058</v>
      </c>
      <c r="D761" s="306">
        <f t="shared" ca="1" si="327"/>
        <v>-0.64937440679140401</v>
      </c>
      <c r="E761" s="307">
        <f t="shared" ca="1" si="328"/>
        <v>-0.6056036410530421</v>
      </c>
      <c r="F761" s="304">
        <f t="shared" ca="1" si="329"/>
        <v>0.88794306701071191</v>
      </c>
      <c r="G761" s="306">
        <f t="shared" ca="1" si="330"/>
        <v>7.3757629256713093</v>
      </c>
      <c r="H761" s="307">
        <f t="shared" ca="1" si="331"/>
        <v>-104.54690197793106</v>
      </c>
      <c r="I761" s="304">
        <f t="shared" ca="1" si="332"/>
        <v>104.80675833131579</v>
      </c>
      <c r="J761" s="306">
        <f t="shared" ca="1" si="333"/>
        <v>841.88593005355631</v>
      </c>
      <c r="K761" s="307">
        <f t="shared" ca="1" si="334"/>
        <v>-12.221638920109404</v>
      </c>
      <c r="L761" s="304">
        <f t="shared" ca="1" si="319"/>
        <v>841.97463600754327</v>
      </c>
      <c r="M761" s="306">
        <f t="shared" ca="1" si="335"/>
        <v>-1.5003632279983896</v>
      </c>
      <c r="N761" s="304">
        <f t="shared" ca="1" si="336"/>
        <v>-85.964480700932199</v>
      </c>
      <c r="P761" s="310">
        <f t="shared" ca="1" si="337"/>
        <v>23</v>
      </c>
      <c r="Q761" s="304">
        <f t="shared" ca="1" si="338"/>
        <v>0</v>
      </c>
      <c r="R761" s="306">
        <f t="shared" ca="1" si="339"/>
        <v>0</v>
      </c>
      <c r="S761" s="307">
        <f t="shared" ca="1" si="340"/>
        <v>2.9792999999999985</v>
      </c>
      <c r="T761" s="304">
        <f t="shared" ca="1" si="320"/>
        <v>29.226932999999988</v>
      </c>
      <c r="U761" s="311">
        <f t="shared" ca="1" si="321"/>
        <v>0</v>
      </c>
      <c r="V761" s="306">
        <f t="shared" ca="1" si="322"/>
        <v>1.2264980662089278</v>
      </c>
      <c r="W761" s="304">
        <f t="shared" ca="1" si="323"/>
        <v>27.490877720067282</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0.55840201617682261</v>
      </c>
      <c r="AH761" s="304">
        <f t="shared" ca="1" si="347"/>
        <v>-9.2272747576297789</v>
      </c>
    </row>
    <row r="762" spans="1:34" x14ac:dyDescent="0.2">
      <c r="A762" s="347">
        <f t="shared" ca="1" si="325"/>
        <v>1E-4</v>
      </c>
      <c r="B762" s="304">
        <f t="shared" ca="1" si="326"/>
        <v>37.125300000001062</v>
      </c>
      <c r="D762" s="306">
        <f t="shared" ca="1" si="327"/>
        <v>-0.64936971451609282</v>
      </c>
      <c r="E762" s="307">
        <f t="shared" ca="1" si="328"/>
        <v>-0.60558378230113874</v>
      </c>
      <c r="F762" s="304">
        <f t="shared" ca="1" si="329"/>
        <v>0.88792609124682487</v>
      </c>
      <c r="G762" s="306">
        <f t="shared" ca="1" si="330"/>
        <v>7.3756979886998577</v>
      </c>
      <c r="H762" s="307">
        <f t="shared" ca="1" si="331"/>
        <v>-104.54696253630928</v>
      </c>
      <c r="I762" s="304">
        <f t="shared" ca="1" si="332"/>
        <v>104.80681416963769</v>
      </c>
      <c r="J762" s="306">
        <f t="shared" ca="1" si="333"/>
        <v>841.88593005355631</v>
      </c>
      <c r="K762" s="307">
        <f t="shared" ca="1" si="334"/>
        <v>-12.232093613335117</v>
      </c>
      <c r="L762" s="304">
        <f t="shared" ca="1" si="319"/>
        <v>841.97478782699125</v>
      </c>
      <c r="M762" s="306">
        <f t="shared" ca="1" si="335"/>
        <v>-1.5003638867127753</v>
      </c>
      <c r="N762" s="304">
        <f t="shared" ca="1" si="336"/>
        <v>-85.964518442486394</v>
      </c>
      <c r="P762" s="310">
        <f t="shared" ca="1" si="337"/>
        <v>23</v>
      </c>
      <c r="Q762" s="304">
        <f t="shared" ca="1" si="338"/>
        <v>0</v>
      </c>
      <c r="R762" s="306">
        <f t="shared" ca="1" si="339"/>
        <v>0</v>
      </c>
      <c r="S762" s="307">
        <f t="shared" ca="1" si="340"/>
        <v>2.9792999999999985</v>
      </c>
      <c r="T762" s="304">
        <f t="shared" ca="1" si="320"/>
        <v>29.226932999999988</v>
      </c>
      <c r="U762" s="311">
        <f t="shared" ca="1" si="321"/>
        <v>0</v>
      </c>
      <c r="V762" s="306">
        <f t="shared" ca="1" si="322"/>
        <v>1.2264993484761797</v>
      </c>
      <c r="W762" s="304">
        <f t="shared" ca="1" si="323"/>
        <v>27.490935753853719</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0.55838299165097105</v>
      </c>
      <c r="AH762" s="304">
        <f t="shared" ca="1" si="347"/>
        <v>-9.2272942369238731</v>
      </c>
    </row>
    <row r="763" spans="1:34" x14ac:dyDescent="0.2">
      <c r="A763" s="347">
        <f t="shared" ca="1" si="325"/>
        <v>1E-4</v>
      </c>
      <c r="B763" s="304">
        <f t="shared" ca="1" si="326"/>
        <v>37.125400000001065</v>
      </c>
      <c r="D763" s="306">
        <f t="shared" ca="1" si="327"/>
        <v>-0.64936502225408521</v>
      </c>
      <c r="E763" s="307">
        <f t="shared" ca="1" si="328"/>
        <v>-0.60556392384842894</v>
      </c>
      <c r="F763" s="304">
        <f t="shared" ca="1" si="329"/>
        <v>0.8879091158411172</v>
      </c>
      <c r="G763" s="306">
        <f t="shared" ca="1" si="330"/>
        <v>7.3756330521976325</v>
      </c>
      <c r="H763" s="307">
        <f t="shared" ca="1" si="331"/>
        <v>-104.54702309270166</v>
      </c>
      <c r="I763" s="304">
        <f t="shared" ca="1" si="332"/>
        <v>104.80687000605717</v>
      </c>
      <c r="J763" s="306">
        <f t="shared" ca="1" si="333"/>
        <v>841.88593005355631</v>
      </c>
      <c r="K763" s="307">
        <f t="shared" ca="1" si="334"/>
        <v>-12.242548312616567</v>
      </c>
      <c r="L763" s="304">
        <f t="shared" ca="1" si="319"/>
        <v>841.97493977631439</v>
      </c>
      <c r="M763" s="306">
        <f t="shared" ca="1" si="335"/>
        <v>-1.5003645454206596</v>
      </c>
      <c r="N763" s="304">
        <f t="shared" ca="1" si="336"/>
        <v>-85.964556183668094</v>
      </c>
      <c r="P763" s="310">
        <f t="shared" ca="1" si="337"/>
        <v>23</v>
      </c>
      <c r="Q763" s="304">
        <f t="shared" ca="1" si="338"/>
        <v>0</v>
      </c>
      <c r="R763" s="306">
        <f t="shared" ca="1" si="339"/>
        <v>0</v>
      </c>
      <c r="S763" s="307">
        <f t="shared" ca="1" si="340"/>
        <v>2.9792999999999985</v>
      </c>
      <c r="T763" s="304">
        <f t="shared" ca="1" si="320"/>
        <v>29.226932999999988</v>
      </c>
      <c r="U763" s="311">
        <f t="shared" ca="1" si="321"/>
        <v>0</v>
      </c>
      <c r="V763" s="306">
        <f t="shared" ca="1" si="322"/>
        <v>1.2265006307455157</v>
      </c>
      <c r="W763" s="304">
        <f t="shared" ca="1" si="323"/>
        <v>27.490993786765706</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0.55836396740989613</v>
      </c>
      <c r="AH763" s="304">
        <f t="shared" ca="1" si="347"/>
        <v>-9.2273137159244563</v>
      </c>
    </row>
    <row r="764" spans="1:34" x14ac:dyDescent="0.2">
      <c r="A764" s="347">
        <f t="shared" ca="1" si="325"/>
        <v>1E-4</v>
      </c>
      <c r="B764" s="304">
        <f t="shared" ca="1" si="326"/>
        <v>37.125500000001068</v>
      </c>
      <c r="D764" s="306">
        <f t="shared" ca="1" si="327"/>
        <v>-0.64936033000538451</v>
      </c>
      <c r="E764" s="307">
        <f t="shared" ca="1" si="328"/>
        <v>-0.60554406569490915</v>
      </c>
      <c r="F764" s="304">
        <f t="shared" ca="1" si="329"/>
        <v>0.88789214079358891</v>
      </c>
      <c r="G764" s="306">
        <f t="shared" ca="1" si="330"/>
        <v>7.375568116164632</v>
      </c>
      <c r="H764" s="307">
        <f t="shared" ca="1" si="331"/>
        <v>-104.54708364710824</v>
      </c>
      <c r="I764" s="304">
        <f t="shared" ca="1" si="332"/>
        <v>104.80692584057425</v>
      </c>
      <c r="J764" s="306">
        <f t="shared" ca="1" si="333"/>
        <v>841.88593005355631</v>
      </c>
      <c r="K764" s="307">
        <f t="shared" ca="1" si="334"/>
        <v>-12.253003017953557</v>
      </c>
      <c r="L764" s="304">
        <f t="shared" ca="1" si="319"/>
        <v>841.97509185551291</v>
      </c>
      <c r="M764" s="306">
        <f t="shared" ca="1" si="335"/>
        <v>-1.5003652041220428</v>
      </c>
      <c r="N764" s="304">
        <f t="shared" ca="1" si="336"/>
        <v>-85.964593924477313</v>
      </c>
      <c r="P764" s="310">
        <f t="shared" ca="1" si="337"/>
        <v>23</v>
      </c>
      <c r="Q764" s="304">
        <f t="shared" ca="1" si="338"/>
        <v>0</v>
      </c>
      <c r="R764" s="306">
        <f t="shared" ca="1" si="339"/>
        <v>0</v>
      </c>
      <c r="S764" s="307">
        <f t="shared" ca="1" si="340"/>
        <v>2.9792999999999985</v>
      </c>
      <c r="T764" s="304">
        <f t="shared" ca="1" si="320"/>
        <v>29.226932999999988</v>
      </c>
      <c r="U764" s="311">
        <f t="shared" ca="1" si="321"/>
        <v>0</v>
      </c>
      <c r="V764" s="306">
        <f t="shared" ca="1" si="322"/>
        <v>1.2265019130169361</v>
      </c>
      <c r="W764" s="304">
        <f t="shared" ca="1" si="323"/>
        <v>27.491051818803275</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0.55834494345359786</v>
      </c>
      <c r="AH764" s="304">
        <f t="shared" ca="1" si="347"/>
        <v>-9.2273331946315302</v>
      </c>
    </row>
    <row r="765" spans="1:34" x14ac:dyDescent="0.2">
      <c r="A765" s="347">
        <f t="shared" ca="1" si="325"/>
        <v>1E-4</v>
      </c>
      <c r="B765" s="304">
        <f t="shared" ca="1" si="326"/>
        <v>37.125600000001072</v>
      </c>
      <c r="D765" s="306">
        <f t="shared" ca="1" si="327"/>
        <v>-0.64935563776998828</v>
      </c>
      <c r="E765" s="307">
        <f t="shared" ca="1" si="328"/>
        <v>-0.60552420784056693</v>
      </c>
      <c r="F765" s="304">
        <f t="shared" ca="1" si="329"/>
        <v>0.88787516610423023</v>
      </c>
      <c r="G765" s="306">
        <f t="shared" ca="1" si="330"/>
        <v>7.3755031806008553</v>
      </c>
      <c r="H765" s="307">
        <f t="shared" ca="1" si="331"/>
        <v>-104.54714419952901</v>
      </c>
      <c r="I765" s="304">
        <f t="shared" ca="1" si="332"/>
        <v>104.80698167318896</v>
      </c>
      <c r="J765" s="306">
        <f t="shared" ca="1" si="333"/>
        <v>841.88593005355631</v>
      </c>
      <c r="K765" s="307">
        <f t="shared" ca="1" si="334"/>
        <v>-12.263457729345888</v>
      </c>
      <c r="L765" s="304">
        <f t="shared" ca="1" si="319"/>
        <v>841.97524406458706</v>
      </c>
      <c r="M765" s="306">
        <f t="shared" ca="1" si="335"/>
        <v>-1.5003658628169247</v>
      </c>
      <c r="N765" s="304">
        <f t="shared" ca="1" si="336"/>
        <v>-85.964631664914037</v>
      </c>
      <c r="P765" s="310">
        <f t="shared" ca="1" si="337"/>
        <v>23</v>
      </c>
      <c r="Q765" s="304">
        <f t="shared" ca="1" si="338"/>
        <v>0</v>
      </c>
      <c r="R765" s="306">
        <f t="shared" ca="1" si="339"/>
        <v>0</v>
      </c>
      <c r="S765" s="307">
        <f t="shared" ca="1" si="340"/>
        <v>2.9792999999999985</v>
      </c>
      <c r="T765" s="304">
        <f t="shared" ca="1" si="320"/>
        <v>29.226932999999988</v>
      </c>
      <c r="U765" s="311">
        <f t="shared" ca="1" si="321"/>
        <v>0</v>
      </c>
      <c r="V765" s="306">
        <f t="shared" ca="1" si="322"/>
        <v>1.2265031952904402</v>
      </c>
      <c r="W765" s="304">
        <f t="shared" ca="1" si="323"/>
        <v>27.491109849966392</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0.55832591978206025</v>
      </c>
      <c r="AH765" s="304">
        <f t="shared" ca="1" si="347"/>
        <v>-9.2273526730451074</v>
      </c>
    </row>
    <row r="766" spans="1:34" x14ac:dyDescent="0.2">
      <c r="A766" s="347">
        <f t="shared" ca="1" si="325"/>
        <v>1E-4</v>
      </c>
      <c r="B766" s="304">
        <f t="shared" ca="1" si="326"/>
        <v>37.125700000001075</v>
      </c>
      <c r="D766" s="306">
        <f t="shared" ca="1" si="327"/>
        <v>-0.64935094554789874</v>
      </c>
      <c r="E766" s="307">
        <f t="shared" ca="1" si="328"/>
        <v>-0.60550435028541827</v>
      </c>
      <c r="F766" s="304">
        <f t="shared" ca="1" si="329"/>
        <v>0.88785819177305381</v>
      </c>
      <c r="G766" s="306">
        <f t="shared" ca="1" si="330"/>
        <v>7.3754382455063006</v>
      </c>
      <c r="H766" s="307">
        <f t="shared" ca="1" si="331"/>
        <v>-104.54720474996404</v>
      </c>
      <c r="I766" s="304">
        <f t="shared" ca="1" si="332"/>
        <v>104.80703750390133</v>
      </c>
      <c r="J766" s="306">
        <f t="shared" ca="1" si="333"/>
        <v>841.88593005355631</v>
      </c>
      <c r="K766" s="307">
        <f t="shared" ca="1" si="334"/>
        <v>-12.273912446793362</v>
      </c>
      <c r="L766" s="304">
        <f t="shared" ca="1" si="319"/>
        <v>841.97539640353693</v>
      </c>
      <c r="M766" s="306">
        <f t="shared" ca="1" si="335"/>
        <v>-1.5003665215053059</v>
      </c>
      <c r="N766" s="304">
        <f t="shared" ca="1" si="336"/>
        <v>-85.964669404978295</v>
      </c>
      <c r="P766" s="310">
        <f t="shared" ca="1" si="337"/>
        <v>23</v>
      </c>
      <c r="Q766" s="304">
        <f t="shared" ca="1" si="338"/>
        <v>0</v>
      </c>
      <c r="R766" s="306">
        <f t="shared" ca="1" si="339"/>
        <v>0</v>
      </c>
      <c r="S766" s="307">
        <f t="shared" ca="1" si="340"/>
        <v>2.9792999999999985</v>
      </c>
      <c r="T766" s="304">
        <f t="shared" ca="1" si="320"/>
        <v>29.226932999999988</v>
      </c>
      <c r="U766" s="311">
        <f t="shared" ca="1" si="321"/>
        <v>0</v>
      </c>
      <c r="V766" s="306">
        <f t="shared" ca="1" si="322"/>
        <v>1.2265044775660283</v>
      </c>
      <c r="W766" s="304">
        <f t="shared" ca="1" si="323"/>
        <v>27.491167880255098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0.55830689639529751</v>
      </c>
      <c r="AH766" s="304">
        <f t="shared" ca="1" si="347"/>
        <v>-9.2273721511651754</v>
      </c>
    </row>
    <row r="767" spans="1:34" x14ac:dyDescent="0.2">
      <c r="A767" s="347">
        <f t="shared" ca="1" si="325"/>
        <v>1E-4</v>
      </c>
      <c r="B767" s="304">
        <f t="shared" ca="1" si="326"/>
        <v>37.125800000001078</v>
      </c>
      <c r="D767" s="306">
        <f t="shared" ca="1" si="327"/>
        <v>-0.64934625333911389</v>
      </c>
      <c r="E767" s="307">
        <f t="shared" ca="1" si="328"/>
        <v>-0.6054844930294454</v>
      </c>
      <c r="F767" s="304">
        <f t="shared" ca="1" si="329"/>
        <v>0.88784121780004632</v>
      </c>
      <c r="G767" s="306">
        <f t="shared" ca="1" si="330"/>
        <v>7.3753733108809669</v>
      </c>
      <c r="H767" s="307">
        <f t="shared" ca="1" si="331"/>
        <v>-104.54726529841334</v>
      </c>
      <c r="I767" s="304">
        <f t="shared" ca="1" si="332"/>
        <v>104.80709333271139</v>
      </c>
      <c r="J767" s="306">
        <f t="shared" ca="1" si="333"/>
        <v>841.88593005355631</v>
      </c>
      <c r="K767" s="307">
        <f t="shared" ca="1" si="334"/>
        <v>-12.284367170295781</v>
      </c>
      <c r="L767" s="304">
        <f t="shared" ca="1" si="319"/>
        <v>841.97554887236254</v>
      </c>
      <c r="M767" s="306">
        <f t="shared" ca="1" si="335"/>
        <v>-1.5003671801871858</v>
      </c>
      <c r="N767" s="304">
        <f t="shared" ca="1" si="336"/>
        <v>-85.964707144670058</v>
      </c>
      <c r="P767" s="310">
        <f t="shared" ca="1" si="337"/>
        <v>23</v>
      </c>
      <c r="Q767" s="304">
        <f t="shared" ca="1" si="338"/>
        <v>0</v>
      </c>
      <c r="R767" s="306">
        <f t="shared" ca="1" si="339"/>
        <v>0</v>
      </c>
      <c r="S767" s="307">
        <f t="shared" ca="1" si="340"/>
        <v>2.9792999999999985</v>
      </c>
      <c r="T767" s="304">
        <f t="shared" ca="1" si="320"/>
        <v>29.226932999999988</v>
      </c>
      <c r="U767" s="311">
        <f t="shared" ca="1" si="321"/>
        <v>0</v>
      </c>
      <c r="V767" s="306">
        <f t="shared" ca="1" si="322"/>
        <v>1.2265057598437006</v>
      </c>
      <c r="W767" s="304">
        <f t="shared" ca="1" si="323"/>
        <v>27.491225909669406</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0.55828787329329899</v>
      </c>
      <c r="AH767" s="304">
        <f t="shared" ca="1" si="347"/>
        <v>-9.2273916289917466</v>
      </c>
    </row>
    <row r="768" spans="1:34" x14ac:dyDescent="0.2">
      <c r="A768" s="347">
        <f t="shared" ca="1" si="325"/>
        <v>1E-4</v>
      </c>
      <c r="B768" s="304">
        <f t="shared" ca="1" si="326"/>
        <v>37.125900000001081</v>
      </c>
      <c r="D768" s="306">
        <f t="shared" ca="1" si="327"/>
        <v>-0.64934156114363883</v>
      </c>
      <c r="E768" s="307">
        <f t="shared" ca="1" si="328"/>
        <v>-0.60546463607264478</v>
      </c>
      <c r="F768" s="304">
        <f t="shared" ca="1" si="329"/>
        <v>0.88782424418520933</v>
      </c>
      <c r="G768" s="306">
        <f t="shared" ca="1" si="330"/>
        <v>7.3753083767248526</v>
      </c>
      <c r="H768" s="307">
        <f t="shared" ca="1" si="331"/>
        <v>-104.54732584487694</v>
      </c>
      <c r="I768" s="304">
        <f t="shared" ca="1" si="332"/>
        <v>104.80714915961917</v>
      </c>
      <c r="J768" s="306">
        <f t="shared" ca="1" si="333"/>
        <v>841.88593005355631</v>
      </c>
      <c r="K768" s="307">
        <f t="shared" ca="1" si="334"/>
        <v>-12.294821899852945</v>
      </c>
      <c r="L768" s="304">
        <f t="shared" ca="1" si="319"/>
        <v>841.97570147106421</v>
      </c>
      <c r="M768" s="306">
        <f t="shared" ca="1" si="335"/>
        <v>-1.5003678388625652</v>
      </c>
      <c r="N768" s="304">
        <f t="shared" ca="1" si="336"/>
        <v>-85.964744883989368</v>
      </c>
      <c r="P768" s="310">
        <f t="shared" ca="1" si="337"/>
        <v>23</v>
      </c>
      <c r="Q768" s="304">
        <f t="shared" ca="1" si="338"/>
        <v>0</v>
      </c>
      <c r="R768" s="306">
        <f t="shared" ca="1" si="339"/>
        <v>0</v>
      </c>
      <c r="S768" s="307">
        <f t="shared" ca="1" si="340"/>
        <v>2.9792999999999985</v>
      </c>
      <c r="T768" s="304">
        <f t="shared" ca="1" si="320"/>
        <v>29.226932999999988</v>
      </c>
      <c r="U768" s="311">
        <f t="shared" ca="1" si="321"/>
        <v>0</v>
      </c>
      <c r="V768" s="306">
        <f t="shared" ca="1" si="322"/>
        <v>1.2265070421234574</v>
      </c>
      <c r="W768" s="304">
        <f t="shared" ca="1" si="323"/>
        <v>27.491283938209325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0.55826885047605579</v>
      </c>
      <c r="AH768" s="304">
        <f t="shared" ca="1" si="347"/>
        <v>-9.2274111065248281</v>
      </c>
    </row>
    <row r="769" spans="1:34" x14ac:dyDescent="0.2">
      <c r="A769" s="347">
        <f t="shared" ca="1" si="325"/>
        <v>1E-4</v>
      </c>
      <c r="B769" s="304">
        <f t="shared" ca="1" si="326"/>
        <v>37.126000000001085</v>
      </c>
      <c r="D769" s="306">
        <f t="shared" ca="1" si="327"/>
        <v>-0.6493368689614688</v>
      </c>
      <c r="E769" s="307">
        <f t="shared" ca="1" si="328"/>
        <v>-0.6054447794150164</v>
      </c>
      <c r="F769" s="304">
        <f t="shared" ca="1" si="329"/>
        <v>0.88780727092853984</v>
      </c>
      <c r="G769" s="306">
        <f t="shared" ca="1" si="330"/>
        <v>7.3752434430379568</v>
      </c>
      <c r="H769" s="307">
        <f t="shared" ca="1" si="331"/>
        <v>-104.54738638935488</v>
      </c>
      <c r="I769" s="304">
        <f t="shared" ca="1" si="332"/>
        <v>104.8072049846247</v>
      </c>
      <c r="J769" s="306">
        <f t="shared" ca="1" si="333"/>
        <v>841.88593005355631</v>
      </c>
      <c r="K769" s="307">
        <f t="shared" ca="1" si="334"/>
        <v>-12.305276635464656</v>
      </c>
      <c r="L769" s="304">
        <f t="shared" ca="1" si="319"/>
        <v>841.97585419964196</v>
      </c>
      <c r="M769" s="306">
        <f t="shared" ca="1" si="335"/>
        <v>-1.5003684975314435</v>
      </c>
      <c r="N769" s="304">
        <f t="shared" ca="1" si="336"/>
        <v>-85.964782622936184</v>
      </c>
      <c r="P769" s="310">
        <f t="shared" ca="1" si="337"/>
        <v>23</v>
      </c>
      <c r="Q769" s="304">
        <f t="shared" ca="1" si="338"/>
        <v>0</v>
      </c>
      <c r="R769" s="306">
        <f t="shared" ca="1" si="339"/>
        <v>0</v>
      </c>
      <c r="S769" s="307">
        <f t="shared" ca="1" si="340"/>
        <v>2.9792999999999985</v>
      </c>
      <c r="T769" s="304">
        <f t="shared" ca="1" si="320"/>
        <v>29.226932999999988</v>
      </c>
      <c r="U769" s="311">
        <f t="shared" ca="1" si="321"/>
        <v>0</v>
      </c>
      <c r="V769" s="306">
        <f t="shared" ca="1" si="322"/>
        <v>1.2265083244052974</v>
      </c>
      <c r="W769" s="304">
        <f t="shared" ca="1" si="323"/>
        <v>27.491341965874831</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0.5582498279435697</v>
      </c>
      <c r="AH769" s="304">
        <f t="shared" ca="1" si="347"/>
        <v>-9.2274305837644199</v>
      </c>
    </row>
    <row r="770" spans="1:34" x14ac:dyDescent="0.2">
      <c r="A770" s="347">
        <f t="shared" ca="1" si="325"/>
        <v>1E-4</v>
      </c>
      <c r="B770" s="304">
        <f t="shared" ca="1" si="326"/>
        <v>37.126100000001088</v>
      </c>
      <c r="D770" s="306">
        <f t="shared" ca="1" si="327"/>
        <v>-0.64933217679260824</v>
      </c>
      <c r="E770" s="307">
        <f t="shared" ca="1" si="328"/>
        <v>-0.60542492305656381</v>
      </c>
      <c r="F770" s="304">
        <f t="shared" ca="1" si="329"/>
        <v>0.88779029803004339</v>
      </c>
      <c r="G770" s="306">
        <f t="shared" ca="1" si="330"/>
        <v>7.3751785098202776</v>
      </c>
      <c r="H770" s="307">
        <f t="shared" ca="1" si="331"/>
        <v>-104.54744693184719</v>
      </c>
      <c r="I770" s="304">
        <f t="shared" ca="1" si="332"/>
        <v>104.80726080772801</v>
      </c>
      <c r="J770" s="306">
        <f t="shared" ca="1" si="333"/>
        <v>841.88593005355631</v>
      </c>
      <c r="K770" s="307">
        <f t="shared" ca="1" si="334"/>
        <v>-12.315731377130716</v>
      </c>
      <c r="L770" s="304">
        <f t="shared" ca="1" si="319"/>
        <v>841.97600705809612</v>
      </c>
      <c r="M770" s="306">
        <f t="shared" ca="1" si="335"/>
        <v>-1.5003691561938213</v>
      </c>
      <c r="N770" s="304">
        <f t="shared" ca="1" si="336"/>
        <v>-85.964820361510561</v>
      </c>
      <c r="P770" s="310">
        <f t="shared" ca="1" si="337"/>
        <v>23</v>
      </c>
      <c r="Q770" s="304">
        <f t="shared" ca="1" si="338"/>
        <v>0</v>
      </c>
      <c r="R770" s="306">
        <f t="shared" ca="1" si="339"/>
        <v>0</v>
      </c>
      <c r="S770" s="307">
        <f t="shared" ca="1" si="340"/>
        <v>2.9792999999999985</v>
      </c>
      <c r="T770" s="304">
        <f t="shared" ca="1" si="320"/>
        <v>29.226932999999988</v>
      </c>
      <c r="U770" s="311">
        <f t="shared" ca="1" si="321"/>
        <v>0</v>
      </c>
      <c r="V770" s="306">
        <f t="shared" ca="1" si="322"/>
        <v>1.2265096066892218</v>
      </c>
      <c r="W770" s="304">
        <f t="shared" ca="1" si="323"/>
        <v>27.491399992665976</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0.55823080569584604</v>
      </c>
      <c r="AH770" s="304">
        <f t="shared" ca="1" si="347"/>
        <v>-9.2274500607105168</v>
      </c>
    </row>
    <row r="771" spans="1:34" x14ac:dyDescent="0.2">
      <c r="A771" s="347">
        <f t="shared" ca="1" si="325"/>
        <v>1E-4</v>
      </c>
      <c r="B771" s="304">
        <f t="shared" ca="1" si="326"/>
        <v>37.126200000001091</v>
      </c>
      <c r="D771" s="306">
        <f t="shared" ca="1" si="327"/>
        <v>-0.64932748463705525</v>
      </c>
      <c r="E771" s="307">
        <f t="shared" ca="1" si="328"/>
        <v>-0.60540506699727104</v>
      </c>
      <c r="F771" s="304">
        <f t="shared" ca="1" si="329"/>
        <v>0.88777332548970833</v>
      </c>
      <c r="G771" s="306">
        <f t="shared" ca="1" si="330"/>
        <v>7.3751135770718141</v>
      </c>
      <c r="H771" s="307">
        <f t="shared" ca="1" si="331"/>
        <v>-104.54750747235389</v>
      </c>
      <c r="I771" s="304">
        <f t="shared" ca="1" si="332"/>
        <v>104.8073166289291</v>
      </c>
      <c r="J771" s="306">
        <f t="shared" ca="1" si="333"/>
        <v>841.88593005355631</v>
      </c>
      <c r="K771" s="307">
        <f t="shared" ca="1" si="334"/>
        <v>-12.326186124850926</v>
      </c>
      <c r="L771" s="304">
        <f t="shared" ca="1" si="319"/>
        <v>841.97616004642668</v>
      </c>
      <c r="M771" s="306">
        <f t="shared" ca="1" si="335"/>
        <v>-1.5003698148496984</v>
      </c>
      <c r="N771" s="304">
        <f t="shared" ca="1" si="336"/>
        <v>-85.964858099712472</v>
      </c>
      <c r="P771" s="310">
        <f t="shared" ca="1" si="337"/>
        <v>23</v>
      </c>
      <c r="Q771" s="304">
        <f t="shared" ca="1" si="338"/>
        <v>0</v>
      </c>
      <c r="R771" s="306">
        <f t="shared" ca="1" si="339"/>
        <v>0</v>
      </c>
      <c r="S771" s="307">
        <f t="shared" ca="1" si="340"/>
        <v>2.9792999999999985</v>
      </c>
      <c r="T771" s="304">
        <f t="shared" ca="1" si="320"/>
        <v>29.226932999999988</v>
      </c>
      <c r="U771" s="311">
        <f t="shared" ca="1" si="321"/>
        <v>0</v>
      </c>
      <c r="V771" s="306">
        <f t="shared" ca="1" si="322"/>
        <v>1.2265108889752305</v>
      </c>
      <c r="W771" s="304">
        <f t="shared" ca="1" si="323"/>
        <v>27.491458018582748</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0.55821178373286706</v>
      </c>
      <c r="AH771" s="304">
        <f t="shared" ca="1" si="347"/>
        <v>-9.2274695373631346</v>
      </c>
    </row>
    <row r="772" spans="1:34" x14ac:dyDescent="0.2">
      <c r="A772" s="347">
        <f t="shared" ca="1" si="325"/>
        <v>1E-4</v>
      </c>
      <c r="B772" s="304">
        <f t="shared" ca="1" si="326"/>
        <v>37.126300000001095</v>
      </c>
      <c r="D772" s="306">
        <f t="shared" ca="1" si="327"/>
        <v>-0.64932279249481073</v>
      </c>
      <c r="E772" s="307">
        <f t="shared" ca="1" si="328"/>
        <v>-0.60538521123713984</v>
      </c>
      <c r="F772" s="304">
        <f t="shared" ca="1" si="329"/>
        <v>0.88775635330753644</v>
      </c>
      <c r="G772" s="306">
        <f t="shared" ca="1" si="330"/>
        <v>7.3750486447925647</v>
      </c>
      <c r="H772" s="307">
        <f t="shared" ca="1" si="331"/>
        <v>-104.54756801087501</v>
      </c>
      <c r="I772" s="304">
        <f t="shared" ca="1" si="332"/>
        <v>104.80737244822805</v>
      </c>
      <c r="J772" s="306">
        <f t="shared" ca="1" si="333"/>
        <v>841.88593005355631</v>
      </c>
      <c r="K772" s="307">
        <f t="shared" ca="1" si="334"/>
        <v>-12.336640878625087</v>
      </c>
      <c r="L772" s="304">
        <f t="shared" ref="L772:L835" ca="1" si="348">SQRT(pos_x^2+pos_z^2)</f>
        <v>841.97631316463389</v>
      </c>
      <c r="M772" s="306">
        <f t="shared" ca="1" si="335"/>
        <v>-1.500370473499075</v>
      </c>
      <c r="N772" s="304">
        <f t="shared" ca="1" si="336"/>
        <v>-85.964895837541931</v>
      </c>
      <c r="P772" s="310">
        <f t="shared" ca="1" si="337"/>
        <v>23</v>
      </c>
      <c r="Q772" s="304">
        <f t="shared" ca="1" si="338"/>
        <v>0</v>
      </c>
      <c r="R772" s="306">
        <f t="shared" ca="1" si="339"/>
        <v>0</v>
      </c>
      <c r="S772" s="307">
        <f t="shared" ca="1" si="340"/>
        <v>2.9792999999999985</v>
      </c>
      <c r="T772" s="304">
        <f t="shared" ref="T772:T835" ca="1" si="349">m*g</f>
        <v>29.226932999999988</v>
      </c>
      <c r="U772" s="311">
        <f t="shared" ref="U772:U835" ca="1" si="350">IF(pos_xz&lt;L_rampe,Poids*COS(Beta),0)</f>
        <v>0</v>
      </c>
      <c r="V772" s="306">
        <f t="shared" ref="V772:V835" ca="1" si="351">Rho_moyen*(20000-Alt_rampe-pos_z)/(20000+Alt_rampe+pos_z)</f>
        <v>1.2265121712633227</v>
      </c>
      <c r="W772" s="304">
        <f t="shared" ref="W772:W835" ca="1" si="352">1/2*Rho*Sref*Cx*vit_xz^2</f>
        <v>27.491516043625165</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0.5581927620546363</v>
      </c>
      <c r="AH772" s="304">
        <f t="shared" ca="1" si="347"/>
        <v>-9.2274890137222716</v>
      </c>
    </row>
    <row r="773" spans="1:34" x14ac:dyDescent="0.2">
      <c r="A773" s="347">
        <f t="shared" ref="A773:A836" ca="1" si="354">IF(B772+0.01&lt;=T_ini+ROUNDUP(Temps_fin_propu,0), 0.01, IF(K772&gt;0, 0.1, 0.0001))</f>
        <v>1E-4</v>
      </c>
      <c r="B773" s="304">
        <f t="shared" ref="B773:B836" ca="1" si="355">B772+pas</f>
        <v>37.126400000001098</v>
      </c>
      <c r="D773" s="306">
        <f t="shared" ref="D773:D836" ca="1" si="356">IF(AND(L772&lt;L_rampe,Poussee&lt;Poids*SIN(M772)),0,(-W772+Poussee)/m*COS(M772)-U772/m*SIN(M772))</f>
        <v>-0.64931810036587567</v>
      </c>
      <c r="E773" s="307">
        <f t="shared" ref="E773:E836" ca="1" si="357">IF(AND(L772&lt;L_rampe,Poussee&lt;Poids*SIN(M772)),0,(-W772+Poussee)/m*SIN(M772)+U772/m*COS(M772)-Poids/m)</f>
        <v>-0.60536535577617023</v>
      </c>
      <c r="F773" s="304">
        <f t="shared" ref="F773:F836" ca="1" si="358">SQRT(acc_x^2+acc_z^2)</f>
        <v>0.88773938148352904</v>
      </c>
      <c r="G773" s="306">
        <f t="shared" ref="G773:G836" ca="1" si="359">G772+acc_x*pas</f>
        <v>7.3749837129825284</v>
      </c>
      <c r="H773" s="307">
        <f t="shared" ref="H773:H836" ca="1" si="360">H772+acc_z*pas</f>
        <v>-104.54762854741058</v>
      </c>
      <c r="I773" s="304">
        <f t="shared" ref="I773:I836" ca="1" si="361">SQRT(vit_x^2+vit_z^2)</f>
        <v>104.80742826562484</v>
      </c>
      <c r="J773" s="306">
        <f t="shared" ref="J773:J836" ca="1" si="362">J772+0.5*(vit_x+G772)*pas*(K772&gt;=0)</f>
        <v>841.88593005355631</v>
      </c>
      <c r="K773" s="307">
        <f t="shared" ref="K773:K836" ca="1" si="363">K772+0.5*(vit_z+H772)*pas</f>
        <v>-12.347095638453</v>
      </c>
      <c r="L773" s="304">
        <f t="shared" ca="1" si="348"/>
        <v>841.97646641271785</v>
      </c>
      <c r="M773" s="306">
        <f t="shared" ref="M773:M836" ca="1" si="364">IF(AND(L772&gt;L_rampe,G773&gt;0),ATAN2(G773,H773),$M$4)</f>
        <v>-1.5003711321419511</v>
      </c>
      <c r="N773" s="304">
        <f t="shared" ref="N773:N836" ca="1" si="365">DEGREES(Beta)</f>
        <v>-85.964933574998923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2.9792999999999985</v>
      </c>
      <c r="T773" s="304">
        <f t="shared" ca="1" si="349"/>
        <v>29.226932999999988</v>
      </c>
      <c r="U773" s="311">
        <f t="shared" ca="1" si="350"/>
        <v>0</v>
      </c>
      <c r="V773" s="306">
        <f t="shared" ca="1" si="351"/>
        <v>1.2265134535534989</v>
      </c>
      <c r="W773" s="304">
        <f t="shared" ca="1" si="352"/>
        <v>27.491574067793234</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0.55817374066115377</v>
      </c>
      <c r="AH773" s="304">
        <f t="shared" ref="AH773:AH836" ca="1" si="376">IF(AND(L772&lt;L_rampe,Poussee&lt;Poids*SIN(M772)), g*SIN(M772), (-W772+Poussee)/m)</f>
        <v>-9.2275084897879296</v>
      </c>
    </row>
    <row r="774" spans="1:34" x14ac:dyDescent="0.2">
      <c r="A774" s="347">
        <f t="shared" ca="1" si="354"/>
        <v>1E-4</v>
      </c>
      <c r="B774" s="304">
        <f t="shared" ca="1" si="355"/>
        <v>37.126500000001101</v>
      </c>
      <c r="D774" s="306">
        <f t="shared" ca="1" si="356"/>
        <v>-0.64931340825025141</v>
      </c>
      <c r="E774" s="307">
        <f t="shared" ca="1" si="357"/>
        <v>-0.60534550061435333</v>
      </c>
      <c r="F774" s="304">
        <f t="shared" ca="1" si="358"/>
        <v>0.88772241001768093</v>
      </c>
      <c r="G774" s="306">
        <f t="shared" ca="1" si="359"/>
        <v>7.3749187816417034</v>
      </c>
      <c r="H774" s="307">
        <f t="shared" ca="1" si="360"/>
        <v>-104.54768908196064</v>
      </c>
      <c r="I774" s="304">
        <f t="shared" ca="1" si="361"/>
        <v>104.80748408111953</v>
      </c>
      <c r="J774" s="306">
        <f t="shared" ca="1" si="362"/>
        <v>841.88593005355631</v>
      </c>
      <c r="K774" s="307">
        <f t="shared" ca="1" si="363"/>
        <v>-12.357550404334468</v>
      </c>
      <c r="L774" s="304">
        <f t="shared" ca="1" si="348"/>
        <v>841.97661979067868</v>
      </c>
      <c r="M774" s="306">
        <f t="shared" ca="1" si="364"/>
        <v>-1.5003717907783267</v>
      </c>
      <c r="N774" s="304">
        <f t="shared" ca="1" si="365"/>
        <v>-85.964971312083492</v>
      </c>
      <c r="P774" s="310">
        <f t="shared" ca="1" si="366"/>
        <v>23</v>
      </c>
      <c r="Q774" s="304">
        <f t="shared" ca="1" si="367"/>
        <v>0</v>
      </c>
      <c r="R774" s="306">
        <f t="shared" ca="1" si="368"/>
        <v>0</v>
      </c>
      <c r="S774" s="307">
        <f t="shared" ca="1" si="369"/>
        <v>2.9792999999999985</v>
      </c>
      <c r="T774" s="304">
        <f t="shared" ca="1" si="349"/>
        <v>29.226932999999988</v>
      </c>
      <c r="U774" s="311">
        <f t="shared" ca="1" si="350"/>
        <v>0</v>
      </c>
      <c r="V774" s="306">
        <f t="shared" ca="1" si="351"/>
        <v>1.2265147358457591</v>
      </c>
      <c r="W774" s="304">
        <f t="shared" ca="1" si="352"/>
        <v>27.491632091086963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0.55815471955241058</v>
      </c>
      <c r="AH774" s="304">
        <f t="shared" ca="1" si="376"/>
        <v>-9.2275279655601139</v>
      </c>
    </row>
    <row r="775" spans="1:34" x14ac:dyDescent="0.2">
      <c r="A775" s="347">
        <f t="shared" ca="1" si="354"/>
        <v>1E-4</v>
      </c>
      <c r="B775" s="304">
        <f t="shared" ca="1" si="355"/>
        <v>37.126600000001105</v>
      </c>
      <c r="D775" s="306">
        <f t="shared" ca="1" si="356"/>
        <v>-0.64930871614793695</v>
      </c>
      <c r="E775" s="307">
        <f t="shared" ca="1" si="357"/>
        <v>-0.60532564575169268</v>
      </c>
      <c r="F775" s="304">
        <f t="shared" ca="1" si="358"/>
        <v>0.88770543890999443</v>
      </c>
      <c r="G775" s="306">
        <f t="shared" ca="1" si="359"/>
        <v>7.3748538507700889</v>
      </c>
      <c r="H775" s="307">
        <f t="shared" ca="1" si="360"/>
        <v>-104.54774961452522</v>
      </c>
      <c r="I775" s="304">
        <f t="shared" ca="1" si="361"/>
        <v>104.80753989471214</v>
      </c>
      <c r="J775" s="306">
        <f t="shared" ca="1" si="362"/>
        <v>841.88593005355631</v>
      </c>
      <c r="K775" s="307">
        <f t="shared" ca="1" si="363"/>
        <v>-12.368005176269293</v>
      </c>
      <c r="L775" s="304">
        <f t="shared" ca="1" si="348"/>
        <v>841.97677329851672</v>
      </c>
      <c r="M775" s="306">
        <f t="shared" ca="1" si="364"/>
        <v>-1.500372449408202</v>
      </c>
      <c r="N775" s="304">
        <f t="shared" ca="1" si="365"/>
        <v>-85.965009048795608</v>
      </c>
      <c r="P775" s="310">
        <f t="shared" ca="1" si="366"/>
        <v>23</v>
      </c>
      <c r="Q775" s="304">
        <f t="shared" ca="1" si="367"/>
        <v>0</v>
      </c>
      <c r="R775" s="306">
        <f t="shared" ca="1" si="368"/>
        <v>0</v>
      </c>
      <c r="S775" s="307">
        <f t="shared" ca="1" si="369"/>
        <v>2.9792999999999985</v>
      </c>
      <c r="T775" s="304">
        <f t="shared" ca="1" si="349"/>
        <v>29.226932999999988</v>
      </c>
      <c r="U775" s="311">
        <f t="shared" ca="1" si="350"/>
        <v>0</v>
      </c>
      <c r="V775" s="306">
        <f t="shared" ca="1" si="351"/>
        <v>1.2265160181401031</v>
      </c>
      <c r="W775" s="304">
        <f t="shared" ca="1" si="352"/>
        <v>27.491690113506372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0.55813569872840496</v>
      </c>
      <c r="AH775" s="304">
        <f t="shared" ca="1" si="376"/>
        <v>-9.2275474410388263</v>
      </c>
    </row>
    <row r="776" spans="1:34" x14ac:dyDescent="0.2">
      <c r="A776" s="347">
        <f t="shared" ca="1" si="354"/>
        <v>1E-4</v>
      </c>
      <c r="B776" s="304">
        <f t="shared" ca="1" si="355"/>
        <v>37.126700000001108</v>
      </c>
      <c r="D776" s="306">
        <f t="shared" ca="1" si="356"/>
        <v>-0.64930402405893406</v>
      </c>
      <c r="E776" s="307">
        <f t="shared" ca="1" si="357"/>
        <v>-0.60530579118817407</v>
      </c>
      <c r="F776" s="304">
        <f t="shared" ca="1" si="358"/>
        <v>0.88768846816046121</v>
      </c>
      <c r="G776" s="306">
        <f t="shared" ca="1" si="359"/>
        <v>7.3747889203676831</v>
      </c>
      <c r="H776" s="307">
        <f t="shared" ca="1" si="360"/>
        <v>-104.54781014510434</v>
      </c>
      <c r="I776" s="304">
        <f t="shared" ca="1" si="361"/>
        <v>104.80759570640268</v>
      </c>
      <c r="J776" s="306">
        <f t="shared" ca="1" si="362"/>
        <v>841.88593005355631</v>
      </c>
      <c r="K776" s="307">
        <f t="shared" ca="1" si="363"/>
        <v>-12.378459954257274</v>
      </c>
      <c r="L776" s="304">
        <f t="shared" ca="1" si="348"/>
        <v>841.97692693623173</v>
      </c>
      <c r="M776" s="306">
        <f t="shared" ca="1" si="364"/>
        <v>-1.5003731080315772</v>
      </c>
      <c r="N776" s="304">
        <f t="shared" ca="1" si="365"/>
        <v>-85.965046785135286</v>
      </c>
      <c r="P776" s="310">
        <f t="shared" ca="1" si="366"/>
        <v>23</v>
      </c>
      <c r="Q776" s="304">
        <f t="shared" ca="1" si="367"/>
        <v>0</v>
      </c>
      <c r="R776" s="306">
        <f t="shared" ca="1" si="368"/>
        <v>0</v>
      </c>
      <c r="S776" s="307">
        <f t="shared" ca="1" si="369"/>
        <v>2.9792999999999985</v>
      </c>
      <c r="T776" s="304">
        <f t="shared" ca="1" si="349"/>
        <v>29.226932999999988</v>
      </c>
      <c r="U776" s="311">
        <f t="shared" ca="1" si="350"/>
        <v>0</v>
      </c>
      <c r="V776" s="306">
        <f t="shared" ca="1" si="351"/>
        <v>1.2265173004365311</v>
      </c>
      <c r="W776" s="304">
        <f t="shared" ca="1" si="352"/>
        <v>27.491748135051452</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0.55811667818913335</v>
      </c>
      <c r="AH776" s="304">
        <f t="shared" ca="1" si="376"/>
        <v>-9.2275669162240757</v>
      </c>
    </row>
    <row r="777" spans="1:34" x14ac:dyDescent="0.2">
      <c r="A777" s="347">
        <f t="shared" ca="1" si="354"/>
        <v>1E-4</v>
      </c>
      <c r="B777" s="304">
        <f t="shared" ca="1" si="355"/>
        <v>37.126800000001111</v>
      </c>
      <c r="D777" s="306">
        <f t="shared" ca="1" si="356"/>
        <v>-0.64929933198324097</v>
      </c>
      <c r="E777" s="307">
        <f t="shared" ca="1" si="357"/>
        <v>-0.60528593692380639</v>
      </c>
      <c r="F777" s="304">
        <f t="shared" ca="1" si="358"/>
        <v>0.88767149776908638</v>
      </c>
      <c r="G777" s="306">
        <f t="shared" ca="1" si="359"/>
        <v>7.374723990434485</v>
      </c>
      <c r="H777" s="307">
        <f t="shared" ca="1" si="360"/>
        <v>-104.54787067369803</v>
      </c>
      <c r="I777" s="304">
        <f t="shared" ca="1" si="361"/>
        <v>104.80765151619121</v>
      </c>
      <c r="J777" s="306">
        <f t="shared" ca="1" si="362"/>
        <v>841.88593005355631</v>
      </c>
      <c r="K777" s="307">
        <f t="shared" ca="1" si="363"/>
        <v>-12.388914738298213</v>
      </c>
      <c r="L777" s="304">
        <f t="shared" ca="1" si="348"/>
        <v>841.9770807038243</v>
      </c>
      <c r="M777" s="306">
        <f t="shared" ca="1" si="364"/>
        <v>-1.5003737666484522</v>
      </c>
      <c r="N777" s="304">
        <f t="shared" ca="1" si="365"/>
        <v>-85.965084521102554</v>
      </c>
      <c r="P777" s="310">
        <f t="shared" ca="1" si="366"/>
        <v>23</v>
      </c>
      <c r="Q777" s="304">
        <f t="shared" ca="1" si="367"/>
        <v>0</v>
      </c>
      <c r="R777" s="306">
        <f t="shared" ca="1" si="368"/>
        <v>0</v>
      </c>
      <c r="S777" s="307">
        <f t="shared" ca="1" si="369"/>
        <v>2.9792999999999985</v>
      </c>
      <c r="T777" s="304">
        <f t="shared" ca="1" si="349"/>
        <v>29.226932999999988</v>
      </c>
      <c r="U777" s="311">
        <f t="shared" ca="1" si="350"/>
        <v>0</v>
      </c>
      <c r="V777" s="306">
        <f t="shared" ca="1" si="351"/>
        <v>1.2265185827350429</v>
      </c>
      <c r="W777" s="304">
        <f t="shared" ca="1" si="352"/>
        <v>27.491806155722237</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0.55809765793459931</v>
      </c>
      <c r="AH777" s="304">
        <f t="shared" ca="1" si="376"/>
        <v>-9.2275863911158549</v>
      </c>
    </row>
    <row r="778" spans="1:34" x14ac:dyDescent="0.2">
      <c r="A778" s="347">
        <f t="shared" ca="1" si="354"/>
        <v>1E-4</v>
      </c>
      <c r="B778" s="304">
        <f t="shared" ca="1" si="355"/>
        <v>37.126900000001115</v>
      </c>
      <c r="D778" s="306">
        <f t="shared" ca="1" si="356"/>
        <v>-0.64929463992085978</v>
      </c>
      <c r="E778" s="307">
        <f t="shared" ca="1" si="357"/>
        <v>-0.6052660829585772</v>
      </c>
      <c r="F778" s="304">
        <f t="shared" ca="1" si="358"/>
        <v>0.88765452773586317</v>
      </c>
      <c r="G778" s="306">
        <f t="shared" ca="1" si="359"/>
        <v>7.374659060970493</v>
      </c>
      <c r="H778" s="307">
        <f t="shared" ca="1" si="360"/>
        <v>-104.54793120030632</v>
      </c>
      <c r="I778" s="304">
        <f t="shared" ca="1" si="361"/>
        <v>104.80770732407774</v>
      </c>
      <c r="J778" s="306">
        <f t="shared" ca="1" si="362"/>
        <v>841.88593005355631</v>
      </c>
      <c r="K778" s="307">
        <f t="shared" ca="1" si="363"/>
        <v>-12.399369528391913</v>
      </c>
      <c r="L778" s="304">
        <f t="shared" ca="1" si="348"/>
        <v>841.9772346012943</v>
      </c>
      <c r="M778" s="306">
        <f t="shared" ca="1" si="364"/>
        <v>-1.5003744252588271</v>
      </c>
      <c r="N778" s="304">
        <f t="shared" ca="1" si="365"/>
        <v>-85.96512225669737</v>
      </c>
      <c r="P778" s="310">
        <f t="shared" ca="1" si="366"/>
        <v>23</v>
      </c>
      <c r="Q778" s="304">
        <f t="shared" ca="1" si="367"/>
        <v>0</v>
      </c>
      <c r="R778" s="306">
        <f t="shared" ca="1" si="368"/>
        <v>0</v>
      </c>
      <c r="S778" s="307">
        <f t="shared" ca="1" si="369"/>
        <v>2.9792999999999985</v>
      </c>
      <c r="T778" s="304">
        <f t="shared" ca="1" si="349"/>
        <v>29.226932999999988</v>
      </c>
      <c r="U778" s="311">
        <f t="shared" ca="1" si="350"/>
        <v>0</v>
      </c>
      <c r="V778" s="306">
        <f t="shared" ca="1" si="351"/>
        <v>1.2265198650356388</v>
      </c>
      <c r="W778" s="304">
        <f t="shared" ca="1" si="352"/>
        <v>27.491864175518725</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0.55807863796478863</v>
      </c>
      <c r="AH778" s="304">
        <f t="shared" ca="1" si="376"/>
        <v>-9.2276058657141782</v>
      </c>
    </row>
    <row r="779" spans="1:34" x14ac:dyDescent="0.2">
      <c r="A779" s="347">
        <f t="shared" ca="1" si="354"/>
        <v>1E-4</v>
      </c>
      <c r="B779" s="304">
        <f t="shared" ca="1" si="355"/>
        <v>37.127000000001118</v>
      </c>
      <c r="D779" s="306">
        <f t="shared" ca="1" si="356"/>
        <v>-0.64928994787179128</v>
      </c>
      <c r="E779" s="307">
        <f t="shared" ca="1" si="357"/>
        <v>-0.60524622929248473</v>
      </c>
      <c r="F779" s="304">
        <f t="shared" ca="1" si="358"/>
        <v>0.88763755806079125</v>
      </c>
      <c r="G779" s="306">
        <f t="shared" ca="1" si="359"/>
        <v>7.374594131975706</v>
      </c>
      <c r="H779" s="307">
        <f t="shared" ca="1" si="360"/>
        <v>-104.54799172492925</v>
      </c>
      <c r="I779" s="304">
        <f t="shared" ca="1" si="361"/>
        <v>104.8077631300623</v>
      </c>
      <c r="J779" s="306">
        <f t="shared" ca="1" si="362"/>
        <v>841.88593005355631</v>
      </c>
      <c r="K779" s="307">
        <f t="shared" ca="1" si="363"/>
        <v>-12.409824324538175</v>
      </c>
      <c r="L779" s="304">
        <f t="shared" ca="1" si="348"/>
        <v>841.97738862864207</v>
      </c>
      <c r="M779" s="306">
        <f t="shared" ca="1" si="364"/>
        <v>-1.5003750838627021</v>
      </c>
      <c r="N779" s="304">
        <f t="shared" ca="1" si="365"/>
        <v>-85.965159991919776</v>
      </c>
      <c r="P779" s="310">
        <f t="shared" ca="1" si="366"/>
        <v>23</v>
      </c>
      <c r="Q779" s="304">
        <f t="shared" ca="1" si="367"/>
        <v>0</v>
      </c>
      <c r="R779" s="306">
        <f t="shared" ca="1" si="368"/>
        <v>0</v>
      </c>
      <c r="S779" s="307">
        <f t="shared" ca="1" si="369"/>
        <v>2.9792999999999985</v>
      </c>
      <c r="T779" s="304">
        <f t="shared" ca="1" si="349"/>
        <v>29.226932999999988</v>
      </c>
      <c r="U779" s="311">
        <f t="shared" ca="1" si="350"/>
        <v>0</v>
      </c>
      <c r="V779" s="306">
        <f t="shared" ca="1" si="351"/>
        <v>1.2265211473383182</v>
      </c>
      <c r="W779" s="304">
        <f t="shared" ca="1" si="352"/>
        <v>27.491922194440917</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0.55805961827970485</v>
      </c>
      <c r="AH779" s="304">
        <f t="shared" ca="1" si="376"/>
        <v>-9.2276253400190438</v>
      </c>
    </row>
    <row r="780" spans="1:34" x14ac:dyDescent="0.2">
      <c r="A780" s="347">
        <f t="shared" ca="1" si="354"/>
        <v>1E-4</v>
      </c>
      <c r="B780" s="304">
        <f t="shared" ca="1" si="355"/>
        <v>37.127100000001121</v>
      </c>
      <c r="D780" s="306">
        <f t="shared" ca="1" si="356"/>
        <v>-0.64928525583603458</v>
      </c>
      <c r="E780" s="307">
        <f t="shared" ca="1" si="357"/>
        <v>-0.60522637592553075</v>
      </c>
      <c r="F780" s="304">
        <f t="shared" ca="1" si="358"/>
        <v>0.88762058874387129</v>
      </c>
      <c r="G780" s="306">
        <f t="shared" ca="1" si="359"/>
        <v>7.3745292034501224</v>
      </c>
      <c r="H780" s="307">
        <f t="shared" ca="1" si="360"/>
        <v>-104.54805224756684</v>
      </c>
      <c r="I780" s="304">
        <f t="shared" ca="1" si="361"/>
        <v>104.80781893414492</v>
      </c>
      <c r="J780" s="306">
        <f t="shared" ca="1" si="362"/>
        <v>841.88593005355631</v>
      </c>
      <c r="K780" s="307">
        <f t="shared" ca="1" si="363"/>
        <v>-12.4202791267368</v>
      </c>
      <c r="L780" s="304">
        <f t="shared" ca="1" si="348"/>
        <v>841.97754278586763</v>
      </c>
      <c r="M780" s="306">
        <f t="shared" ca="1" si="364"/>
        <v>-1.5003757424600772</v>
      </c>
      <c r="N780" s="304">
        <f t="shared" ca="1" si="365"/>
        <v>-85.965197726769773</v>
      </c>
      <c r="P780" s="310">
        <f t="shared" ca="1" si="366"/>
        <v>23</v>
      </c>
      <c r="Q780" s="304">
        <f t="shared" ca="1" si="367"/>
        <v>0</v>
      </c>
      <c r="R780" s="306">
        <f t="shared" ca="1" si="368"/>
        <v>0</v>
      </c>
      <c r="S780" s="307">
        <f t="shared" ca="1" si="369"/>
        <v>2.9792999999999985</v>
      </c>
      <c r="T780" s="304">
        <f t="shared" ca="1" si="349"/>
        <v>29.226932999999988</v>
      </c>
      <c r="U780" s="311">
        <f t="shared" ca="1" si="350"/>
        <v>0</v>
      </c>
      <c r="V780" s="306">
        <f t="shared" ca="1" si="351"/>
        <v>1.2265224296430814</v>
      </c>
      <c r="W780" s="304">
        <f t="shared" ca="1" si="352"/>
        <v>27.491980212488837</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0.55804059887934621</v>
      </c>
      <c r="AH780" s="304">
        <f t="shared" ca="1" si="376"/>
        <v>-9.2276448140304534</v>
      </c>
    </row>
    <row r="781" spans="1:34" x14ac:dyDescent="0.2">
      <c r="A781" s="347">
        <f t="shared" ca="1" si="354"/>
        <v>1E-4</v>
      </c>
      <c r="B781" s="304">
        <f t="shared" ca="1" si="355"/>
        <v>37.127200000001125</v>
      </c>
      <c r="D781" s="306">
        <f t="shared" ca="1" si="356"/>
        <v>-0.64928056381359089</v>
      </c>
      <c r="E781" s="307">
        <f t="shared" ca="1" si="357"/>
        <v>-0.6052065228577046</v>
      </c>
      <c r="F781" s="304">
        <f t="shared" ca="1" si="358"/>
        <v>0.88760361978509739</v>
      </c>
      <c r="G781" s="306">
        <f t="shared" ca="1" si="359"/>
        <v>7.3744642753937413</v>
      </c>
      <c r="H781" s="307">
        <f t="shared" ca="1" si="360"/>
        <v>-104.54811276821913</v>
      </c>
      <c r="I781" s="304">
        <f t="shared" ca="1" si="361"/>
        <v>104.80787473632562</v>
      </c>
      <c r="J781" s="306">
        <f t="shared" ca="1" si="362"/>
        <v>841.88593005355631</v>
      </c>
      <c r="K781" s="307">
        <f t="shared" ca="1" si="363"/>
        <v>-12.43073393498759</v>
      </c>
      <c r="L781" s="304">
        <f t="shared" ca="1" si="348"/>
        <v>841.97769707297118</v>
      </c>
      <c r="M781" s="306">
        <f t="shared" ca="1" si="364"/>
        <v>-1.5003764010509524</v>
      </c>
      <c r="N781" s="304">
        <f t="shared" ca="1" si="365"/>
        <v>-85.965235461247346</v>
      </c>
      <c r="P781" s="310">
        <f t="shared" ca="1" si="366"/>
        <v>23</v>
      </c>
      <c r="Q781" s="304">
        <f t="shared" ca="1" si="367"/>
        <v>0</v>
      </c>
      <c r="R781" s="306">
        <f t="shared" ca="1" si="368"/>
        <v>0</v>
      </c>
      <c r="S781" s="307">
        <f t="shared" ca="1" si="369"/>
        <v>2.9792999999999985</v>
      </c>
      <c r="T781" s="304">
        <f t="shared" ca="1" si="349"/>
        <v>29.226932999999988</v>
      </c>
      <c r="U781" s="311">
        <f t="shared" ca="1" si="350"/>
        <v>0</v>
      </c>
      <c r="V781" s="306">
        <f t="shared" ca="1" si="351"/>
        <v>1.2265237119499282</v>
      </c>
      <c r="W781" s="304">
        <f t="shared" ca="1" si="352"/>
        <v>27.492038229662473</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0.55802157976370381</v>
      </c>
      <c r="AH781" s="304">
        <f t="shared" ca="1" si="376"/>
        <v>-9.2276642877484143</v>
      </c>
    </row>
    <row r="782" spans="1:34" x14ac:dyDescent="0.2">
      <c r="A782" s="347">
        <f t="shared" ca="1" si="354"/>
        <v>1E-4</v>
      </c>
      <c r="B782" s="304">
        <f t="shared" ca="1" si="355"/>
        <v>37.127300000001128</v>
      </c>
      <c r="D782" s="306">
        <f t="shared" ca="1" si="356"/>
        <v>-0.64927587180446134</v>
      </c>
      <c r="E782" s="307">
        <f t="shared" ca="1" si="357"/>
        <v>-0.60518667008901161</v>
      </c>
      <c r="F782" s="304">
        <f t="shared" ca="1" si="358"/>
        <v>0.88758665118447422</v>
      </c>
      <c r="G782" s="306">
        <f t="shared" ca="1" si="359"/>
        <v>7.3743993478065608</v>
      </c>
      <c r="H782" s="307">
        <f t="shared" ca="1" si="360"/>
        <v>-104.54817328688614</v>
      </c>
      <c r="I782" s="304">
        <f t="shared" ca="1" si="361"/>
        <v>104.80793053660445</v>
      </c>
      <c r="J782" s="306">
        <f t="shared" ca="1" si="362"/>
        <v>841.88593005355631</v>
      </c>
      <c r="K782" s="307">
        <f t="shared" ca="1" si="363"/>
        <v>-12.441188749290346</v>
      </c>
      <c r="L782" s="304">
        <f t="shared" ca="1" si="348"/>
        <v>841.97785148995274</v>
      </c>
      <c r="M782" s="306">
        <f t="shared" ca="1" si="364"/>
        <v>-1.5003770596353276</v>
      </c>
      <c r="N782" s="304">
        <f t="shared" ca="1" si="365"/>
        <v>-85.965273195352495</v>
      </c>
      <c r="P782" s="310">
        <f t="shared" ca="1" si="366"/>
        <v>23</v>
      </c>
      <c r="Q782" s="304">
        <f t="shared" ca="1" si="367"/>
        <v>0</v>
      </c>
      <c r="R782" s="306">
        <f t="shared" ca="1" si="368"/>
        <v>0</v>
      </c>
      <c r="S782" s="307">
        <f t="shared" ca="1" si="369"/>
        <v>2.9792999999999985</v>
      </c>
      <c r="T782" s="304">
        <f t="shared" ca="1" si="349"/>
        <v>29.226932999999988</v>
      </c>
      <c r="U782" s="311">
        <f t="shared" ca="1" si="350"/>
        <v>0</v>
      </c>
      <c r="V782" s="306">
        <f t="shared" ca="1" si="351"/>
        <v>1.226524994258859</v>
      </c>
      <c r="W782" s="304">
        <f t="shared" ca="1" si="352"/>
        <v>27.492096245961868</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0.558002560932783</v>
      </c>
      <c r="AH782" s="304">
        <f t="shared" ca="1" si="376"/>
        <v>-9.2276837611729228</v>
      </c>
    </row>
    <row r="783" spans="1:34" x14ac:dyDescent="0.2">
      <c r="A783" s="347">
        <f t="shared" ca="1" si="354"/>
        <v>1E-4</v>
      </c>
      <c r="B783" s="304">
        <f t="shared" ca="1" si="355"/>
        <v>37.127400000001131</v>
      </c>
      <c r="D783" s="306">
        <f t="shared" ca="1" si="356"/>
        <v>-0.64927117980864757</v>
      </c>
      <c r="E783" s="307">
        <f t="shared" ca="1" si="357"/>
        <v>-0.60516681761944113</v>
      </c>
      <c r="F783" s="304">
        <f t="shared" ca="1" si="358"/>
        <v>0.8875696829419959</v>
      </c>
      <c r="G783" s="306">
        <f t="shared" ca="1" si="359"/>
        <v>7.3743344206885801</v>
      </c>
      <c r="H783" s="307">
        <f t="shared" ca="1" si="360"/>
        <v>-104.5482338035679</v>
      </c>
      <c r="I783" s="304">
        <f t="shared" ca="1" si="361"/>
        <v>104.80798633498141</v>
      </c>
      <c r="J783" s="306">
        <f t="shared" ca="1" si="362"/>
        <v>841.88593005355631</v>
      </c>
      <c r="K783" s="307">
        <f t="shared" ca="1" si="363"/>
        <v>-12.451643569644869</v>
      </c>
      <c r="L783" s="304">
        <f t="shared" ca="1" si="348"/>
        <v>841.97800603681276</v>
      </c>
      <c r="M783" s="306">
        <f t="shared" ca="1" si="364"/>
        <v>-1.5003777182132034</v>
      </c>
      <c r="N783" s="304">
        <f t="shared" ca="1" si="365"/>
        <v>-85.965310929085263</v>
      </c>
      <c r="P783" s="310">
        <f t="shared" ca="1" si="366"/>
        <v>23</v>
      </c>
      <c r="Q783" s="304">
        <f t="shared" ca="1" si="367"/>
        <v>0</v>
      </c>
      <c r="R783" s="306">
        <f t="shared" ca="1" si="368"/>
        <v>0</v>
      </c>
      <c r="S783" s="307">
        <f t="shared" ca="1" si="369"/>
        <v>2.9792999999999985</v>
      </c>
      <c r="T783" s="304">
        <f t="shared" ca="1" si="349"/>
        <v>29.226932999999988</v>
      </c>
      <c r="U783" s="311">
        <f t="shared" ca="1" si="350"/>
        <v>0</v>
      </c>
      <c r="V783" s="306">
        <f t="shared" ca="1" si="351"/>
        <v>1.2265262765698737</v>
      </c>
      <c r="W783" s="304">
        <f t="shared" ca="1" si="352"/>
        <v>27.492154261387007</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0.55798354238657133</v>
      </c>
      <c r="AH783" s="304">
        <f t="shared" ca="1" si="376"/>
        <v>-9.2277032343039913</v>
      </c>
    </row>
    <row r="784" spans="1:34" x14ac:dyDescent="0.2">
      <c r="A784" s="347">
        <f t="shared" ca="1" si="354"/>
        <v>1E-4</v>
      </c>
      <c r="B784" s="304">
        <f t="shared" ca="1" si="355"/>
        <v>37.127500000001135</v>
      </c>
      <c r="D784" s="306">
        <f t="shared" ca="1" si="356"/>
        <v>-0.64926648782614615</v>
      </c>
      <c r="E784" s="307">
        <f t="shared" ca="1" si="357"/>
        <v>-0.60514696544899138</v>
      </c>
      <c r="F784" s="304">
        <f t="shared" ca="1" si="358"/>
        <v>0.88755271505765898</v>
      </c>
      <c r="G784" s="306">
        <f t="shared" ca="1" si="359"/>
        <v>7.3742694940397975</v>
      </c>
      <c r="H784" s="307">
        <f t="shared" ca="1" si="360"/>
        <v>-104.54829431826444</v>
      </c>
      <c r="I784" s="304">
        <f t="shared" ca="1" si="361"/>
        <v>104.80804213145655</v>
      </c>
      <c r="J784" s="306">
        <f t="shared" ca="1" si="362"/>
        <v>841.88593005355631</v>
      </c>
      <c r="K784" s="307">
        <f t="shared" ca="1" si="363"/>
        <v>-12.46209839605096</v>
      </c>
      <c r="L784" s="304">
        <f t="shared" ca="1" si="348"/>
        <v>841.97816071355101</v>
      </c>
      <c r="M784" s="306">
        <f t="shared" ca="1" si="364"/>
        <v>-1.5003783767845797</v>
      </c>
      <c r="N784" s="304">
        <f t="shared" ca="1" si="365"/>
        <v>-85.965348662445635</v>
      </c>
      <c r="P784" s="310">
        <f t="shared" ca="1" si="366"/>
        <v>23</v>
      </c>
      <c r="Q784" s="304">
        <f t="shared" ca="1" si="367"/>
        <v>0</v>
      </c>
      <c r="R784" s="306">
        <f t="shared" ca="1" si="368"/>
        <v>0</v>
      </c>
      <c r="S784" s="307">
        <f t="shared" ca="1" si="369"/>
        <v>2.9792999999999985</v>
      </c>
      <c r="T784" s="304">
        <f t="shared" ca="1" si="349"/>
        <v>29.226932999999988</v>
      </c>
      <c r="U784" s="311">
        <f t="shared" ca="1" si="350"/>
        <v>0</v>
      </c>
      <c r="V784" s="306">
        <f t="shared" ca="1" si="351"/>
        <v>1.2265275588829718</v>
      </c>
      <c r="W784" s="304">
        <f t="shared" ca="1" si="352"/>
        <v>27.492212275937916</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0.55796452412507058</v>
      </c>
      <c r="AH784" s="304">
        <f t="shared" ca="1" si="376"/>
        <v>-9.2277227071416181</v>
      </c>
    </row>
    <row r="785" spans="1:34" x14ac:dyDescent="0.2">
      <c r="A785" s="347">
        <f t="shared" ca="1" si="354"/>
        <v>1E-4</v>
      </c>
      <c r="B785" s="304">
        <f t="shared" ca="1" si="355"/>
        <v>37.127600000001138</v>
      </c>
      <c r="D785" s="306">
        <f t="shared" ca="1" si="356"/>
        <v>-0.64926179585695876</v>
      </c>
      <c r="E785" s="307">
        <f t="shared" ca="1" si="357"/>
        <v>-0.60512711357765703</v>
      </c>
      <c r="F785" s="304">
        <f t="shared" ca="1" si="358"/>
        <v>0.88753574753146125</v>
      </c>
      <c r="G785" s="306">
        <f t="shared" ca="1" si="359"/>
        <v>7.3742045678602119</v>
      </c>
      <c r="H785" s="307">
        <f t="shared" ca="1" si="360"/>
        <v>-104.5483548309758</v>
      </c>
      <c r="I785" s="304">
        <f t="shared" ca="1" si="361"/>
        <v>104.80809792602989</v>
      </c>
      <c r="J785" s="306">
        <f t="shared" ca="1" si="362"/>
        <v>841.88593005355631</v>
      </c>
      <c r="K785" s="307">
        <f t="shared" ca="1" si="363"/>
        <v>-12.472553228508422</v>
      </c>
      <c r="L785" s="304">
        <f t="shared" ca="1" si="348"/>
        <v>841.97831552016794</v>
      </c>
      <c r="M785" s="306">
        <f t="shared" ca="1" si="364"/>
        <v>-1.5003790353494564</v>
      </c>
      <c r="N785" s="304">
        <f t="shared" ca="1" si="365"/>
        <v>-85.965386395433597</v>
      </c>
      <c r="P785" s="310">
        <f t="shared" ca="1" si="366"/>
        <v>23</v>
      </c>
      <c r="Q785" s="304">
        <f t="shared" ca="1" si="367"/>
        <v>0</v>
      </c>
      <c r="R785" s="306">
        <f t="shared" ca="1" si="368"/>
        <v>0</v>
      </c>
      <c r="S785" s="307">
        <f t="shared" ca="1" si="369"/>
        <v>2.9792999999999985</v>
      </c>
      <c r="T785" s="304">
        <f t="shared" ca="1" si="349"/>
        <v>29.226932999999988</v>
      </c>
      <c r="U785" s="311">
        <f t="shared" ca="1" si="350"/>
        <v>0</v>
      </c>
      <c r="V785" s="306">
        <f t="shared" ca="1" si="351"/>
        <v>1.2265288411981534</v>
      </c>
      <c r="W785" s="304">
        <f t="shared" ca="1" si="352"/>
        <v>27.492270289614588</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0.55794550614827543</v>
      </c>
      <c r="AH785" s="304">
        <f t="shared" ca="1" si="376"/>
        <v>-9.2277421796858086</v>
      </c>
    </row>
    <row r="786" spans="1:34" x14ac:dyDescent="0.2">
      <c r="A786" s="347">
        <f t="shared" ca="1" si="354"/>
        <v>1E-4</v>
      </c>
      <c r="B786" s="304">
        <f t="shared" ca="1" si="355"/>
        <v>37.127700000001141</v>
      </c>
      <c r="D786" s="306">
        <f t="shared" ca="1" si="356"/>
        <v>-0.64925710390108804</v>
      </c>
      <c r="E786" s="307">
        <f t="shared" ca="1" si="357"/>
        <v>-0.60510726200544163</v>
      </c>
      <c r="F786" s="304">
        <f t="shared" ca="1" si="358"/>
        <v>0.88751878036340748</v>
      </c>
      <c r="G786" s="306">
        <f t="shared" ca="1" si="359"/>
        <v>7.3741396421498218</v>
      </c>
      <c r="H786" s="307">
        <f t="shared" ca="1" si="360"/>
        <v>-104.548415341702</v>
      </c>
      <c r="I786" s="304">
        <f t="shared" ca="1" si="361"/>
        <v>104.80815371870146</v>
      </c>
      <c r="J786" s="306">
        <f t="shared" ca="1" si="362"/>
        <v>841.88593005355631</v>
      </c>
      <c r="K786" s="307">
        <f t="shared" ca="1" si="363"/>
        <v>-12.483008067017057</v>
      </c>
      <c r="L786" s="304">
        <f t="shared" ca="1" si="348"/>
        <v>841.97847045666356</v>
      </c>
      <c r="M786" s="306">
        <f t="shared" ca="1" si="364"/>
        <v>-1.5003796939078335</v>
      </c>
      <c r="N786" s="304">
        <f t="shared" ca="1" si="365"/>
        <v>-85.965424128049179</v>
      </c>
      <c r="P786" s="310">
        <f t="shared" ca="1" si="366"/>
        <v>23</v>
      </c>
      <c r="Q786" s="304">
        <f t="shared" ca="1" si="367"/>
        <v>0</v>
      </c>
      <c r="R786" s="306">
        <f t="shared" ca="1" si="368"/>
        <v>0</v>
      </c>
      <c r="S786" s="307">
        <f t="shared" ca="1" si="369"/>
        <v>2.9792999999999985</v>
      </c>
      <c r="T786" s="304">
        <f t="shared" ca="1" si="349"/>
        <v>29.226932999999988</v>
      </c>
      <c r="U786" s="311">
        <f t="shared" ca="1" si="350"/>
        <v>0</v>
      </c>
      <c r="V786" s="306">
        <f t="shared" ca="1" si="351"/>
        <v>1.2265301235154191</v>
      </c>
      <c r="W786" s="304">
        <f t="shared" ca="1" si="352"/>
        <v>27.49232830241705</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0.55792648845618764</v>
      </c>
      <c r="AH786" s="304">
        <f t="shared" ca="1" si="376"/>
        <v>-9.2277616519365626</v>
      </c>
    </row>
    <row r="787" spans="1:34" x14ac:dyDescent="0.2">
      <c r="A787" s="347">
        <f t="shared" ca="1" si="354"/>
        <v>1E-4</v>
      </c>
      <c r="B787" s="304">
        <f t="shared" ca="1" si="355"/>
        <v>37.127800000001145</v>
      </c>
      <c r="D787" s="306">
        <f t="shared" ca="1" si="356"/>
        <v>-0.649252411958534</v>
      </c>
      <c r="E787" s="307">
        <f t="shared" ca="1" si="357"/>
        <v>-0.60508741073233274</v>
      </c>
      <c r="F787" s="304">
        <f t="shared" ca="1" si="358"/>
        <v>0.88750181355348945</v>
      </c>
      <c r="G787" s="306">
        <f t="shared" ca="1" si="359"/>
        <v>7.374074716908626</v>
      </c>
      <c r="H787" s="307">
        <f t="shared" ca="1" si="360"/>
        <v>-104.54847585044307</v>
      </c>
      <c r="I787" s="304">
        <f t="shared" ca="1" si="361"/>
        <v>104.8082095094713</v>
      </c>
      <c r="J787" s="306">
        <f t="shared" ca="1" si="362"/>
        <v>841.88593005355631</v>
      </c>
      <c r="K787" s="307">
        <f t="shared" ca="1" si="363"/>
        <v>-12.493462911576664</v>
      </c>
      <c r="L787" s="304">
        <f t="shared" ca="1" si="348"/>
        <v>841.97862552303809</v>
      </c>
      <c r="M787" s="306">
        <f t="shared" ca="1" si="364"/>
        <v>-1.5003803524597112</v>
      </c>
      <c r="N787" s="304">
        <f t="shared" ca="1" si="365"/>
        <v>-85.965461860292365</v>
      </c>
      <c r="P787" s="310">
        <f t="shared" ca="1" si="366"/>
        <v>23</v>
      </c>
      <c r="Q787" s="304">
        <f t="shared" ca="1" si="367"/>
        <v>0</v>
      </c>
      <c r="R787" s="306">
        <f t="shared" ca="1" si="368"/>
        <v>0</v>
      </c>
      <c r="S787" s="307">
        <f t="shared" ca="1" si="369"/>
        <v>2.9792999999999985</v>
      </c>
      <c r="T787" s="304">
        <f t="shared" ca="1" si="349"/>
        <v>29.226932999999988</v>
      </c>
      <c r="U787" s="311">
        <f t="shared" ca="1" si="350"/>
        <v>0</v>
      </c>
      <c r="V787" s="306">
        <f t="shared" ca="1" si="351"/>
        <v>1.2265314058347683</v>
      </c>
      <c r="W787" s="304">
        <f t="shared" ca="1" si="352"/>
        <v>27.4923863143453</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0.55790747104879657</v>
      </c>
      <c r="AH787" s="304">
        <f t="shared" ca="1" si="376"/>
        <v>-9.2277811238938892</v>
      </c>
    </row>
    <row r="788" spans="1:34" x14ac:dyDescent="0.2">
      <c r="A788" s="347">
        <f t="shared" ca="1" si="354"/>
        <v>1E-4</v>
      </c>
      <c r="B788" s="304">
        <f t="shared" ca="1" si="355"/>
        <v>37.127900000001148</v>
      </c>
      <c r="D788" s="306">
        <f t="shared" ca="1" si="356"/>
        <v>-0.64924772002929709</v>
      </c>
      <c r="E788" s="307">
        <f t="shared" ca="1" si="357"/>
        <v>-0.60506755975833393</v>
      </c>
      <c r="F788" s="304">
        <f t="shared" ca="1" si="358"/>
        <v>0.88748484710170994</v>
      </c>
      <c r="G788" s="306">
        <f t="shared" ca="1" si="359"/>
        <v>7.374009792136623</v>
      </c>
      <c r="H788" s="307">
        <f t="shared" ca="1" si="360"/>
        <v>-104.54853635719904</v>
      </c>
      <c r="I788" s="304">
        <f t="shared" ca="1" si="361"/>
        <v>104.80826529833941</v>
      </c>
      <c r="J788" s="306">
        <f t="shared" ca="1" si="362"/>
        <v>841.88593005355631</v>
      </c>
      <c r="K788" s="307">
        <f t="shared" ca="1" si="363"/>
        <v>-12.503917762187045</v>
      </c>
      <c r="L788" s="304">
        <f t="shared" ca="1" si="348"/>
        <v>841.97878071929165</v>
      </c>
      <c r="M788" s="306">
        <f t="shared" ca="1" si="364"/>
        <v>-1.5003810110050899</v>
      </c>
      <c r="N788" s="304">
        <f t="shared" ca="1" si="365"/>
        <v>-85.965499592163169</v>
      </c>
      <c r="P788" s="310">
        <f t="shared" ca="1" si="366"/>
        <v>23</v>
      </c>
      <c r="Q788" s="304">
        <f t="shared" ca="1" si="367"/>
        <v>0</v>
      </c>
      <c r="R788" s="306">
        <f t="shared" ca="1" si="368"/>
        <v>0</v>
      </c>
      <c r="S788" s="307">
        <f t="shared" ca="1" si="369"/>
        <v>2.9792999999999985</v>
      </c>
      <c r="T788" s="304">
        <f t="shared" ca="1" si="349"/>
        <v>29.226932999999988</v>
      </c>
      <c r="U788" s="311">
        <f t="shared" ca="1" si="350"/>
        <v>0</v>
      </c>
      <c r="V788" s="306">
        <f t="shared" ca="1" si="351"/>
        <v>1.2265326881562011</v>
      </c>
      <c r="W788" s="304">
        <f t="shared" ca="1" si="352"/>
        <v>27.492444325399344</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0.55788845392610398</v>
      </c>
      <c r="AH788" s="304">
        <f t="shared" ca="1" si="376"/>
        <v>-9.2278005955577864</v>
      </c>
    </row>
    <row r="789" spans="1:34" x14ac:dyDescent="0.2">
      <c r="A789" s="347">
        <f t="shared" ca="1" si="354"/>
        <v>1E-4</v>
      </c>
      <c r="B789" s="304">
        <f t="shared" ca="1" si="355"/>
        <v>37.128000000001151</v>
      </c>
      <c r="D789" s="306">
        <f t="shared" ca="1" si="356"/>
        <v>-0.64924302811337442</v>
      </c>
      <c r="E789" s="307">
        <f t="shared" ca="1" si="357"/>
        <v>-0.60504770908344163</v>
      </c>
      <c r="F789" s="304">
        <f t="shared" ca="1" si="358"/>
        <v>0.88746788100806495</v>
      </c>
      <c r="G789" s="306">
        <f t="shared" ca="1" si="359"/>
        <v>7.3739448678338118</v>
      </c>
      <c r="H789" s="307">
        <f t="shared" ca="1" si="360"/>
        <v>-104.54859686196995</v>
      </c>
      <c r="I789" s="304">
        <f t="shared" ca="1" si="361"/>
        <v>104.80832108530585</v>
      </c>
      <c r="J789" s="306">
        <f t="shared" ca="1" si="362"/>
        <v>841.88593005355631</v>
      </c>
      <c r="K789" s="307">
        <f t="shared" ca="1" si="363"/>
        <v>-12.514372618848004</v>
      </c>
      <c r="L789" s="304">
        <f t="shared" ca="1" si="348"/>
        <v>841.97893604542435</v>
      </c>
      <c r="M789" s="306">
        <f t="shared" ca="1" si="364"/>
        <v>-1.5003816695439693</v>
      </c>
      <c r="N789" s="304">
        <f t="shared" ca="1" si="365"/>
        <v>-85.965537323661607</v>
      </c>
      <c r="P789" s="310">
        <f t="shared" ca="1" si="366"/>
        <v>23</v>
      </c>
      <c r="Q789" s="304">
        <f t="shared" ca="1" si="367"/>
        <v>0</v>
      </c>
      <c r="R789" s="306">
        <f t="shared" ca="1" si="368"/>
        <v>0</v>
      </c>
      <c r="S789" s="307">
        <f t="shared" ca="1" si="369"/>
        <v>2.9792999999999985</v>
      </c>
      <c r="T789" s="304">
        <f t="shared" ca="1" si="349"/>
        <v>29.226932999999988</v>
      </c>
      <c r="U789" s="311">
        <f t="shared" ca="1" si="350"/>
        <v>0</v>
      </c>
      <c r="V789" s="306">
        <f t="shared" ca="1" si="351"/>
        <v>1.2265339704797174</v>
      </c>
      <c r="W789" s="304">
        <f t="shared" ca="1" si="352"/>
        <v>27.492502335579207</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0.5578694370881081</v>
      </c>
      <c r="AH789" s="304">
        <f t="shared" ca="1" si="376"/>
        <v>-9.227820066928258</v>
      </c>
    </row>
    <row r="790" spans="1:34" x14ac:dyDescent="0.2">
      <c r="A790" s="347">
        <f t="shared" ca="1" si="354"/>
        <v>1E-4</v>
      </c>
      <c r="B790" s="304">
        <f t="shared" ca="1" si="355"/>
        <v>37.128100000001155</v>
      </c>
      <c r="D790" s="306">
        <f t="shared" ca="1" si="356"/>
        <v>-0.64923833621076987</v>
      </c>
      <c r="E790" s="307">
        <f t="shared" ca="1" si="357"/>
        <v>-0.60502785870764697</v>
      </c>
      <c r="F790" s="304">
        <f t="shared" ca="1" si="358"/>
        <v>0.88745091527255138</v>
      </c>
      <c r="G790" s="306">
        <f t="shared" ca="1" si="359"/>
        <v>7.3738799440001905</v>
      </c>
      <c r="H790" s="307">
        <f t="shared" ca="1" si="360"/>
        <v>-104.54865736475583</v>
      </c>
      <c r="I790" s="304">
        <f t="shared" ca="1" si="361"/>
        <v>104.80837687037062</v>
      </c>
      <c r="J790" s="306">
        <f t="shared" ca="1" si="362"/>
        <v>841.88593005355631</v>
      </c>
      <c r="K790" s="307">
        <f t="shared" ca="1" si="363"/>
        <v>-12.52482748155934</v>
      </c>
      <c r="L790" s="304">
        <f t="shared" ca="1" si="348"/>
        <v>841.97909150143653</v>
      </c>
      <c r="M790" s="306">
        <f t="shared" ca="1" si="364"/>
        <v>-1.5003823280763495</v>
      </c>
      <c r="N790" s="304">
        <f t="shared" ca="1" si="365"/>
        <v>-85.965575054787664</v>
      </c>
      <c r="P790" s="310">
        <f t="shared" ca="1" si="366"/>
        <v>23</v>
      </c>
      <c r="Q790" s="304">
        <f t="shared" ca="1" si="367"/>
        <v>0</v>
      </c>
      <c r="R790" s="306">
        <f t="shared" ca="1" si="368"/>
        <v>0</v>
      </c>
      <c r="S790" s="307">
        <f t="shared" ca="1" si="369"/>
        <v>2.9792999999999985</v>
      </c>
      <c r="T790" s="304">
        <f t="shared" ca="1" si="349"/>
        <v>29.226932999999988</v>
      </c>
      <c r="U790" s="311">
        <f t="shared" ca="1" si="350"/>
        <v>0</v>
      </c>
      <c r="V790" s="306">
        <f t="shared" ca="1" si="351"/>
        <v>1.2265352528053177</v>
      </c>
      <c r="W790" s="304">
        <f t="shared" ca="1" si="352"/>
        <v>27.4925603448849</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0.55785042053480183</v>
      </c>
      <c r="AH790" s="304">
        <f t="shared" ca="1" si="376"/>
        <v>-9.2278395380053109</v>
      </c>
    </row>
    <row r="791" spans="1:34" x14ac:dyDescent="0.2">
      <c r="A791" s="347">
        <f t="shared" ca="1" si="354"/>
        <v>1E-4</v>
      </c>
      <c r="B791" s="304">
        <f t="shared" ca="1" si="355"/>
        <v>37.128200000001158</v>
      </c>
      <c r="D791" s="306">
        <f t="shared" ca="1" si="356"/>
        <v>-0.64923364432148434</v>
      </c>
      <c r="E791" s="307">
        <f t="shared" ca="1" si="357"/>
        <v>-0.60500800863094817</v>
      </c>
      <c r="F791" s="304">
        <f t="shared" ca="1" si="358"/>
        <v>0.88743394989516888</v>
      </c>
      <c r="G791" s="306">
        <f t="shared" ca="1" si="359"/>
        <v>7.3738150206357584</v>
      </c>
      <c r="H791" s="307">
        <f t="shared" ca="1" si="360"/>
        <v>-104.54871786555668</v>
      </c>
      <c r="I791" s="304">
        <f t="shared" ca="1" si="361"/>
        <v>104.80843265353377</v>
      </c>
      <c r="J791" s="306">
        <f t="shared" ca="1" si="362"/>
        <v>841.88593005355631</v>
      </c>
      <c r="K791" s="307">
        <f t="shared" ca="1" si="363"/>
        <v>-12.535282350320855</v>
      </c>
      <c r="L791" s="304">
        <f t="shared" ca="1" si="348"/>
        <v>841.97924708732796</v>
      </c>
      <c r="M791" s="306">
        <f t="shared" ca="1" si="364"/>
        <v>-1.5003829866022307</v>
      </c>
      <c r="N791" s="304">
        <f t="shared" ca="1" si="365"/>
        <v>-85.965612785541353</v>
      </c>
      <c r="P791" s="310">
        <f t="shared" ca="1" si="366"/>
        <v>23</v>
      </c>
      <c r="Q791" s="304">
        <f t="shared" ca="1" si="367"/>
        <v>0</v>
      </c>
      <c r="R791" s="306">
        <f t="shared" ca="1" si="368"/>
        <v>0</v>
      </c>
      <c r="S791" s="307">
        <f t="shared" ca="1" si="369"/>
        <v>2.9792999999999985</v>
      </c>
      <c r="T791" s="304">
        <f t="shared" ca="1" si="349"/>
        <v>29.226932999999988</v>
      </c>
      <c r="U791" s="311">
        <f t="shared" ca="1" si="350"/>
        <v>0</v>
      </c>
      <c r="V791" s="306">
        <f t="shared" ca="1" si="351"/>
        <v>1.2265365351330009</v>
      </c>
      <c r="W791" s="304">
        <f t="shared" ca="1" si="352"/>
        <v>27.492618353316406</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0.55783140426617983</v>
      </c>
      <c r="AH791" s="304">
        <f t="shared" ca="1" si="376"/>
        <v>-9.2278590087889487</v>
      </c>
    </row>
    <row r="792" spans="1:34" x14ac:dyDescent="0.2">
      <c r="A792" s="347">
        <f t="shared" ca="1" si="354"/>
        <v>1E-4</v>
      </c>
      <c r="B792" s="304">
        <f t="shared" ca="1" si="355"/>
        <v>37.128300000001161</v>
      </c>
      <c r="D792" s="306">
        <f t="shared" ca="1" si="356"/>
        <v>-0.64922895244551648</v>
      </c>
      <c r="E792" s="307">
        <f t="shared" ca="1" si="357"/>
        <v>-0.60498815885334878</v>
      </c>
      <c r="F792" s="304">
        <f t="shared" ca="1" si="358"/>
        <v>0.88741698487591925</v>
      </c>
      <c r="G792" s="306">
        <f t="shared" ca="1" si="359"/>
        <v>7.3737500977405137</v>
      </c>
      <c r="H792" s="307">
        <f t="shared" ca="1" si="360"/>
        <v>-104.54877836437257</v>
      </c>
      <c r="I792" s="304">
        <f t="shared" ca="1" si="361"/>
        <v>104.80848843479532</v>
      </c>
      <c r="J792" s="306">
        <f t="shared" ca="1" si="362"/>
        <v>841.88593005355631</v>
      </c>
      <c r="K792" s="307">
        <f t="shared" ca="1" si="363"/>
        <v>-12.545737225132353</v>
      </c>
      <c r="L792" s="304">
        <f t="shared" ca="1" si="348"/>
        <v>841.97940280309922</v>
      </c>
      <c r="M792" s="306">
        <f t="shared" ca="1" si="364"/>
        <v>-1.500383645121613</v>
      </c>
      <c r="N792" s="304">
        <f t="shared" ca="1" si="365"/>
        <v>-85.96565051592269</v>
      </c>
      <c r="P792" s="310">
        <f t="shared" ca="1" si="366"/>
        <v>23</v>
      </c>
      <c r="Q792" s="304">
        <f t="shared" ca="1" si="367"/>
        <v>0</v>
      </c>
      <c r="R792" s="306">
        <f t="shared" ca="1" si="368"/>
        <v>0</v>
      </c>
      <c r="S792" s="307">
        <f t="shared" ca="1" si="369"/>
        <v>2.9792999999999985</v>
      </c>
      <c r="T792" s="304">
        <f t="shared" ca="1" si="349"/>
        <v>29.226932999999988</v>
      </c>
      <c r="U792" s="311">
        <f t="shared" ca="1" si="350"/>
        <v>0</v>
      </c>
      <c r="V792" s="306">
        <f t="shared" ca="1" si="351"/>
        <v>1.2265378174627684</v>
      </c>
      <c r="W792" s="304">
        <f t="shared" ca="1" si="352"/>
        <v>27.492676360873766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0.55781238828224922</v>
      </c>
      <c r="AH792" s="304">
        <f t="shared" ca="1" si="376"/>
        <v>-9.2278784792791662</v>
      </c>
    </row>
    <row r="793" spans="1:34" x14ac:dyDescent="0.2">
      <c r="A793" s="347">
        <f t="shared" ca="1" si="354"/>
        <v>1E-4</v>
      </c>
      <c r="B793" s="304">
        <f t="shared" ca="1" si="355"/>
        <v>37.128400000001164</v>
      </c>
      <c r="D793" s="306">
        <f t="shared" ca="1" si="356"/>
        <v>-0.6492242605828662</v>
      </c>
      <c r="E793" s="307">
        <f t="shared" ca="1" si="357"/>
        <v>-0.60496830937483637</v>
      </c>
      <c r="F793" s="304">
        <f t="shared" ca="1" si="358"/>
        <v>0.88740002021479414</v>
      </c>
      <c r="G793" s="306">
        <f t="shared" ca="1" si="359"/>
        <v>7.3736851753144554</v>
      </c>
      <c r="H793" s="307">
        <f t="shared" ca="1" si="360"/>
        <v>-104.54883886120351</v>
      </c>
      <c r="I793" s="304">
        <f t="shared" ca="1" si="361"/>
        <v>104.8085442141553</v>
      </c>
      <c r="J793" s="306">
        <f t="shared" ca="1" si="362"/>
        <v>841.88593005355631</v>
      </c>
      <c r="K793" s="307">
        <f t="shared" ca="1" si="363"/>
        <v>-12.556192105993631</v>
      </c>
      <c r="L793" s="304">
        <f t="shared" ca="1" si="348"/>
        <v>841.97955864875019</v>
      </c>
      <c r="M793" s="306">
        <f t="shared" ca="1" si="364"/>
        <v>-1.5003843036344964</v>
      </c>
      <c r="N793" s="304">
        <f t="shared" ca="1" si="365"/>
        <v>-85.965688245931659</v>
      </c>
      <c r="P793" s="310">
        <f t="shared" ca="1" si="366"/>
        <v>23</v>
      </c>
      <c r="Q793" s="304">
        <f t="shared" ca="1" si="367"/>
        <v>0</v>
      </c>
      <c r="R793" s="306">
        <f t="shared" ca="1" si="368"/>
        <v>0</v>
      </c>
      <c r="S793" s="307">
        <f t="shared" ca="1" si="369"/>
        <v>2.9792999999999985</v>
      </c>
      <c r="T793" s="304">
        <f t="shared" ca="1" si="349"/>
        <v>29.226932999999988</v>
      </c>
      <c r="U793" s="311">
        <f t="shared" ca="1" si="350"/>
        <v>0</v>
      </c>
      <c r="V793" s="306">
        <f t="shared" ca="1" si="351"/>
        <v>1.2265390997946188</v>
      </c>
      <c r="W793" s="304">
        <f t="shared" ca="1" si="352"/>
        <v>27.492734367556977</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0.55779337258299755</v>
      </c>
      <c r="AH793" s="304">
        <f t="shared" ca="1" si="376"/>
        <v>-9.2278979494759774</v>
      </c>
    </row>
    <row r="794" spans="1:34" x14ac:dyDescent="0.2">
      <c r="A794" s="347">
        <f t="shared" ca="1" si="354"/>
        <v>1E-4</v>
      </c>
      <c r="B794" s="304">
        <f t="shared" ca="1" si="355"/>
        <v>37.128500000001168</v>
      </c>
      <c r="D794" s="306">
        <f t="shared" ca="1" si="356"/>
        <v>-0.64921956873353637</v>
      </c>
      <c r="E794" s="307">
        <f t="shared" ca="1" si="357"/>
        <v>-0.60494846019541093</v>
      </c>
      <c r="F794" s="304">
        <f t="shared" ca="1" si="358"/>
        <v>0.887383055911796</v>
      </c>
      <c r="G794" s="306">
        <f t="shared" ca="1" si="359"/>
        <v>7.3736202533575819</v>
      </c>
      <c r="H794" s="307">
        <f t="shared" ca="1" si="360"/>
        <v>-104.54889935604953</v>
      </c>
      <c r="I794" s="304">
        <f t="shared" ca="1" si="361"/>
        <v>104.80859999161376</v>
      </c>
      <c r="J794" s="306">
        <f t="shared" ca="1" si="362"/>
        <v>841.88593005355631</v>
      </c>
      <c r="K794" s="307">
        <f t="shared" ca="1" si="363"/>
        <v>-12.566646992904493</v>
      </c>
      <c r="L794" s="304">
        <f t="shared" ca="1" si="348"/>
        <v>841.97971462428109</v>
      </c>
      <c r="M794" s="306">
        <f t="shared" ca="1" si="364"/>
        <v>-1.5003849621408809</v>
      </c>
      <c r="N794" s="304">
        <f t="shared" ca="1" si="365"/>
        <v>-85.965725975568276</v>
      </c>
      <c r="P794" s="310">
        <f t="shared" ca="1" si="366"/>
        <v>23</v>
      </c>
      <c r="Q794" s="304">
        <f t="shared" ca="1" si="367"/>
        <v>0</v>
      </c>
      <c r="R794" s="306">
        <f t="shared" ca="1" si="368"/>
        <v>0</v>
      </c>
      <c r="S794" s="307">
        <f t="shared" ca="1" si="369"/>
        <v>2.9792999999999985</v>
      </c>
      <c r="T794" s="304">
        <f t="shared" ca="1" si="349"/>
        <v>29.226932999999988</v>
      </c>
      <c r="U794" s="311">
        <f t="shared" ca="1" si="350"/>
        <v>0</v>
      </c>
      <c r="V794" s="306">
        <f t="shared" ca="1" si="351"/>
        <v>1.2265403821285532</v>
      </c>
      <c r="W794" s="304">
        <f t="shared" ca="1" si="352"/>
        <v>27.492792373366061</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0.55777435716842305</v>
      </c>
      <c r="AH794" s="304">
        <f t="shared" ca="1" si="376"/>
        <v>-9.2279174193793807</v>
      </c>
    </row>
    <row r="795" spans="1:34" x14ac:dyDescent="0.2">
      <c r="A795" s="347">
        <f t="shared" ca="1" si="354"/>
        <v>1E-4</v>
      </c>
      <c r="B795" s="304">
        <f t="shared" ca="1" si="355"/>
        <v>37.128600000001171</v>
      </c>
      <c r="D795" s="306">
        <f t="shared" ca="1" si="356"/>
        <v>-0.64921487689752655</v>
      </c>
      <c r="E795" s="307">
        <f t="shared" ca="1" si="357"/>
        <v>-0.60492861131506359</v>
      </c>
      <c r="F795" s="304">
        <f t="shared" ca="1" si="358"/>
        <v>0.88736609196691862</v>
      </c>
      <c r="G795" s="306">
        <f t="shared" ca="1" si="359"/>
        <v>7.3735553318698921</v>
      </c>
      <c r="H795" s="307">
        <f t="shared" ca="1" si="360"/>
        <v>-104.54895984891067</v>
      </c>
      <c r="I795" s="304">
        <f t="shared" ca="1" si="361"/>
        <v>104.80865576717069</v>
      </c>
      <c r="J795" s="306">
        <f t="shared" ca="1" si="362"/>
        <v>841.88593005355631</v>
      </c>
      <c r="K795" s="307">
        <f t="shared" ca="1" si="363"/>
        <v>-12.577101885864741</v>
      </c>
      <c r="L795" s="304">
        <f t="shared" ca="1" si="348"/>
        <v>841.97987072969204</v>
      </c>
      <c r="M795" s="306">
        <f t="shared" ca="1" si="364"/>
        <v>-1.5003856206407666</v>
      </c>
      <c r="N795" s="304">
        <f t="shared" ca="1" si="365"/>
        <v>-85.96576370483254</v>
      </c>
      <c r="P795" s="310">
        <f t="shared" ca="1" si="366"/>
        <v>23</v>
      </c>
      <c r="Q795" s="304">
        <f t="shared" ca="1" si="367"/>
        <v>0</v>
      </c>
      <c r="R795" s="306">
        <f t="shared" ca="1" si="368"/>
        <v>0</v>
      </c>
      <c r="S795" s="307">
        <f t="shared" ca="1" si="369"/>
        <v>2.9792999999999985</v>
      </c>
      <c r="T795" s="304">
        <f t="shared" ca="1" si="349"/>
        <v>29.226932999999988</v>
      </c>
      <c r="U795" s="311">
        <f t="shared" ca="1" si="350"/>
        <v>0</v>
      </c>
      <c r="V795" s="306">
        <f t="shared" ca="1" si="351"/>
        <v>1.2265416644645708</v>
      </c>
      <c r="W795" s="304">
        <f t="shared" ca="1" si="352"/>
        <v>27.492850378300997</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0.55775534203851862</v>
      </c>
      <c r="AH795" s="304">
        <f t="shared" ca="1" si="376"/>
        <v>-9.2279368889893849</v>
      </c>
    </row>
    <row r="796" spans="1:34" x14ac:dyDescent="0.2">
      <c r="A796" s="347">
        <f t="shared" ca="1" si="354"/>
        <v>1E-4</v>
      </c>
      <c r="B796" s="304">
        <f t="shared" ca="1" si="355"/>
        <v>37.128700000001174</v>
      </c>
      <c r="D796" s="306">
        <f t="shared" ca="1" si="356"/>
        <v>-0.64921018507483708</v>
      </c>
      <c r="E796" s="307">
        <f t="shared" ca="1" si="357"/>
        <v>-0.60490876273380501</v>
      </c>
      <c r="F796" s="304">
        <f t="shared" ca="1" si="358"/>
        <v>0.88734912838016977</v>
      </c>
      <c r="G796" s="306">
        <f t="shared" ca="1" si="359"/>
        <v>7.3734904108513843</v>
      </c>
      <c r="H796" s="307">
        <f t="shared" ca="1" si="360"/>
        <v>-104.54902033978695</v>
      </c>
      <c r="I796" s="304">
        <f t="shared" ca="1" si="361"/>
        <v>104.80871154082614</v>
      </c>
      <c r="J796" s="306">
        <f t="shared" ca="1" si="362"/>
        <v>841.88593005355631</v>
      </c>
      <c r="K796" s="307">
        <f t="shared" ca="1" si="363"/>
        <v>-12.587556784874176</v>
      </c>
      <c r="L796" s="304">
        <f t="shared" ca="1" si="348"/>
        <v>841.98002696498327</v>
      </c>
      <c r="M796" s="306">
        <f t="shared" ca="1" si="364"/>
        <v>-1.5003862791341538</v>
      </c>
      <c r="N796" s="304">
        <f t="shared" ca="1" si="365"/>
        <v>-85.965801433724465</v>
      </c>
      <c r="P796" s="310">
        <f t="shared" ca="1" si="366"/>
        <v>23</v>
      </c>
      <c r="Q796" s="304">
        <f t="shared" ca="1" si="367"/>
        <v>0</v>
      </c>
      <c r="R796" s="306">
        <f t="shared" ca="1" si="368"/>
        <v>0</v>
      </c>
      <c r="S796" s="307">
        <f t="shared" ca="1" si="369"/>
        <v>2.9792999999999985</v>
      </c>
      <c r="T796" s="304">
        <f t="shared" ca="1" si="349"/>
        <v>29.226932999999988</v>
      </c>
      <c r="U796" s="311">
        <f t="shared" ca="1" si="350"/>
        <v>0</v>
      </c>
      <c r="V796" s="306">
        <f t="shared" ca="1" si="351"/>
        <v>1.2265429468026721</v>
      </c>
      <c r="W796" s="304">
        <f t="shared" ca="1" si="352"/>
        <v>27.492908382361829</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0.55773632719329491</v>
      </c>
      <c r="AH796" s="304">
        <f t="shared" ca="1" si="376"/>
        <v>-9.2279563583059812</v>
      </c>
    </row>
    <row r="797" spans="1:34" x14ac:dyDescent="0.2">
      <c r="A797" s="347">
        <f t="shared" ca="1" si="354"/>
        <v>1E-4</v>
      </c>
      <c r="B797" s="304">
        <f t="shared" ca="1" si="355"/>
        <v>37.128800000001178</v>
      </c>
      <c r="D797" s="306">
        <f t="shared" ca="1" si="356"/>
        <v>-0.64920549326546806</v>
      </c>
      <c r="E797" s="307">
        <f t="shared" ca="1" si="357"/>
        <v>-0.60488891445161919</v>
      </c>
      <c r="F797" s="304">
        <f t="shared" ca="1" si="358"/>
        <v>0.88733216515153901</v>
      </c>
      <c r="G797" s="306">
        <f t="shared" ca="1" si="359"/>
        <v>7.3734254903020577</v>
      </c>
      <c r="H797" s="307">
        <f t="shared" ca="1" si="360"/>
        <v>-104.5490808286784</v>
      </c>
      <c r="I797" s="304">
        <f t="shared" ca="1" si="361"/>
        <v>104.80876731258013</v>
      </c>
      <c r="J797" s="306">
        <f t="shared" ca="1" si="362"/>
        <v>841.88593005355631</v>
      </c>
      <c r="K797" s="307">
        <f t="shared" ca="1" si="363"/>
        <v>-12.5980116899326</v>
      </c>
      <c r="L797" s="304">
        <f t="shared" ca="1" si="348"/>
        <v>841.98018333015489</v>
      </c>
      <c r="M797" s="306">
        <f t="shared" ca="1" si="364"/>
        <v>-1.5003869376210426</v>
      </c>
      <c r="N797" s="304">
        <f t="shared" ca="1" si="365"/>
        <v>-85.965839162244052</v>
      </c>
      <c r="P797" s="310">
        <f t="shared" ca="1" si="366"/>
        <v>23</v>
      </c>
      <c r="Q797" s="304">
        <f t="shared" ca="1" si="367"/>
        <v>0</v>
      </c>
      <c r="R797" s="306">
        <f t="shared" ca="1" si="368"/>
        <v>0</v>
      </c>
      <c r="S797" s="307">
        <f t="shared" ca="1" si="369"/>
        <v>2.9792999999999985</v>
      </c>
      <c r="T797" s="304">
        <f t="shared" ca="1" si="349"/>
        <v>29.226932999999988</v>
      </c>
      <c r="U797" s="311">
        <f t="shared" ca="1" si="350"/>
        <v>0</v>
      </c>
      <c r="V797" s="306">
        <f t="shared" ca="1" si="351"/>
        <v>1.2265442291428565</v>
      </c>
      <c r="W797" s="304">
        <f t="shared" ca="1" si="352"/>
        <v>27.492966385548552</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0.55771731263273416</v>
      </c>
      <c r="AH797" s="304">
        <f t="shared" ca="1" si="376"/>
        <v>-9.2279758273291854</v>
      </c>
    </row>
    <row r="798" spans="1:34" x14ac:dyDescent="0.2">
      <c r="A798" s="347">
        <f t="shared" ca="1" si="354"/>
        <v>1E-4</v>
      </c>
      <c r="B798" s="304">
        <f t="shared" ca="1" si="355"/>
        <v>37.128900000001181</v>
      </c>
      <c r="D798" s="306">
        <f t="shared" ca="1" si="356"/>
        <v>-0.64920080146941828</v>
      </c>
      <c r="E798" s="307">
        <f t="shared" ca="1" si="357"/>
        <v>-0.60486906646850436</v>
      </c>
      <c r="F798" s="304">
        <f t="shared" ca="1" si="358"/>
        <v>0.88731520228102423</v>
      </c>
      <c r="G798" s="306">
        <f t="shared" ca="1" si="359"/>
        <v>7.3733605702219105</v>
      </c>
      <c r="H798" s="307">
        <f t="shared" ca="1" si="360"/>
        <v>-104.54914131558505</v>
      </c>
      <c r="I798" s="304">
        <f t="shared" ca="1" si="361"/>
        <v>104.8088230824327</v>
      </c>
      <c r="J798" s="306">
        <f t="shared" ca="1" si="362"/>
        <v>841.88593005355631</v>
      </c>
      <c r="K798" s="307">
        <f t="shared" ca="1" si="363"/>
        <v>-12.608466601039813</v>
      </c>
      <c r="L798" s="304">
        <f t="shared" ca="1" si="348"/>
        <v>841.98033982520701</v>
      </c>
      <c r="M798" s="306">
        <f t="shared" ca="1" si="364"/>
        <v>-1.5003875961014326</v>
      </c>
      <c r="N798" s="304">
        <f t="shared" ca="1" si="365"/>
        <v>-85.9658768903913</v>
      </c>
      <c r="P798" s="310">
        <f t="shared" ca="1" si="366"/>
        <v>23</v>
      </c>
      <c r="Q798" s="304">
        <f t="shared" ca="1" si="367"/>
        <v>0</v>
      </c>
      <c r="R798" s="306">
        <f t="shared" ca="1" si="368"/>
        <v>0</v>
      </c>
      <c r="S798" s="307">
        <f t="shared" ca="1" si="369"/>
        <v>2.9792999999999985</v>
      </c>
      <c r="T798" s="304">
        <f t="shared" ca="1" si="349"/>
        <v>29.226932999999988</v>
      </c>
      <c r="U798" s="311">
        <f t="shared" ca="1" si="350"/>
        <v>0</v>
      </c>
      <c r="V798" s="306">
        <f t="shared" ca="1" si="351"/>
        <v>1.2265455114851245</v>
      </c>
      <c r="W798" s="304">
        <f t="shared" ca="1" si="352"/>
        <v>27.493024387861169</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0.55769829835683993</v>
      </c>
      <c r="AH798" s="304">
        <f t="shared" ca="1" si="376"/>
        <v>-9.2279952960589959</v>
      </c>
    </row>
    <row r="799" spans="1:34" x14ac:dyDescent="0.2">
      <c r="A799" s="347">
        <f t="shared" ca="1" si="354"/>
        <v>1E-4</v>
      </c>
      <c r="B799" s="304">
        <f t="shared" ca="1" si="355"/>
        <v>37.129000000001184</v>
      </c>
      <c r="D799" s="306">
        <f t="shared" ca="1" si="356"/>
        <v>-0.64919610968669272</v>
      </c>
      <c r="E799" s="307">
        <f t="shared" ca="1" si="357"/>
        <v>-0.60484921878446407</v>
      </c>
      <c r="F799" s="304">
        <f t="shared" ca="1" si="358"/>
        <v>0.88729823976863209</v>
      </c>
      <c r="G799" s="306">
        <f t="shared" ca="1" si="359"/>
        <v>7.3732956506109417</v>
      </c>
      <c r="H799" s="307">
        <f t="shared" ca="1" si="360"/>
        <v>-104.54920180050692</v>
      </c>
      <c r="I799" s="304">
        <f t="shared" ca="1" si="361"/>
        <v>104.80887885038385</v>
      </c>
      <c r="J799" s="306">
        <f t="shared" ca="1" si="362"/>
        <v>841.88593005355631</v>
      </c>
      <c r="K799" s="307">
        <f t="shared" ca="1" si="363"/>
        <v>-12.618921518195618</v>
      </c>
      <c r="L799" s="304">
        <f t="shared" ca="1" si="348"/>
        <v>841.98049645013975</v>
      </c>
      <c r="M799" s="306">
        <f t="shared" ca="1" si="364"/>
        <v>-1.5003882545753244</v>
      </c>
      <c r="N799" s="304">
        <f t="shared" ca="1" si="365"/>
        <v>-85.965914618166224</v>
      </c>
      <c r="P799" s="310">
        <f t="shared" ca="1" si="366"/>
        <v>23</v>
      </c>
      <c r="Q799" s="304">
        <f t="shared" ca="1" si="367"/>
        <v>0</v>
      </c>
      <c r="R799" s="306">
        <f t="shared" ca="1" si="368"/>
        <v>0</v>
      </c>
      <c r="S799" s="307">
        <f t="shared" ca="1" si="369"/>
        <v>2.9792999999999985</v>
      </c>
      <c r="T799" s="304">
        <f t="shared" ca="1" si="349"/>
        <v>29.226932999999988</v>
      </c>
      <c r="U799" s="311">
        <f t="shared" ca="1" si="350"/>
        <v>0</v>
      </c>
      <c r="V799" s="306">
        <f t="shared" ca="1" si="351"/>
        <v>1.2265467938294758</v>
      </c>
      <c r="W799" s="304">
        <f t="shared" ca="1" si="352"/>
        <v>27.493082389299694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0.55767928436561043</v>
      </c>
      <c r="AH799" s="304">
        <f t="shared" ca="1" si="376"/>
        <v>-9.2280147644954127</v>
      </c>
    </row>
    <row r="800" spans="1:34" x14ac:dyDescent="0.2">
      <c r="A800" s="347">
        <f t="shared" ca="1" si="354"/>
        <v>1E-4</v>
      </c>
      <c r="B800" s="304">
        <f t="shared" ca="1" si="355"/>
        <v>37.129100000001188</v>
      </c>
      <c r="D800" s="306">
        <f t="shared" ca="1" si="356"/>
        <v>-0.64919141791728663</v>
      </c>
      <c r="E800" s="307">
        <f t="shared" ca="1" si="357"/>
        <v>-0.604829371399493</v>
      </c>
      <c r="F800" s="304">
        <f t="shared" ca="1" si="358"/>
        <v>0.88728127761435538</v>
      </c>
      <c r="G800" s="306">
        <f t="shared" ca="1" si="359"/>
        <v>7.3732307314691496</v>
      </c>
      <c r="H800" s="307">
        <f t="shared" ca="1" si="360"/>
        <v>-104.54926228344407</v>
      </c>
      <c r="I800" s="304">
        <f t="shared" ca="1" si="361"/>
        <v>104.80893461643363</v>
      </c>
      <c r="J800" s="306">
        <f t="shared" ca="1" si="362"/>
        <v>841.88593005355631</v>
      </c>
      <c r="K800" s="307">
        <f t="shared" ca="1" si="363"/>
        <v>-12.629376441399815</v>
      </c>
      <c r="L800" s="304">
        <f t="shared" ca="1" si="348"/>
        <v>841.98065320495346</v>
      </c>
      <c r="M800" s="306">
        <f t="shared" ca="1" si="364"/>
        <v>-1.5003889130427177</v>
      </c>
      <c r="N800" s="304">
        <f t="shared" ca="1" si="365"/>
        <v>-85.965952345568795</v>
      </c>
      <c r="P800" s="310">
        <f t="shared" ca="1" si="366"/>
        <v>23</v>
      </c>
      <c r="Q800" s="304">
        <f t="shared" ca="1" si="367"/>
        <v>0</v>
      </c>
      <c r="R800" s="306">
        <f t="shared" ca="1" si="368"/>
        <v>0</v>
      </c>
      <c r="S800" s="307">
        <f t="shared" ca="1" si="369"/>
        <v>2.9792999999999985</v>
      </c>
      <c r="T800" s="304">
        <f t="shared" ca="1" si="349"/>
        <v>29.226932999999988</v>
      </c>
      <c r="U800" s="311">
        <f t="shared" ca="1" si="350"/>
        <v>0</v>
      </c>
      <c r="V800" s="306">
        <f t="shared" ca="1" si="351"/>
        <v>1.2265480761759109</v>
      </c>
      <c r="W800" s="304">
        <f t="shared" ca="1" si="352"/>
        <v>27.493140389864145</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0.55766027065904211</v>
      </c>
      <c r="AH800" s="304">
        <f t="shared" ca="1" si="376"/>
        <v>-9.228034232638441</v>
      </c>
    </row>
    <row r="801" spans="1:34" x14ac:dyDescent="0.2">
      <c r="A801" s="347">
        <f t="shared" ca="1" si="354"/>
        <v>1E-4</v>
      </c>
      <c r="B801" s="304">
        <f t="shared" ca="1" si="355"/>
        <v>37.129200000001191</v>
      </c>
      <c r="D801" s="306">
        <f t="shared" ca="1" si="356"/>
        <v>-0.64918672616120554</v>
      </c>
      <c r="E801" s="307">
        <f t="shared" ca="1" si="357"/>
        <v>-0.60480952431358048</v>
      </c>
      <c r="F801" s="304">
        <f t="shared" ca="1" si="358"/>
        <v>0.88726431581819154</v>
      </c>
      <c r="G801" s="306">
        <f t="shared" ca="1" si="359"/>
        <v>7.3731658127965334</v>
      </c>
      <c r="H801" s="307">
        <f t="shared" ca="1" si="360"/>
        <v>-104.54932276439649</v>
      </c>
      <c r="I801" s="304">
        <f t="shared" ca="1" si="361"/>
        <v>104.80899038058207</v>
      </c>
      <c r="J801" s="306">
        <f t="shared" ca="1" si="362"/>
        <v>841.88593005355631</v>
      </c>
      <c r="K801" s="307">
        <f t="shared" ca="1" si="363"/>
        <v>-12.639831370652207</v>
      </c>
      <c r="L801" s="304">
        <f t="shared" ca="1" si="348"/>
        <v>841.980810089648</v>
      </c>
      <c r="M801" s="306">
        <f t="shared" ca="1" si="364"/>
        <v>-1.5003895715036129</v>
      </c>
      <c r="N801" s="304">
        <f t="shared" ca="1" si="365"/>
        <v>-85.96599007259907</v>
      </c>
      <c r="P801" s="310">
        <f t="shared" ca="1" si="366"/>
        <v>23</v>
      </c>
      <c r="Q801" s="304">
        <f t="shared" ca="1" si="367"/>
        <v>0</v>
      </c>
      <c r="R801" s="306">
        <f t="shared" ca="1" si="368"/>
        <v>0</v>
      </c>
      <c r="S801" s="307">
        <f t="shared" ca="1" si="369"/>
        <v>2.9792999999999985</v>
      </c>
      <c r="T801" s="304">
        <f t="shared" ca="1" si="349"/>
        <v>29.226932999999988</v>
      </c>
      <c r="U801" s="311">
        <f t="shared" ca="1" si="350"/>
        <v>0</v>
      </c>
      <c r="V801" s="306">
        <f t="shared" ca="1" si="351"/>
        <v>1.2265493585244291</v>
      </c>
      <c r="W801" s="304">
        <f t="shared" ca="1" si="352"/>
        <v>27.493198389554532</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0.5576412572371261</v>
      </c>
      <c r="AH801" s="304">
        <f t="shared" ca="1" si="376"/>
        <v>-9.228053700488088</v>
      </c>
    </row>
    <row r="802" spans="1:34" x14ac:dyDescent="0.2">
      <c r="A802" s="347">
        <f t="shared" ca="1" si="354"/>
        <v>1E-4</v>
      </c>
      <c r="B802" s="304">
        <f t="shared" ca="1" si="355"/>
        <v>37.129300000001194</v>
      </c>
      <c r="D802" s="306">
        <f t="shared" ca="1" si="356"/>
        <v>-0.64918203441844635</v>
      </c>
      <c r="E802" s="307">
        <f t="shared" ca="1" si="357"/>
        <v>-0.60478967752672652</v>
      </c>
      <c r="F802" s="304">
        <f t="shared" ca="1" si="358"/>
        <v>0.88724735438013824</v>
      </c>
      <c r="G802" s="306">
        <f t="shared" ca="1" si="359"/>
        <v>7.3731008945930911</v>
      </c>
      <c r="H802" s="307">
        <f t="shared" ca="1" si="360"/>
        <v>-104.54938324336425</v>
      </c>
      <c r="I802" s="304">
        <f t="shared" ca="1" si="361"/>
        <v>104.8090461428292</v>
      </c>
      <c r="J802" s="306">
        <f t="shared" ca="1" si="362"/>
        <v>841.88593005355631</v>
      </c>
      <c r="K802" s="307">
        <f t="shared" ca="1" si="363"/>
        <v>-12.650286305952594</v>
      </c>
      <c r="L802" s="304">
        <f t="shared" ca="1" si="348"/>
        <v>841.98096710422385</v>
      </c>
      <c r="M802" s="306">
        <f t="shared" ca="1" si="364"/>
        <v>-1.5003902299580099</v>
      </c>
      <c r="N802" s="304">
        <f t="shared" ca="1" si="365"/>
        <v>-85.96602779925702</v>
      </c>
      <c r="P802" s="310">
        <f t="shared" ca="1" si="366"/>
        <v>23</v>
      </c>
      <c r="Q802" s="304">
        <f t="shared" ca="1" si="367"/>
        <v>0</v>
      </c>
      <c r="R802" s="306">
        <f t="shared" ca="1" si="368"/>
        <v>0</v>
      </c>
      <c r="S802" s="307">
        <f t="shared" ca="1" si="369"/>
        <v>2.9792999999999985</v>
      </c>
      <c r="T802" s="304">
        <f t="shared" ca="1" si="349"/>
        <v>29.226932999999988</v>
      </c>
      <c r="U802" s="311">
        <f t="shared" ca="1" si="350"/>
        <v>0</v>
      </c>
      <c r="V802" s="306">
        <f t="shared" ca="1" si="351"/>
        <v>1.2265506408750309</v>
      </c>
      <c r="W802" s="304">
        <f t="shared" ca="1" si="352"/>
        <v>27.493256388370856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0.55762224409986416</v>
      </c>
      <c r="AH802" s="304">
        <f t="shared" ca="1" si="376"/>
        <v>-9.2280731680443555</v>
      </c>
    </row>
    <row r="803" spans="1:34" x14ac:dyDescent="0.2">
      <c r="A803" s="347">
        <f t="shared" ca="1" si="354"/>
        <v>1E-4</v>
      </c>
      <c r="B803" s="304">
        <f t="shared" ca="1" si="355"/>
        <v>37.129400000001198</v>
      </c>
      <c r="D803" s="306">
        <f t="shared" ca="1" si="356"/>
        <v>-0.64917734268901028</v>
      </c>
      <c r="E803" s="307">
        <f t="shared" ca="1" si="357"/>
        <v>-0.60476983103893289</v>
      </c>
      <c r="F803" s="304">
        <f t="shared" ca="1" si="358"/>
        <v>0.88723039330019804</v>
      </c>
      <c r="G803" s="306">
        <f t="shared" ca="1" si="359"/>
        <v>7.3730359768588221</v>
      </c>
      <c r="H803" s="307">
        <f t="shared" ca="1" si="360"/>
        <v>-104.54944372034736</v>
      </c>
      <c r="I803" s="304">
        <f t="shared" ca="1" si="361"/>
        <v>104.80910190317506</v>
      </c>
      <c r="J803" s="306">
        <f t="shared" ca="1" si="362"/>
        <v>841.88593005355631</v>
      </c>
      <c r="K803" s="307">
        <f t="shared" ca="1" si="363"/>
        <v>-12.660741247300781</v>
      </c>
      <c r="L803" s="304">
        <f t="shared" ca="1" si="348"/>
        <v>841.98112424868089</v>
      </c>
      <c r="M803" s="306">
        <f t="shared" ca="1" si="364"/>
        <v>-1.5003908884059087</v>
      </c>
      <c r="N803" s="304">
        <f t="shared" ca="1" si="365"/>
        <v>-85.966065525542646</v>
      </c>
      <c r="P803" s="310">
        <f t="shared" ca="1" si="366"/>
        <v>23</v>
      </c>
      <c r="Q803" s="304">
        <f t="shared" ca="1" si="367"/>
        <v>0</v>
      </c>
      <c r="R803" s="306">
        <f t="shared" ca="1" si="368"/>
        <v>0</v>
      </c>
      <c r="S803" s="307">
        <f t="shared" ca="1" si="369"/>
        <v>2.9792999999999985</v>
      </c>
      <c r="T803" s="304">
        <f t="shared" ca="1" si="349"/>
        <v>29.226932999999988</v>
      </c>
      <c r="U803" s="311">
        <f t="shared" ca="1" si="350"/>
        <v>0</v>
      </c>
      <c r="V803" s="306">
        <f t="shared" ca="1" si="351"/>
        <v>1.2265519232277158</v>
      </c>
      <c r="W803" s="304">
        <f t="shared" ca="1" si="352"/>
        <v>27.493314386313145</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0.55760323124725275</v>
      </c>
      <c r="AH803" s="304">
        <f t="shared" ca="1" si="376"/>
        <v>-9.2280926353072434</v>
      </c>
    </row>
    <row r="804" spans="1:34" x14ac:dyDescent="0.2">
      <c r="A804" s="347">
        <f t="shared" ca="1" si="354"/>
        <v>1E-4</v>
      </c>
      <c r="B804" s="304">
        <f t="shared" ca="1" si="355"/>
        <v>37.129500000001201</v>
      </c>
      <c r="D804" s="306">
        <f t="shared" ca="1" si="356"/>
        <v>-0.649172650972899</v>
      </c>
      <c r="E804" s="307">
        <f t="shared" ca="1" si="357"/>
        <v>-0.60474998485018538</v>
      </c>
      <c r="F804" s="304">
        <f t="shared" ca="1" si="358"/>
        <v>0.8872134325783626</v>
      </c>
      <c r="G804" s="306">
        <f t="shared" ca="1" si="359"/>
        <v>7.3729710595937243</v>
      </c>
      <c r="H804" s="307">
        <f t="shared" ca="1" si="360"/>
        <v>-104.54950419534585</v>
      </c>
      <c r="I804" s="304">
        <f t="shared" ca="1" si="361"/>
        <v>104.80915766161965</v>
      </c>
      <c r="J804" s="306">
        <f t="shared" ca="1" si="362"/>
        <v>841.88593005355631</v>
      </c>
      <c r="K804" s="307">
        <f t="shared" ca="1" si="363"/>
        <v>-12.671196194696565</v>
      </c>
      <c r="L804" s="304">
        <f t="shared" ca="1" si="348"/>
        <v>841.98128152301945</v>
      </c>
      <c r="M804" s="306">
        <f t="shared" ca="1" si="364"/>
        <v>-1.5003915468473097</v>
      </c>
      <c r="N804" s="304">
        <f t="shared" ca="1" si="365"/>
        <v>-85.966103251455976</v>
      </c>
      <c r="P804" s="310">
        <f t="shared" ca="1" si="366"/>
        <v>23</v>
      </c>
      <c r="Q804" s="304">
        <f t="shared" ca="1" si="367"/>
        <v>0</v>
      </c>
      <c r="R804" s="306">
        <f t="shared" ca="1" si="368"/>
        <v>0</v>
      </c>
      <c r="S804" s="307">
        <f t="shared" ca="1" si="369"/>
        <v>2.9792999999999985</v>
      </c>
      <c r="T804" s="304">
        <f t="shared" ca="1" si="349"/>
        <v>29.226932999999988</v>
      </c>
      <c r="U804" s="311">
        <f t="shared" ca="1" si="350"/>
        <v>0</v>
      </c>
      <c r="V804" s="306">
        <f t="shared" ca="1" si="351"/>
        <v>1.2265532055824837</v>
      </c>
      <c r="W804" s="304">
        <f t="shared" ca="1" si="352"/>
        <v>27.493372383381377</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0.55758421867928654</v>
      </c>
      <c r="AH804" s="304">
        <f t="shared" ca="1" si="376"/>
        <v>-9.2281121022767625</v>
      </c>
    </row>
    <row r="805" spans="1:34" x14ac:dyDescent="0.2">
      <c r="A805" s="347">
        <f t="shared" ca="1" si="354"/>
        <v>1E-4</v>
      </c>
      <c r="B805" s="304">
        <f t="shared" ca="1" si="355"/>
        <v>37.129600000001204</v>
      </c>
      <c r="D805" s="306">
        <f t="shared" ca="1" si="356"/>
        <v>-0.64916795927011073</v>
      </c>
      <c r="E805" s="307">
        <f t="shared" ca="1" si="357"/>
        <v>-0.60473013896049466</v>
      </c>
      <c r="F805" s="304">
        <f t="shared" ca="1" si="358"/>
        <v>0.88719647221463827</v>
      </c>
      <c r="G805" s="306">
        <f t="shared" ca="1" si="359"/>
        <v>7.3729061427977971</v>
      </c>
      <c r="H805" s="307">
        <f t="shared" ca="1" si="360"/>
        <v>-104.54956466835975</v>
      </c>
      <c r="I805" s="304">
        <f t="shared" ca="1" si="361"/>
        <v>104.80921341816301</v>
      </c>
      <c r="J805" s="306">
        <f t="shared" ca="1" si="362"/>
        <v>841.88593005355631</v>
      </c>
      <c r="K805" s="307">
        <f t="shared" ca="1" si="363"/>
        <v>-12.68165114813975</v>
      </c>
      <c r="L805" s="304">
        <f t="shared" ca="1" si="348"/>
        <v>841.98143892723942</v>
      </c>
      <c r="M805" s="306">
        <f t="shared" ca="1" si="364"/>
        <v>-1.5003922052822125</v>
      </c>
      <c r="N805" s="304">
        <f t="shared" ca="1" si="365"/>
        <v>-85.966140976996996</v>
      </c>
      <c r="P805" s="310">
        <f t="shared" ca="1" si="366"/>
        <v>23</v>
      </c>
      <c r="Q805" s="304">
        <f t="shared" ca="1" si="367"/>
        <v>0</v>
      </c>
      <c r="R805" s="306">
        <f t="shared" ca="1" si="368"/>
        <v>0</v>
      </c>
      <c r="S805" s="307">
        <f t="shared" ca="1" si="369"/>
        <v>2.9792999999999985</v>
      </c>
      <c r="T805" s="304">
        <f t="shared" ca="1" si="349"/>
        <v>29.226932999999988</v>
      </c>
      <c r="U805" s="311">
        <f t="shared" ca="1" si="350"/>
        <v>0</v>
      </c>
      <c r="V805" s="306">
        <f t="shared" ca="1" si="351"/>
        <v>1.2265544879393353</v>
      </c>
      <c r="W805" s="304">
        <f t="shared" ca="1" si="352"/>
        <v>27.493430379575585</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0.55756520639596552</v>
      </c>
      <c r="AH805" s="304">
        <f t="shared" ca="1" si="376"/>
        <v>-9.2281315689529055</v>
      </c>
    </row>
    <row r="806" spans="1:34" x14ac:dyDescent="0.2">
      <c r="A806" s="347">
        <f t="shared" ca="1" si="354"/>
        <v>1E-4</v>
      </c>
      <c r="B806" s="304">
        <f t="shared" ca="1" si="355"/>
        <v>37.129700000001208</v>
      </c>
      <c r="D806" s="306">
        <f t="shared" ca="1" si="356"/>
        <v>-0.64916326758064935</v>
      </c>
      <c r="E806" s="307">
        <f t="shared" ca="1" si="357"/>
        <v>-0.60471029336984827</v>
      </c>
      <c r="F806" s="304">
        <f t="shared" ca="1" si="358"/>
        <v>0.88717951220901947</v>
      </c>
      <c r="G806" s="306">
        <f t="shared" ca="1" si="359"/>
        <v>7.3728412264710395</v>
      </c>
      <c r="H806" s="307">
        <f t="shared" ca="1" si="360"/>
        <v>-104.54962513938909</v>
      </c>
      <c r="I806" s="304">
        <f t="shared" ca="1" si="361"/>
        <v>104.80926917280517</v>
      </c>
      <c r="J806" s="306">
        <f t="shared" ca="1" si="362"/>
        <v>841.88593005355631</v>
      </c>
      <c r="K806" s="307">
        <f t="shared" ca="1" si="363"/>
        <v>-12.692106107630137</v>
      </c>
      <c r="L806" s="304">
        <f t="shared" ca="1" si="348"/>
        <v>841.98159646134127</v>
      </c>
      <c r="M806" s="306">
        <f t="shared" ca="1" si="364"/>
        <v>-1.5003928637106176</v>
      </c>
      <c r="N806" s="304">
        <f t="shared" ca="1" si="365"/>
        <v>-85.96617870216572</v>
      </c>
      <c r="P806" s="310">
        <f t="shared" ca="1" si="366"/>
        <v>23</v>
      </c>
      <c r="Q806" s="304">
        <f t="shared" ca="1" si="367"/>
        <v>0</v>
      </c>
      <c r="R806" s="306">
        <f t="shared" ca="1" si="368"/>
        <v>0</v>
      </c>
      <c r="S806" s="307">
        <f t="shared" ca="1" si="369"/>
        <v>2.9792999999999985</v>
      </c>
      <c r="T806" s="304">
        <f t="shared" ca="1" si="349"/>
        <v>29.226932999999988</v>
      </c>
      <c r="U806" s="311">
        <f t="shared" ca="1" si="350"/>
        <v>0</v>
      </c>
      <c r="V806" s="306">
        <f t="shared" ca="1" si="351"/>
        <v>1.2265557702982701</v>
      </c>
      <c r="W806" s="304">
        <f t="shared" ca="1" si="352"/>
        <v>27.493488374895776</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0.55754619439728437</v>
      </c>
      <c r="AH806" s="304">
        <f t="shared" ca="1" si="376"/>
        <v>-9.2281510353356833</v>
      </c>
    </row>
    <row r="807" spans="1:34" x14ac:dyDescent="0.2">
      <c r="A807" s="347">
        <f t="shared" ca="1" si="354"/>
        <v>1E-4</v>
      </c>
      <c r="B807" s="304">
        <f t="shared" ca="1" si="355"/>
        <v>37.129800000001211</v>
      </c>
      <c r="D807" s="306">
        <f t="shared" ca="1" si="356"/>
        <v>-0.64915857590451165</v>
      </c>
      <c r="E807" s="307">
        <f t="shared" ca="1" si="357"/>
        <v>-0.60469044807824446</v>
      </c>
      <c r="F807" s="304">
        <f t="shared" ca="1" si="358"/>
        <v>0.887162552561503</v>
      </c>
      <c r="G807" s="306">
        <f t="shared" ca="1" si="359"/>
        <v>7.3727763106134487</v>
      </c>
      <c r="H807" s="307">
        <f t="shared" ca="1" si="360"/>
        <v>-104.5496856084339</v>
      </c>
      <c r="I807" s="304">
        <f t="shared" ca="1" si="361"/>
        <v>104.80932492554618</v>
      </c>
      <c r="J807" s="306">
        <f t="shared" ca="1" si="362"/>
        <v>841.88593005355631</v>
      </c>
      <c r="K807" s="307">
        <f t="shared" ca="1" si="363"/>
        <v>-12.702561073167528</v>
      </c>
      <c r="L807" s="304">
        <f t="shared" ca="1" si="348"/>
        <v>841.98175412532487</v>
      </c>
      <c r="M807" s="306">
        <f t="shared" ca="1" si="364"/>
        <v>-1.5003935221325249</v>
      </c>
      <c r="N807" s="304">
        <f t="shared" ca="1" si="365"/>
        <v>-85.966216426962148</v>
      </c>
      <c r="P807" s="310">
        <f t="shared" ca="1" si="366"/>
        <v>23</v>
      </c>
      <c r="Q807" s="304">
        <f t="shared" ca="1" si="367"/>
        <v>0</v>
      </c>
      <c r="R807" s="306">
        <f t="shared" ca="1" si="368"/>
        <v>0</v>
      </c>
      <c r="S807" s="307">
        <f t="shared" ca="1" si="369"/>
        <v>2.9792999999999985</v>
      </c>
      <c r="T807" s="304">
        <f t="shared" ca="1" si="349"/>
        <v>29.226932999999988</v>
      </c>
      <c r="U807" s="311">
        <f t="shared" ca="1" si="350"/>
        <v>0</v>
      </c>
      <c r="V807" s="306">
        <f t="shared" ca="1" si="351"/>
        <v>1.2265570526592882</v>
      </c>
      <c r="W807" s="304">
        <f t="shared" ca="1" si="352"/>
        <v>27.493546369341967</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0.55752718268324131</v>
      </c>
      <c r="AH807" s="304">
        <f t="shared" ca="1" si="376"/>
        <v>-9.2281705014250957</v>
      </c>
    </row>
    <row r="808" spans="1:34" x14ac:dyDescent="0.2">
      <c r="A808" s="347">
        <f t="shared" ca="1" si="354"/>
        <v>1E-4</v>
      </c>
      <c r="B808" s="304">
        <f t="shared" ca="1" si="355"/>
        <v>37.129900000001214</v>
      </c>
      <c r="D808" s="306">
        <f t="shared" ca="1" si="356"/>
        <v>-0.64915388424170162</v>
      </c>
      <c r="E808" s="307">
        <f t="shared" ca="1" si="357"/>
        <v>-0.60467060308567433</v>
      </c>
      <c r="F808" s="304">
        <f t="shared" ca="1" si="358"/>
        <v>0.88714559327208609</v>
      </c>
      <c r="G808" s="306">
        <f t="shared" ca="1" si="359"/>
        <v>7.3727113952250249</v>
      </c>
      <c r="H808" s="307">
        <f t="shared" ca="1" si="360"/>
        <v>-104.54974607549421</v>
      </c>
      <c r="I808" s="304">
        <f t="shared" ca="1" si="361"/>
        <v>104.80938067638603</v>
      </c>
      <c r="J808" s="306">
        <f t="shared" ca="1" si="362"/>
        <v>841.88593005355631</v>
      </c>
      <c r="K808" s="307">
        <f t="shared" ca="1" si="363"/>
        <v>-12.713016044751726</v>
      </c>
      <c r="L808" s="304">
        <f t="shared" ca="1" si="348"/>
        <v>841.98191191919057</v>
      </c>
      <c r="M808" s="306">
        <f t="shared" ca="1" si="364"/>
        <v>-1.5003941805479346</v>
      </c>
      <c r="N808" s="304">
        <f t="shared" ca="1" si="365"/>
        <v>-85.966254151386295</v>
      </c>
      <c r="P808" s="310">
        <f t="shared" ca="1" si="366"/>
        <v>23</v>
      </c>
      <c r="Q808" s="304">
        <f t="shared" ca="1" si="367"/>
        <v>0</v>
      </c>
      <c r="R808" s="306">
        <f t="shared" ca="1" si="368"/>
        <v>0</v>
      </c>
      <c r="S808" s="307">
        <f t="shared" ca="1" si="369"/>
        <v>2.9792999999999985</v>
      </c>
      <c r="T808" s="304">
        <f t="shared" ca="1" si="349"/>
        <v>29.226932999999988</v>
      </c>
      <c r="U808" s="311">
        <f t="shared" ca="1" si="350"/>
        <v>0</v>
      </c>
      <c r="V808" s="306">
        <f t="shared" ca="1" si="351"/>
        <v>1.2265583350223894</v>
      </c>
      <c r="W808" s="304">
        <f t="shared" ca="1" si="352"/>
        <v>27.493604362914152</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0.55750817125382923</v>
      </c>
      <c r="AH808" s="304">
        <f t="shared" ca="1" si="376"/>
        <v>-9.2281899672211534</v>
      </c>
    </row>
    <row r="809" spans="1:34" x14ac:dyDescent="0.2">
      <c r="A809" s="347">
        <f t="shared" ca="1" si="354"/>
        <v>1E-4</v>
      </c>
      <c r="B809" s="304">
        <f t="shared" ca="1" si="355"/>
        <v>37.130000000001218</v>
      </c>
      <c r="D809" s="306">
        <f t="shared" ca="1" si="356"/>
        <v>-0.64914919259221537</v>
      </c>
      <c r="E809" s="307">
        <f t="shared" ca="1" si="357"/>
        <v>-0.60465075839214677</v>
      </c>
      <c r="F809" s="304">
        <f t="shared" ca="1" si="358"/>
        <v>0.88712863434077216</v>
      </c>
      <c r="G809" s="306">
        <f t="shared" ca="1" si="359"/>
        <v>7.3726464803057654</v>
      </c>
      <c r="H809" s="307">
        <f t="shared" ca="1" si="360"/>
        <v>-104.54980654057005</v>
      </c>
      <c r="I809" s="304">
        <f t="shared" ca="1" si="361"/>
        <v>104.80943642532473</v>
      </c>
      <c r="J809" s="306">
        <f t="shared" ca="1" si="362"/>
        <v>841.88593005355631</v>
      </c>
      <c r="K809" s="307">
        <f t="shared" ca="1" si="363"/>
        <v>-12.72347102238253</v>
      </c>
      <c r="L809" s="304">
        <f t="shared" ca="1" si="348"/>
        <v>841.98206984293847</v>
      </c>
      <c r="M809" s="306">
        <f t="shared" ca="1" si="364"/>
        <v>-1.5003948389568464</v>
      </c>
      <c r="N809" s="304">
        <f t="shared" ca="1" si="365"/>
        <v>-85.966291875438131</v>
      </c>
      <c r="P809" s="310">
        <f t="shared" ca="1" si="366"/>
        <v>23</v>
      </c>
      <c r="Q809" s="304">
        <f t="shared" ca="1" si="367"/>
        <v>0</v>
      </c>
      <c r="R809" s="306">
        <f t="shared" ca="1" si="368"/>
        <v>0</v>
      </c>
      <c r="S809" s="307">
        <f t="shared" ca="1" si="369"/>
        <v>2.9792999999999985</v>
      </c>
      <c r="T809" s="304">
        <f t="shared" ca="1" si="349"/>
        <v>29.226932999999988</v>
      </c>
      <c r="U809" s="311">
        <f t="shared" ca="1" si="350"/>
        <v>0</v>
      </c>
      <c r="V809" s="306">
        <f t="shared" ca="1" si="351"/>
        <v>1.2265596173875737</v>
      </c>
      <c r="W809" s="304">
        <f t="shared" ca="1" si="352"/>
        <v>27.493662355612333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0.55748916010904992</v>
      </c>
      <c r="AH809" s="304">
        <f t="shared" ca="1" si="376"/>
        <v>-9.2282094327238493</v>
      </c>
    </row>
    <row r="810" spans="1:34" x14ac:dyDescent="0.2">
      <c r="A810" s="347">
        <f t="shared" ca="1" si="354"/>
        <v>1E-4</v>
      </c>
      <c r="B810" s="304">
        <f t="shared" ca="1" si="355"/>
        <v>37.130100000001221</v>
      </c>
      <c r="D810" s="306">
        <f t="shared" ca="1" si="356"/>
        <v>-0.64914450095605847</v>
      </c>
      <c r="E810" s="307">
        <f t="shared" ca="1" si="357"/>
        <v>-0.6046309139976529</v>
      </c>
      <c r="F810" s="304">
        <f t="shared" ca="1" si="358"/>
        <v>0.88711167576755934</v>
      </c>
      <c r="G810" s="306">
        <f t="shared" ca="1" si="359"/>
        <v>7.3725815658556701</v>
      </c>
      <c r="H810" s="307">
        <f t="shared" ca="1" si="360"/>
        <v>-104.54986700366145</v>
      </c>
      <c r="I810" s="304">
        <f t="shared" ca="1" si="361"/>
        <v>104.80949217236238</v>
      </c>
      <c r="J810" s="306">
        <f t="shared" ca="1" si="362"/>
        <v>841.88593005355631</v>
      </c>
      <c r="K810" s="307">
        <f t="shared" ca="1" si="363"/>
        <v>-12.733926006059741</v>
      </c>
      <c r="L810" s="304">
        <f t="shared" ca="1" si="348"/>
        <v>841.9822278965687</v>
      </c>
      <c r="M810" s="306">
        <f t="shared" ca="1" si="364"/>
        <v>-1.500395497359261</v>
      </c>
      <c r="N810" s="304">
        <f t="shared" ca="1" si="365"/>
        <v>-85.966329599117714</v>
      </c>
      <c r="P810" s="310">
        <f t="shared" ca="1" si="366"/>
        <v>23</v>
      </c>
      <c r="Q810" s="304">
        <f t="shared" ca="1" si="367"/>
        <v>0</v>
      </c>
      <c r="R810" s="306">
        <f t="shared" ca="1" si="368"/>
        <v>0</v>
      </c>
      <c r="S810" s="307">
        <f t="shared" ca="1" si="369"/>
        <v>2.9792999999999985</v>
      </c>
      <c r="T810" s="304">
        <f t="shared" ca="1" si="349"/>
        <v>29.226932999999988</v>
      </c>
      <c r="U810" s="311">
        <f t="shared" ca="1" si="350"/>
        <v>0</v>
      </c>
      <c r="V810" s="306">
        <f t="shared" ca="1" si="351"/>
        <v>1.2265608997548414</v>
      </c>
      <c r="W810" s="304">
        <f t="shared" ca="1" si="352"/>
        <v>27.493720347436547</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0.55747014924890337</v>
      </c>
      <c r="AH810" s="304">
        <f t="shared" ca="1" si="376"/>
        <v>-9.2282288979331888</v>
      </c>
    </row>
    <row r="811" spans="1:34" x14ac:dyDescent="0.2">
      <c r="A811" s="347">
        <f t="shared" ca="1" si="354"/>
        <v>1E-4</v>
      </c>
      <c r="B811" s="304">
        <f t="shared" ca="1" si="355"/>
        <v>37.130200000001224</v>
      </c>
      <c r="D811" s="306">
        <f t="shared" ca="1" si="356"/>
        <v>-0.64913980933322624</v>
      </c>
      <c r="E811" s="307">
        <f t="shared" ca="1" si="357"/>
        <v>-0.6046110699021856</v>
      </c>
      <c r="F811" s="304">
        <f t="shared" ca="1" si="358"/>
        <v>0.88709471755243974</v>
      </c>
      <c r="G811" s="306">
        <f t="shared" ca="1" si="359"/>
        <v>7.3725166518747365</v>
      </c>
      <c r="H811" s="307">
        <f t="shared" ca="1" si="360"/>
        <v>-104.54992746476843</v>
      </c>
      <c r="I811" s="304">
        <f t="shared" ca="1" si="361"/>
        <v>104.80954791749896</v>
      </c>
      <c r="J811" s="306">
        <f t="shared" ca="1" si="362"/>
        <v>841.88593005355631</v>
      </c>
      <c r="K811" s="307">
        <f t="shared" ca="1" si="363"/>
        <v>-12.744380995783162</v>
      </c>
      <c r="L811" s="304">
        <f t="shared" ca="1" si="348"/>
        <v>841.98238608008137</v>
      </c>
      <c r="M811" s="306">
        <f t="shared" ca="1" si="364"/>
        <v>-1.5003961557551779</v>
      </c>
      <c r="N811" s="304">
        <f t="shared" ca="1" si="365"/>
        <v>-85.966367322425</v>
      </c>
      <c r="P811" s="310">
        <f t="shared" ca="1" si="366"/>
        <v>23</v>
      </c>
      <c r="Q811" s="304">
        <f t="shared" ca="1" si="367"/>
        <v>0</v>
      </c>
      <c r="R811" s="306">
        <f t="shared" ca="1" si="368"/>
        <v>0</v>
      </c>
      <c r="S811" s="307">
        <f t="shared" ca="1" si="369"/>
        <v>2.9792999999999985</v>
      </c>
      <c r="T811" s="304">
        <f t="shared" ca="1" si="349"/>
        <v>29.226932999999988</v>
      </c>
      <c r="U811" s="311">
        <f t="shared" ca="1" si="350"/>
        <v>0</v>
      </c>
      <c r="V811" s="306">
        <f t="shared" ca="1" si="351"/>
        <v>1.2265621821241925</v>
      </c>
      <c r="W811" s="304">
        <f t="shared" ca="1" si="352"/>
        <v>27.493778338386793</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0.55745113867337892</v>
      </c>
      <c r="AH811" s="304">
        <f t="shared" ca="1" si="376"/>
        <v>-9.2282483628491789</v>
      </c>
    </row>
    <row r="812" spans="1:34" x14ac:dyDescent="0.2">
      <c r="A812" s="347">
        <f t="shared" ca="1" si="354"/>
        <v>1E-4</v>
      </c>
      <c r="B812" s="304">
        <f t="shared" ca="1" si="355"/>
        <v>37.130300000001228</v>
      </c>
      <c r="D812" s="306">
        <f t="shared" ca="1" si="356"/>
        <v>-0.64913511772372423</v>
      </c>
      <c r="E812" s="307">
        <f t="shared" ca="1" si="357"/>
        <v>-0.60459122610574312</v>
      </c>
      <c r="F812" s="304">
        <f t="shared" ca="1" si="358"/>
        <v>0.88707775969541647</v>
      </c>
      <c r="G812" s="306">
        <f t="shared" ca="1" si="359"/>
        <v>7.3724517383629644</v>
      </c>
      <c r="H812" s="307">
        <f t="shared" ca="1" si="360"/>
        <v>-104.54998792389104</v>
      </c>
      <c r="I812" s="304">
        <f t="shared" ca="1" si="361"/>
        <v>104.80960366073451</v>
      </c>
      <c r="J812" s="306">
        <f t="shared" ca="1" si="362"/>
        <v>841.88593005355631</v>
      </c>
      <c r="K812" s="307">
        <f t="shared" ca="1" si="363"/>
        <v>-12.754835991552595</v>
      </c>
      <c r="L812" s="304">
        <f t="shared" ca="1" si="348"/>
        <v>841.9825443934767</v>
      </c>
      <c r="M812" s="306">
        <f t="shared" ca="1" si="364"/>
        <v>-1.5003968141445976</v>
      </c>
      <c r="N812" s="304">
        <f t="shared" ca="1" si="365"/>
        <v>-85.96640504536002</v>
      </c>
      <c r="P812" s="310">
        <f t="shared" ca="1" si="366"/>
        <v>23</v>
      </c>
      <c r="Q812" s="304">
        <f t="shared" ca="1" si="367"/>
        <v>0</v>
      </c>
      <c r="R812" s="306">
        <f t="shared" ca="1" si="368"/>
        <v>0</v>
      </c>
      <c r="S812" s="307">
        <f t="shared" ca="1" si="369"/>
        <v>2.9792999999999985</v>
      </c>
      <c r="T812" s="304">
        <f t="shared" ca="1" si="349"/>
        <v>29.226932999999988</v>
      </c>
      <c r="U812" s="311">
        <f t="shared" ca="1" si="350"/>
        <v>0</v>
      </c>
      <c r="V812" s="306">
        <f t="shared" ca="1" si="351"/>
        <v>1.2265634644956263</v>
      </c>
      <c r="W812" s="304">
        <f t="shared" ca="1" si="352"/>
        <v>27.493836328463075</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0.55743212838247302</v>
      </c>
      <c r="AH812" s="304">
        <f t="shared" ca="1" si="376"/>
        <v>-9.2282678274718251</v>
      </c>
    </row>
    <row r="813" spans="1:34" x14ac:dyDescent="0.2">
      <c r="A813" s="347">
        <f t="shared" ca="1" si="354"/>
        <v>1E-4</v>
      </c>
      <c r="B813" s="304">
        <f t="shared" ca="1" si="355"/>
        <v>37.130400000001231</v>
      </c>
      <c r="D813" s="306">
        <f t="shared" ca="1" si="356"/>
        <v>-0.64913042612754868</v>
      </c>
      <c r="E813" s="307">
        <f t="shared" ca="1" si="357"/>
        <v>-0.60457138260832544</v>
      </c>
      <c r="F813" s="304">
        <f t="shared" ca="1" si="358"/>
        <v>0.88706080219648709</v>
      </c>
      <c r="G813" s="306">
        <f t="shared" ca="1" si="359"/>
        <v>7.3723868253203513</v>
      </c>
      <c r="H813" s="307">
        <f t="shared" ca="1" si="360"/>
        <v>-104.5500483810293</v>
      </c>
      <c r="I813" s="304">
        <f t="shared" ca="1" si="361"/>
        <v>104.80965940206906</v>
      </c>
      <c r="J813" s="306">
        <f t="shared" ca="1" si="362"/>
        <v>841.88593005355631</v>
      </c>
      <c r="K813" s="307">
        <f t="shared" ca="1" si="363"/>
        <v>-12.76529099336784</v>
      </c>
      <c r="L813" s="304">
        <f t="shared" ca="1" si="348"/>
        <v>841.9827028367547</v>
      </c>
      <c r="M813" s="306">
        <f t="shared" ca="1" si="364"/>
        <v>-1.50039747252752</v>
      </c>
      <c r="N813" s="304">
        <f t="shared" ca="1" si="365"/>
        <v>-85.966442767922771</v>
      </c>
      <c r="P813" s="310">
        <f t="shared" ca="1" si="366"/>
        <v>23</v>
      </c>
      <c r="Q813" s="304">
        <f t="shared" ca="1" si="367"/>
        <v>0</v>
      </c>
      <c r="R813" s="306">
        <f t="shared" ca="1" si="368"/>
        <v>0</v>
      </c>
      <c r="S813" s="307">
        <f t="shared" ca="1" si="369"/>
        <v>2.9792999999999985</v>
      </c>
      <c r="T813" s="304">
        <f t="shared" ca="1" si="349"/>
        <v>29.226932999999988</v>
      </c>
      <c r="U813" s="311">
        <f t="shared" ca="1" si="350"/>
        <v>0</v>
      </c>
      <c r="V813" s="306">
        <f t="shared" ca="1" si="351"/>
        <v>1.2265647468691434</v>
      </c>
      <c r="W813" s="304">
        <f t="shared" ca="1" si="352"/>
        <v>27.493894317665408</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0.55741311837618923</v>
      </c>
      <c r="AH813" s="304">
        <f t="shared" ca="1" si="376"/>
        <v>-9.2282872918011236</v>
      </c>
    </row>
    <row r="814" spans="1:34" x14ac:dyDescent="0.2">
      <c r="A814" s="347">
        <f t="shared" ca="1" si="354"/>
        <v>1E-4</v>
      </c>
      <c r="B814" s="304">
        <f t="shared" ca="1" si="355"/>
        <v>37.130500000001234</v>
      </c>
      <c r="D814" s="306">
        <f t="shared" ca="1" si="356"/>
        <v>-0.64912573454470168</v>
      </c>
      <c r="E814" s="307">
        <f t="shared" ca="1" si="357"/>
        <v>-0.60455153940992723</v>
      </c>
      <c r="F814" s="304">
        <f t="shared" ca="1" si="358"/>
        <v>0.88704384505564959</v>
      </c>
      <c r="G814" s="306">
        <f t="shared" ca="1" si="359"/>
        <v>7.3723219127468971</v>
      </c>
      <c r="H814" s="307">
        <f t="shared" ca="1" si="360"/>
        <v>-104.55010883618324</v>
      </c>
      <c r="I814" s="304">
        <f t="shared" ca="1" si="361"/>
        <v>104.80971514150265</v>
      </c>
      <c r="J814" s="306">
        <f t="shared" ca="1" si="362"/>
        <v>841.88593005355631</v>
      </c>
      <c r="K814" s="307">
        <f t="shared" ca="1" si="363"/>
        <v>-12.775746001228701</v>
      </c>
      <c r="L814" s="304">
        <f t="shared" ca="1" si="348"/>
        <v>841.98286140991581</v>
      </c>
      <c r="M814" s="306">
        <f t="shared" ca="1" si="364"/>
        <v>-1.5003981309039451</v>
      </c>
      <c r="N814" s="304">
        <f t="shared" ca="1" si="365"/>
        <v>-85.96648049011327</v>
      </c>
      <c r="P814" s="310">
        <f t="shared" ca="1" si="366"/>
        <v>23</v>
      </c>
      <c r="Q814" s="304">
        <f t="shared" ca="1" si="367"/>
        <v>0</v>
      </c>
      <c r="R814" s="306">
        <f t="shared" ca="1" si="368"/>
        <v>0</v>
      </c>
      <c r="S814" s="307">
        <f t="shared" ca="1" si="369"/>
        <v>2.9792999999999985</v>
      </c>
      <c r="T814" s="304">
        <f t="shared" ca="1" si="349"/>
        <v>29.226932999999988</v>
      </c>
      <c r="U814" s="311">
        <f t="shared" ca="1" si="350"/>
        <v>0</v>
      </c>
      <c r="V814" s="306">
        <f t="shared" ca="1" si="351"/>
        <v>1.2265660292447436</v>
      </c>
      <c r="W814" s="304">
        <f t="shared" ca="1" si="352"/>
        <v>27.493952305993808</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0.55739410865451688</v>
      </c>
      <c r="AH814" s="304">
        <f t="shared" ca="1" si="376"/>
        <v>-9.2283067558370835</v>
      </c>
    </row>
    <row r="815" spans="1:34" x14ac:dyDescent="0.2">
      <c r="A815" s="347">
        <f t="shared" ca="1" si="354"/>
        <v>1E-4</v>
      </c>
      <c r="B815" s="304">
        <f t="shared" ca="1" si="355"/>
        <v>37.130600000001238</v>
      </c>
      <c r="D815" s="306">
        <f t="shared" ca="1" si="356"/>
        <v>-0.64912104297518392</v>
      </c>
      <c r="E815" s="307">
        <f t="shared" ca="1" si="357"/>
        <v>-0.60453169651054139</v>
      </c>
      <c r="F815" s="304">
        <f t="shared" ca="1" si="358"/>
        <v>0.88702688827289999</v>
      </c>
      <c r="G815" s="306">
        <f t="shared" ca="1" si="359"/>
        <v>7.3722570006425991</v>
      </c>
      <c r="H815" s="307">
        <f t="shared" ca="1" si="360"/>
        <v>-104.55016928935289</v>
      </c>
      <c r="I815" s="304">
        <f t="shared" ca="1" si="361"/>
        <v>104.80977087903528</v>
      </c>
      <c r="J815" s="306">
        <f t="shared" ca="1" si="362"/>
        <v>841.88593005355631</v>
      </c>
      <c r="K815" s="307">
        <f t="shared" ca="1" si="363"/>
        <v>-12.786201015134978</v>
      </c>
      <c r="L815" s="304">
        <f t="shared" ca="1" si="348"/>
        <v>841.98302011295982</v>
      </c>
      <c r="M815" s="306">
        <f t="shared" ca="1" si="364"/>
        <v>-1.500398789273873</v>
      </c>
      <c r="N815" s="304">
        <f t="shared" ca="1" si="365"/>
        <v>-85.966518211931501</v>
      </c>
      <c r="P815" s="310">
        <f t="shared" ca="1" si="366"/>
        <v>23</v>
      </c>
      <c r="Q815" s="304">
        <f t="shared" ca="1" si="367"/>
        <v>0</v>
      </c>
      <c r="R815" s="306">
        <f t="shared" ca="1" si="368"/>
        <v>0</v>
      </c>
      <c r="S815" s="307">
        <f t="shared" ca="1" si="369"/>
        <v>2.9792999999999985</v>
      </c>
      <c r="T815" s="304">
        <f t="shared" ca="1" si="349"/>
        <v>29.226932999999988</v>
      </c>
      <c r="U815" s="311">
        <f t="shared" ca="1" si="350"/>
        <v>0</v>
      </c>
      <c r="V815" s="306">
        <f t="shared" ca="1" si="351"/>
        <v>1.2265673116224272</v>
      </c>
      <c r="W815" s="304">
        <f t="shared" ca="1" si="352"/>
        <v>27.49401029344828</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0.55737509921745954</v>
      </c>
      <c r="AH815" s="304">
        <f t="shared" ca="1" si="376"/>
        <v>-9.2283262195797064</v>
      </c>
    </row>
    <row r="816" spans="1:34" x14ac:dyDescent="0.2">
      <c r="A816" s="347">
        <f t="shared" ca="1" si="354"/>
        <v>1E-4</v>
      </c>
      <c r="B816" s="304">
        <f t="shared" ca="1" si="355"/>
        <v>37.130700000001241</v>
      </c>
      <c r="D816" s="306">
        <f t="shared" ca="1" si="356"/>
        <v>-0.64911635141899693</v>
      </c>
      <c r="E816" s="307">
        <f t="shared" ca="1" si="357"/>
        <v>-0.60451185391016793</v>
      </c>
      <c r="F816" s="304">
        <f t="shared" ca="1" si="358"/>
        <v>0.88700993184823973</v>
      </c>
      <c r="G816" s="306">
        <f t="shared" ca="1" si="359"/>
        <v>7.3721920890074575</v>
      </c>
      <c r="H816" s="307">
        <f t="shared" ca="1" si="360"/>
        <v>-104.55022974053828</v>
      </c>
      <c r="I816" s="304">
        <f t="shared" ca="1" si="361"/>
        <v>104.80982661466702</v>
      </c>
      <c r="J816" s="306">
        <f t="shared" ca="1" si="362"/>
        <v>841.88593005355631</v>
      </c>
      <c r="K816" s="307">
        <f t="shared" ca="1" si="363"/>
        <v>-12.796656035086473</v>
      </c>
      <c r="L816" s="304">
        <f t="shared" ca="1" si="348"/>
        <v>841.98317894588718</v>
      </c>
      <c r="M816" s="306">
        <f t="shared" ca="1" si="364"/>
        <v>-1.5003994476373039</v>
      </c>
      <c r="N816" s="304">
        <f t="shared" ca="1" si="365"/>
        <v>-85.966555933377478</v>
      </c>
      <c r="P816" s="310">
        <f t="shared" ca="1" si="366"/>
        <v>23</v>
      </c>
      <c r="Q816" s="304">
        <f t="shared" ca="1" si="367"/>
        <v>0</v>
      </c>
      <c r="R816" s="306">
        <f t="shared" ca="1" si="368"/>
        <v>0</v>
      </c>
      <c r="S816" s="307">
        <f t="shared" ca="1" si="369"/>
        <v>2.9792999999999985</v>
      </c>
      <c r="T816" s="304">
        <f t="shared" ca="1" si="349"/>
        <v>29.226932999999988</v>
      </c>
      <c r="U816" s="311">
        <f t="shared" ca="1" si="350"/>
        <v>0</v>
      </c>
      <c r="V816" s="306">
        <f t="shared" ca="1" si="351"/>
        <v>1.2265685940021935</v>
      </c>
      <c r="W816" s="304">
        <f t="shared" ca="1" si="352"/>
        <v>27.494068280028838</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0.55735609006500653</v>
      </c>
      <c r="AH816" s="304">
        <f t="shared" ca="1" si="376"/>
        <v>-9.2283456830289978</v>
      </c>
    </row>
    <row r="817" spans="1:34" x14ac:dyDescent="0.2">
      <c r="A817" s="347">
        <f t="shared" ca="1" si="354"/>
        <v>1E-4</v>
      </c>
      <c r="B817" s="304">
        <f t="shared" ca="1" si="355"/>
        <v>37.130800000001244</v>
      </c>
      <c r="D817" s="306">
        <f t="shared" ca="1" si="356"/>
        <v>-0.64911165987613983</v>
      </c>
      <c r="E817" s="307">
        <f t="shared" ca="1" si="357"/>
        <v>-0.6044920116088015</v>
      </c>
      <c r="F817" s="304">
        <f t="shared" ca="1" si="358"/>
        <v>0.88699297578166469</v>
      </c>
      <c r="G817" s="306">
        <f t="shared" ca="1" si="359"/>
        <v>7.3721271778414694</v>
      </c>
      <c r="H817" s="307">
        <f t="shared" ca="1" si="360"/>
        <v>-104.55029018973944</v>
      </c>
      <c r="I817" s="304">
        <f t="shared" ca="1" si="361"/>
        <v>104.80988234839784</v>
      </c>
      <c r="J817" s="306">
        <f t="shared" ca="1" si="362"/>
        <v>841.88593005355631</v>
      </c>
      <c r="K817" s="307">
        <f t="shared" ca="1" si="363"/>
        <v>-12.807111061082987</v>
      </c>
      <c r="L817" s="304">
        <f t="shared" ca="1" si="348"/>
        <v>841.98333790869776</v>
      </c>
      <c r="M817" s="306">
        <f t="shared" ca="1" si="364"/>
        <v>-1.5004001059942378</v>
      </c>
      <c r="N817" s="304">
        <f t="shared" ca="1" si="365"/>
        <v>-85.966593654451202</v>
      </c>
      <c r="P817" s="310">
        <f t="shared" ca="1" si="366"/>
        <v>23</v>
      </c>
      <c r="Q817" s="304">
        <f t="shared" ca="1" si="367"/>
        <v>0</v>
      </c>
      <c r="R817" s="306">
        <f t="shared" ca="1" si="368"/>
        <v>0</v>
      </c>
      <c r="S817" s="307">
        <f t="shared" ca="1" si="369"/>
        <v>2.9792999999999985</v>
      </c>
      <c r="T817" s="304">
        <f t="shared" ca="1" si="349"/>
        <v>29.226932999999988</v>
      </c>
      <c r="U817" s="311">
        <f t="shared" ca="1" si="350"/>
        <v>0</v>
      </c>
      <c r="V817" s="306">
        <f t="shared" ca="1" si="351"/>
        <v>1.2265698763840429</v>
      </c>
      <c r="W817" s="304">
        <f t="shared" ca="1" si="352"/>
        <v>27.494126265735467</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0.55733708119715963</v>
      </c>
      <c r="AH817" s="304">
        <f t="shared" ca="1" si="376"/>
        <v>-9.2283651461849594</v>
      </c>
    </row>
    <row r="818" spans="1:34" x14ac:dyDescent="0.2">
      <c r="A818" s="347">
        <f t="shared" ca="1" si="354"/>
        <v>1E-4</v>
      </c>
      <c r="B818" s="304">
        <f t="shared" ca="1" si="355"/>
        <v>37.130900000001247</v>
      </c>
      <c r="D818" s="306">
        <f t="shared" ca="1" si="356"/>
        <v>-0.64910696834661319</v>
      </c>
      <c r="E818" s="307">
        <f t="shared" ca="1" si="357"/>
        <v>-0.6044721696064439</v>
      </c>
      <c r="F818" s="304">
        <f t="shared" ca="1" si="358"/>
        <v>0.88697602007317677</v>
      </c>
      <c r="G818" s="306">
        <f t="shared" ca="1" si="359"/>
        <v>7.372062267144635</v>
      </c>
      <c r="H818" s="307">
        <f t="shared" ca="1" si="360"/>
        <v>-104.55035063695641</v>
      </c>
      <c r="I818" s="304">
        <f t="shared" ca="1" si="361"/>
        <v>104.80993808022781</v>
      </c>
      <c r="J818" s="306">
        <f t="shared" ca="1" si="362"/>
        <v>841.88593005355631</v>
      </c>
      <c r="K818" s="307">
        <f t="shared" ca="1" si="363"/>
        <v>-12.817566093124322</v>
      </c>
      <c r="L818" s="304">
        <f t="shared" ca="1" si="348"/>
        <v>841.98349700139204</v>
      </c>
      <c r="M818" s="306">
        <f t="shared" ca="1" si="364"/>
        <v>-1.5004007643446748</v>
      </c>
      <c r="N818" s="304">
        <f t="shared" ca="1" si="365"/>
        <v>-85.966631375152673</v>
      </c>
      <c r="P818" s="310">
        <f t="shared" ca="1" si="366"/>
        <v>23</v>
      </c>
      <c r="Q818" s="304">
        <f t="shared" ca="1" si="367"/>
        <v>0</v>
      </c>
      <c r="R818" s="306">
        <f t="shared" ca="1" si="368"/>
        <v>0</v>
      </c>
      <c r="S818" s="307">
        <f t="shared" ca="1" si="369"/>
        <v>2.9792999999999985</v>
      </c>
      <c r="T818" s="304">
        <f t="shared" ca="1" si="349"/>
        <v>29.226932999999988</v>
      </c>
      <c r="U818" s="311">
        <f t="shared" ca="1" si="350"/>
        <v>0</v>
      </c>
      <c r="V818" s="306">
        <f t="shared" ca="1" si="351"/>
        <v>1.2265711587679753</v>
      </c>
      <c r="W818" s="304">
        <f t="shared" ca="1" si="352"/>
        <v>27.494184250568203</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0.55731807261392063</v>
      </c>
      <c r="AH818" s="304">
        <f t="shared" ca="1" si="376"/>
        <v>-9.2283846090475894</v>
      </c>
    </row>
    <row r="819" spans="1:34" x14ac:dyDescent="0.2">
      <c r="A819" s="347">
        <f t="shared" ca="1" si="354"/>
        <v>1E-4</v>
      </c>
      <c r="B819" s="304">
        <f t="shared" ca="1" si="355"/>
        <v>37.131000000001251</v>
      </c>
      <c r="D819" s="306">
        <f t="shared" ca="1" si="356"/>
        <v>-0.64910227683041666</v>
      </c>
      <c r="E819" s="307">
        <f t="shared" ca="1" si="357"/>
        <v>-0.60445232790308978</v>
      </c>
      <c r="F819" s="304">
        <f t="shared" ca="1" si="358"/>
        <v>0.88695906472277242</v>
      </c>
      <c r="G819" s="306">
        <f t="shared" ca="1" si="359"/>
        <v>7.3719973569169523</v>
      </c>
      <c r="H819" s="307">
        <f t="shared" ca="1" si="360"/>
        <v>-104.5504110821892</v>
      </c>
      <c r="I819" s="304">
        <f t="shared" ca="1" si="361"/>
        <v>104.80999381015695</v>
      </c>
      <c r="J819" s="306">
        <f t="shared" ca="1" si="362"/>
        <v>841.88593005355631</v>
      </c>
      <c r="K819" s="307">
        <f t="shared" ca="1" si="363"/>
        <v>-12.82802113121028</v>
      </c>
      <c r="L819" s="304">
        <f t="shared" ca="1" si="348"/>
        <v>841.98365622396989</v>
      </c>
      <c r="M819" s="306">
        <f t="shared" ca="1" si="364"/>
        <v>-1.5004014226886151</v>
      </c>
      <c r="N819" s="304">
        <f t="shared" ca="1" si="365"/>
        <v>-85.966669095481919</v>
      </c>
      <c r="P819" s="310">
        <f t="shared" ca="1" si="366"/>
        <v>23</v>
      </c>
      <c r="Q819" s="304">
        <f t="shared" ca="1" si="367"/>
        <v>0</v>
      </c>
      <c r="R819" s="306">
        <f t="shared" ca="1" si="368"/>
        <v>0</v>
      </c>
      <c r="S819" s="307">
        <f t="shared" ca="1" si="369"/>
        <v>2.9792999999999985</v>
      </c>
      <c r="T819" s="304">
        <f t="shared" ca="1" si="349"/>
        <v>29.226932999999988</v>
      </c>
      <c r="U819" s="311">
        <f t="shared" ca="1" si="350"/>
        <v>0</v>
      </c>
      <c r="V819" s="306">
        <f t="shared" ca="1" si="351"/>
        <v>1.2265724411539907</v>
      </c>
      <c r="W819" s="304">
        <f t="shared" ca="1" si="352"/>
        <v>27.494242234527057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0.55729906431528065</v>
      </c>
      <c r="AH819" s="304">
        <f t="shared" ca="1" si="376"/>
        <v>-9.2284040716168949</v>
      </c>
    </row>
    <row r="820" spans="1:34" x14ac:dyDescent="0.2">
      <c r="A820" s="347">
        <f t="shared" ca="1" si="354"/>
        <v>1E-4</v>
      </c>
      <c r="B820" s="304">
        <f t="shared" ca="1" si="355"/>
        <v>37.131100000001254</v>
      </c>
      <c r="D820" s="306">
        <f t="shared" ca="1" si="356"/>
        <v>-0.6490975853275518</v>
      </c>
      <c r="E820" s="307">
        <f t="shared" ca="1" si="357"/>
        <v>-0.60443248649873027</v>
      </c>
      <c r="F820" s="304">
        <f t="shared" ca="1" si="358"/>
        <v>0.88694210973044685</v>
      </c>
      <c r="G820" s="306">
        <f t="shared" ca="1" si="359"/>
        <v>7.3719324471584198</v>
      </c>
      <c r="H820" s="307">
        <f t="shared" ca="1" si="360"/>
        <v>-104.55047152543786</v>
      </c>
      <c r="I820" s="304">
        <f t="shared" ca="1" si="361"/>
        <v>104.81004953818531</v>
      </c>
      <c r="J820" s="306">
        <f t="shared" ca="1" si="362"/>
        <v>841.88593005355631</v>
      </c>
      <c r="K820" s="307">
        <f t="shared" ca="1" si="363"/>
        <v>-12.838476175340661</v>
      </c>
      <c r="L820" s="304">
        <f t="shared" ca="1" si="348"/>
        <v>841.98381557643154</v>
      </c>
      <c r="M820" s="306">
        <f t="shared" ca="1" si="364"/>
        <v>-1.5004020810260585</v>
      </c>
      <c r="N820" s="304">
        <f t="shared" ca="1" si="365"/>
        <v>-85.966706815438926</v>
      </c>
      <c r="P820" s="310">
        <f t="shared" ca="1" si="366"/>
        <v>23</v>
      </c>
      <c r="Q820" s="304">
        <f t="shared" ca="1" si="367"/>
        <v>0</v>
      </c>
      <c r="R820" s="306">
        <f t="shared" ca="1" si="368"/>
        <v>0</v>
      </c>
      <c r="S820" s="307">
        <f t="shared" ca="1" si="369"/>
        <v>2.9792999999999985</v>
      </c>
      <c r="T820" s="304">
        <f t="shared" ca="1" si="349"/>
        <v>29.226932999999988</v>
      </c>
      <c r="U820" s="311">
        <f t="shared" ca="1" si="350"/>
        <v>0</v>
      </c>
      <c r="V820" s="306">
        <f t="shared" ca="1" si="351"/>
        <v>1.2265737235420895</v>
      </c>
      <c r="W820" s="304">
        <f t="shared" ca="1" si="352"/>
        <v>27.494300217612043</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0.55728005630123079</v>
      </c>
      <c r="AH820" s="304">
        <f t="shared" ca="1" si="376"/>
        <v>-9.2284235338928848</v>
      </c>
    </row>
    <row r="821" spans="1:34" x14ac:dyDescent="0.2">
      <c r="A821" s="347">
        <f t="shared" ca="1" si="354"/>
        <v>1E-4</v>
      </c>
      <c r="B821" s="304">
        <f t="shared" ca="1" si="355"/>
        <v>37.131200000001257</v>
      </c>
      <c r="D821" s="306">
        <f t="shared" ca="1" si="356"/>
        <v>-0.6490928938380196</v>
      </c>
      <c r="E821" s="307">
        <f t="shared" ca="1" si="357"/>
        <v>-0.60441264539336004</v>
      </c>
      <c r="F821" s="304">
        <f t="shared" ca="1" si="358"/>
        <v>0.88692515509619763</v>
      </c>
      <c r="G821" s="306">
        <f t="shared" ca="1" si="359"/>
        <v>7.3718675378690364</v>
      </c>
      <c r="H821" s="307">
        <f t="shared" ca="1" si="360"/>
        <v>-104.55053196670239</v>
      </c>
      <c r="I821" s="304">
        <f t="shared" ca="1" si="361"/>
        <v>104.81010526431288</v>
      </c>
      <c r="J821" s="306">
        <f t="shared" ca="1" si="362"/>
        <v>841.88593005355631</v>
      </c>
      <c r="K821" s="307">
        <f t="shared" ca="1" si="363"/>
        <v>-12.848931225515267</v>
      </c>
      <c r="L821" s="304">
        <f t="shared" ca="1" si="348"/>
        <v>841.98397505877722</v>
      </c>
      <c r="M821" s="306">
        <f t="shared" ca="1" si="364"/>
        <v>-1.5004027393570054</v>
      </c>
      <c r="N821" s="304">
        <f t="shared" ca="1" si="365"/>
        <v>-85.966744535023707</v>
      </c>
      <c r="P821" s="310">
        <f t="shared" ca="1" si="366"/>
        <v>23</v>
      </c>
      <c r="Q821" s="304">
        <f t="shared" ca="1" si="367"/>
        <v>0</v>
      </c>
      <c r="R821" s="306">
        <f t="shared" ca="1" si="368"/>
        <v>0</v>
      </c>
      <c r="S821" s="307">
        <f t="shared" ca="1" si="369"/>
        <v>2.9792999999999985</v>
      </c>
      <c r="T821" s="304">
        <f t="shared" ca="1" si="349"/>
        <v>29.226932999999988</v>
      </c>
      <c r="U821" s="311">
        <f t="shared" ca="1" si="350"/>
        <v>0</v>
      </c>
      <c r="V821" s="306">
        <f t="shared" ca="1" si="351"/>
        <v>1.2265750059322709</v>
      </c>
      <c r="W821" s="304">
        <f t="shared" ca="1" si="352"/>
        <v>27.494358199823147</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0.55726104857177461</v>
      </c>
      <c r="AH821" s="304">
        <f t="shared" ca="1" si="376"/>
        <v>-9.2284429958755609</v>
      </c>
    </row>
    <row r="822" spans="1:34" x14ac:dyDescent="0.2">
      <c r="A822" s="347">
        <f t="shared" ca="1" si="354"/>
        <v>1E-4</v>
      </c>
      <c r="B822" s="304">
        <f t="shared" ca="1" si="355"/>
        <v>37.131300000001261</v>
      </c>
      <c r="D822" s="306">
        <f t="shared" ca="1" si="356"/>
        <v>-0.64908820236181874</v>
      </c>
      <c r="E822" s="307">
        <f t="shared" ca="1" si="357"/>
        <v>-0.60439280458698796</v>
      </c>
      <c r="F822" s="304">
        <f t="shared" ca="1" si="358"/>
        <v>0.88690820082002986</v>
      </c>
      <c r="G822" s="306">
        <f t="shared" ca="1" si="359"/>
        <v>7.3718026290488003</v>
      </c>
      <c r="H822" s="307">
        <f t="shared" ca="1" si="360"/>
        <v>-104.55059240598285</v>
      </c>
      <c r="I822" s="304">
        <f t="shared" ca="1" si="361"/>
        <v>104.81016098853971</v>
      </c>
      <c r="J822" s="306">
        <f t="shared" ca="1" si="362"/>
        <v>841.88593005355631</v>
      </c>
      <c r="K822" s="307">
        <f t="shared" ca="1" si="363"/>
        <v>-12.859386281733901</v>
      </c>
      <c r="L822" s="304">
        <f t="shared" ca="1" si="348"/>
        <v>841.98413467100693</v>
      </c>
      <c r="M822" s="306">
        <f t="shared" ca="1" si="364"/>
        <v>-1.5004033976814555</v>
      </c>
      <c r="N822" s="304">
        <f t="shared" ca="1" si="365"/>
        <v>-85.96678225423625</v>
      </c>
      <c r="P822" s="310">
        <f t="shared" ca="1" si="366"/>
        <v>23</v>
      </c>
      <c r="Q822" s="304">
        <f t="shared" ca="1" si="367"/>
        <v>0</v>
      </c>
      <c r="R822" s="306">
        <f t="shared" ca="1" si="368"/>
        <v>0</v>
      </c>
      <c r="S822" s="307">
        <f t="shared" ca="1" si="369"/>
        <v>2.9792999999999985</v>
      </c>
      <c r="T822" s="304">
        <f t="shared" ca="1" si="349"/>
        <v>29.226932999999988</v>
      </c>
      <c r="U822" s="311">
        <f t="shared" ca="1" si="350"/>
        <v>0</v>
      </c>
      <c r="V822" s="306">
        <f t="shared" ca="1" si="351"/>
        <v>1.2265762883245352</v>
      </c>
      <c r="W822" s="304">
        <f t="shared" ca="1" si="352"/>
        <v>27.494416181160389</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0.55724204112691034</v>
      </c>
      <c r="AH822" s="304">
        <f t="shared" ca="1" si="376"/>
        <v>-9.2284624575649179</v>
      </c>
    </row>
    <row r="823" spans="1:34" x14ac:dyDescent="0.2">
      <c r="A823" s="347">
        <f t="shared" ca="1" si="354"/>
        <v>1E-4</v>
      </c>
      <c r="B823" s="304">
        <f t="shared" ca="1" si="355"/>
        <v>37.131400000001264</v>
      </c>
      <c r="D823" s="306">
        <f t="shared" ca="1" si="356"/>
        <v>-0.64908351089895289</v>
      </c>
      <c r="E823" s="307">
        <f t="shared" ca="1" si="357"/>
        <v>-0.60437296407960517</v>
      </c>
      <c r="F823" s="304">
        <f t="shared" ca="1" si="358"/>
        <v>0.88689124690194043</v>
      </c>
      <c r="G823" s="306">
        <f t="shared" ca="1" si="359"/>
        <v>7.3717377206977108</v>
      </c>
      <c r="H823" s="307">
        <f t="shared" ca="1" si="360"/>
        <v>-104.55065284327927</v>
      </c>
      <c r="I823" s="304">
        <f t="shared" ca="1" si="361"/>
        <v>104.81021671086582</v>
      </c>
      <c r="J823" s="306">
        <f t="shared" ca="1" si="362"/>
        <v>841.88593005355631</v>
      </c>
      <c r="K823" s="307">
        <f t="shared" ca="1" si="363"/>
        <v>-12.869841343996365</v>
      </c>
      <c r="L823" s="304">
        <f t="shared" ca="1" si="348"/>
        <v>841.98429441312089</v>
      </c>
      <c r="M823" s="306">
        <f t="shared" ca="1" si="364"/>
        <v>-1.5004040559994092</v>
      </c>
      <c r="N823" s="304">
        <f t="shared" ca="1" si="365"/>
        <v>-85.966819973076568</v>
      </c>
      <c r="P823" s="310">
        <f t="shared" ca="1" si="366"/>
        <v>23</v>
      </c>
      <c r="Q823" s="304">
        <f t="shared" ca="1" si="367"/>
        <v>0</v>
      </c>
      <c r="R823" s="306">
        <f t="shared" ca="1" si="368"/>
        <v>0</v>
      </c>
      <c r="S823" s="307">
        <f t="shared" ca="1" si="369"/>
        <v>2.9792999999999985</v>
      </c>
      <c r="T823" s="304">
        <f t="shared" ca="1" si="349"/>
        <v>29.226932999999988</v>
      </c>
      <c r="U823" s="311">
        <f t="shared" ca="1" si="350"/>
        <v>0</v>
      </c>
      <c r="V823" s="306">
        <f t="shared" ca="1" si="351"/>
        <v>1.2265775707188826</v>
      </c>
      <c r="W823" s="304">
        <f t="shared" ca="1" si="352"/>
        <v>27.494474161623788</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0.55722303396663264</v>
      </c>
      <c r="AH823" s="304">
        <f t="shared" ca="1" si="376"/>
        <v>-9.2284819189609646</v>
      </c>
    </row>
    <row r="824" spans="1:34" x14ac:dyDescent="0.2">
      <c r="A824" s="347">
        <f t="shared" ca="1" si="354"/>
        <v>1E-4</v>
      </c>
      <c r="B824" s="304">
        <f t="shared" ca="1" si="355"/>
        <v>37.131500000001267</v>
      </c>
      <c r="D824" s="306">
        <f t="shared" ca="1" si="356"/>
        <v>-0.64907881944941903</v>
      </c>
      <c r="E824" s="307">
        <f t="shared" ca="1" si="357"/>
        <v>-0.60435312387120277</v>
      </c>
      <c r="F824" s="304">
        <f t="shared" ca="1" si="358"/>
        <v>0.88687429334192158</v>
      </c>
      <c r="G824" s="306">
        <f t="shared" ca="1" si="359"/>
        <v>7.371672812815766</v>
      </c>
      <c r="H824" s="307">
        <f t="shared" ca="1" si="360"/>
        <v>-104.55071327859166</v>
      </c>
      <c r="I824" s="304">
        <f t="shared" ca="1" si="361"/>
        <v>104.81027243129124</v>
      </c>
      <c r="J824" s="306">
        <f t="shared" ca="1" si="362"/>
        <v>841.88593005355631</v>
      </c>
      <c r="K824" s="307">
        <f t="shared" ca="1" si="363"/>
        <v>-12.880296412302458</v>
      </c>
      <c r="L824" s="304">
        <f t="shared" ca="1" si="348"/>
        <v>841.98445428511934</v>
      </c>
      <c r="M824" s="306">
        <f t="shared" ca="1" si="364"/>
        <v>-1.5004047143108665</v>
      </c>
      <c r="N824" s="304">
        <f t="shared" ca="1" si="365"/>
        <v>-85.966857691544675</v>
      </c>
      <c r="P824" s="310">
        <f t="shared" ca="1" si="366"/>
        <v>23</v>
      </c>
      <c r="Q824" s="304">
        <f t="shared" ca="1" si="367"/>
        <v>0</v>
      </c>
      <c r="R824" s="306">
        <f t="shared" ca="1" si="368"/>
        <v>0</v>
      </c>
      <c r="S824" s="307">
        <f t="shared" ca="1" si="369"/>
        <v>2.9792999999999985</v>
      </c>
      <c r="T824" s="304">
        <f t="shared" ca="1" si="349"/>
        <v>29.226932999999988</v>
      </c>
      <c r="U824" s="311">
        <f t="shared" ca="1" si="350"/>
        <v>0</v>
      </c>
      <c r="V824" s="306">
        <f t="shared" ca="1" si="351"/>
        <v>1.226578853115313</v>
      </c>
      <c r="W824" s="304">
        <f t="shared" ca="1" si="352"/>
        <v>27.494532141213345</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0.55720402709093797</v>
      </c>
      <c r="AH824" s="304">
        <f t="shared" ca="1" si="376"/>
        <v>-9.2285013800637063</v>
      </c>
    </row>
    <row r="825" spans="1:34" x14ac:dyDescent="0.2">
      <c r="A825" s="347">
        <f t="shared" ca="1" si="354"/>
        <v>1E-4</v>
      </c>
      <c r="B825" s="304">
        <f t="shared" ca="1" si="355"/>
        <v>37.131600000001271</v>
      </c>
      <c r="D825" s="306">
        <f t="shared" ca="1" si="356"/>
        <v>-0.6490741280132184</v>
      </c>
      <c r="E825" s="307">
        <f t="shared" ca="1" si="357"/>
        <v>-0.60433328396178254</v>
      </c>
      <c r="F825" s="304">
        <f t="shared" ca="1" si="358"/>
        <v>0.88685734013997564</v>
      </c>
      <c r="G825" s="306">
        <f t="shared" ca="1" si="359"/>
        <v>7.3716079054029651</v>
      </c>
      <c r="H825" s="307">
        <f t="shared" ca="1" si="360"/>
        <v>-104.55077371192006</v>
      </c>
      <c r="I825" s="304">
        <f t="shared" ca="1" si="361"/>
        <v>104.810328149816</v>
      </c>
      <c r="J825" s="306">
        <f t="shared" ca="1" si="362"/>
        <v>841.88593005355631</v>
      </c>
      <c r="K825" s="307">
        <f t="shared" ca="1" si="363"/>
        <v>-12.890751486651984</v>
      </c>
      <c r="L825" s="304">
        <f t="shared" ca="1" si="348"/>
        <v>841.98461428700239</v>
      </c>
      <c r="M825" s="306">
        <f t="shared" ca="1" si="364"/>
        <v>-1.5004053726158275</v>
      </c>
      <c r="N825" s="304">
        <f t="shared" ca="1" si="365"/>
        <v>-85.966895409640586</v>
      </c>
      <c r="P825" s="310">
        <f t="shared" ca="1" si="366"/>
        <v>23</v>
      </c>
      <c r="Q825" s="304">
        <f t="shared" ca="1" si="367"/>
        <v>0</v>
      </c>
      <c r="R825" s="306">
        <f t="shared" ca="1" si="368"/>
        <v>0</v>
      </c>
      <c r="S825" s="307">
        <f t="shared" ca="1" si="369"/>
        <v>2.9792999999999985</v>
      </c>
      <c r="T825" s="304">
        <f t="shared" ca="1" si="349"/>
        <v>29.226932999999988</v>
      </c>
      <c r="U825" s="311">
        <f t="shared" ca="1" si="350"/>
        <v>0</v>
      </c>
      <c r="V825" s="306">
        <f t="shared" ca="1" si="351"/>
        <v>1.2265801355138259</v>
      </c>
      <c r="W825" s="304">
        <f t="shared" ca="1" si="352"/>
        <v>27.494590119929065</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0.55718502049982277</v>
      </c>
      <c r="AH825" s="304">
        <f t="shared" ca="1" si="376"/>
        <v>-9.2285208408731449</v>
      </c>
    </row>
    <row r="826" spans="1:34" x14ac:dyDescent="0.2">
      <c r="A826" s="347">
        <f t="shared" ca="1" si="354"/>
        <v>1E-4</v>
      </c>
      <c r="B826" s="304">
        <f t="shared" ca="1" si="355"/>
        <v>37.131700000001274</v>
      </c>
      <c r="D826" s="306">
        <f t="shared" ca="1" si="356"/>
        <v>-0.64906943659035199</v>
      </c>
      <c r="E826" s="307">
        <f t="shared" ca="1" si="357"/>
        <v>-0.60431344435134626</v>
      </c>
      <c r="F826" s="304">
        <f t="shared" ca="1" si="358"/>
        <v>0.88684038729610448</v>
      </c>
      <c r="G826" s="306">
        <f t="shared" ca="1" si="359"/>
        <v>7.3715429984593062</v>
      </c>
      <c r="H826" s="307">
        <f t="shared" ca="1" si="360"/>
        <v>-104.5508341432645</v>
      </c>
      <c r="I826" s="304">
        <f t="shared" ca="1" si="361"/>
        <v>104.81038386644013</v>
      </c>
      <c r="J826" s="306">
        <f t="shared" ca="1" si="362"/>
        <v>841.88593005355631</v>
      </c>
      <c r="K826" s="307">
        <f t="shared" ca="1" si="363"/>
        <v>-12.901206567044744</v>
      </c>
      <c r="L826" s="304">
        <f t="shared" ca="1" si="348"/>
        <v>841.98477441877003</v>
      </c>
      <c r="M826" s="306">
        <f t="shared" ca="1" si="364"/>
        <v>-1.5004060309142921</v>
      </c>
      <c r="N826" s="304">
        <f t="shared" ca="1" si="365"/>
        <v>-85.966933127364257</v>
      </c>
      <c r="P826" s="310">
        <f t="shared" ca="1" si="366"/>
        <v>23</v>
      </c>
      <c r="Q826" s="304">
        <f t="shared" ca="1" si="367"/>
        <v>0</v>
      </c>
      <c r="R826" s="306">
        <f t="shared" ca="1" si="368"/>
        <v>0</v>
      </c>
      <c r="S826" s="307">
        <f t="shared" ca="1" si="369"/>
        <v>2.9792999999999985</v>
      </c>
      <c r="T826" s="304">
        <f t="shared" ca="1" si="349"/>
        <v>29.226932999999988</v>
      </c>
      <c r="U826" s="311">
        <f t="shared" ca="1" si="350"/>
        <v>0</v>
      </c>
      <c r="V826" s="306">
        <f t="shared" ca="1" si="351"/>
        <v>1.2265814179144221</v>
      </c>
      <c r="W826" s="304">
        <f t="shared" ca="1" si="352"/>
        <v>27.494648097770973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0.55716601419328882</v>
      </c>
      <c r="AH826" s="304">
        <f t="shared" ca="1" si="376"/>
        <v>-9.2285403013892786</v>
      </c>
    </row>
    <row r="827" spans="1:34" x14ac:dyDescent="0.2">
      <c r="A827" s="347">
        <f t="shared" ca="1" si="354"/>
        <v>1E-4</v>
      </c>
      <c r="B827" s="304">
        <f t="shared" ca="1" si="355"/>
        <v>37.131800000001277</v>
      </c>
      <c r="D827" s="306">
        <f t="shared" ca="1" si="356"/>
        <v>-0.64906474518082136</v>
      </c>
      <c r="E827" s="307">
        <f t="shared" ca="1" si="357"/>
        <v>-0.60429360503987795</v>
      </c>
      <c r="F827" s="304">
        <f t="shared" ca="1" si="358"/>
        <v>0.88682343481029902</v>
      </c>
      <c r="G827" s="306">
        <f t="shared" ca="1" si="359"/>
        <v>7.3714780919847884</v>
      </c>
      <c r="H827" s="307">
        <f t="shared" ca="1" si="360"/>
        <v>-104.550894572625</v>
      </c>
      <c r="I827" s="304">
        <f t="shared" ca="1" si="361"/>
        <v>104.81043958116366</v>
      </c>
      <c r="J827" s="306">
        <f t="shared" ca="1" si="362"/>
        <v>841.88593005355631</v>
      </c>
      <c r="K827" s="307">
        <f t="shared" ca="1" si="363"/>
        <v>-12.911661653480538</v>
      </c>
      <c r="L827" s="304">
        <f t="shared" ca="1" si="348"/>
        <v>841.98493468042261</v>
      </c>
      <c r="M827" s="306">
        <f t="shared" ca="1" si="364"/>
        <v>-1.5004066892062606</v>
      </c>
      <c r="N827" s="304">
        <f t="shared" ca="1" si="365"/>
        <v>-85.966970844715746</v>
      </c>
      <c r="P827" s="310">
        <f t="shared" ca="1" si="366"/>
        <v>23</v>
      </c>
      <c r="Q827" s="304">
        <f t="shared" ca="1" si="367"/>
        <v>0</v>
      </c>
      <c r="R827" s="306">
        <f t="shared" ca="1" si="368"/>
        <v>0</v>
      </c>
      <c r="S827" s="307">
        <f t="shared" ca="1" si="369"/>
        <v>2.9792999999999985</v>
      </c>
      <c r="T827" s="304">
        <f t="shared" ca="1" si="349"/>
        <v>29.226932999999988</v>
      </c>
      <c r="U827" s="311">
        <f t="shared" ca="1" si="350"/>
        <v>0</v>
      </c>
      <c r="V827" s="306">
        <f t="shared" ca="1" si="351"/>
        <v>1.2265827003171013</v>
      </c>
      <c r="W827" s="304">
        <f t="shared" ca="1" si="352"/>
        <v>27.494706074739078</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0.55714700817132545</v>
      </c>
      <c r="AH827" s="304">
        <f t="shared" ca="1" si="376"/>
        <v>-9.2285597616121198</v>
      </c>
    </row>
    <row r="828" spans="1:34" x14ac:dyDescent="0.2">
      <c r="A828" s="347">
        <f t="shared" ca="1" si="354"/>
        <v>1E-4</v>
      </c>
      <c r="B828" s="304">
        <f t="shared" ca="1" si="355"/>
        <v>37.131900000001281</v>
      </c>
      <c r="D828" s="306">
        <f t="shared" ca="1" si="356"/>
        <v>-0.64906005378462572</v>
      </c>
      <c r="E828" s="307">
        <f t="shared" ca="1" si="357"/>
        <v>-0.60427376602737937</v>
      </c>
      <c r="F828" s="304">
        <f t="shared" ca="1" si="358"/>
        <v>0.88680648268255979</v>
      </c>
      <c r="G828" s="306">
        <f t="shared" ca="1" si="359"/>
        <v>7.3714131859794101</v>
      </c>
      <c r="H828" s="307">
        <f t="shared" ca="1" si="360"/>
        <v>-104.55095500000159</v>
      </c>
      <c r="I828" s="304">
        <f t="shared" ca="1" si="361"/>
        <v>104.81049529398662</v>
      </c>
      <c r="J828" s="306">
        <f t="shared" ca="1" si="362"/>
        <v>841.88593005355631</v>
      </c>
      <c r="K828" s="307">
        <f t="shared" ca="1" si="363"/>
        <v>-12.922116745959169</v>
      </c>
      <c r="L828" s="304">
        <f t="shared" ca="1" si="348"/>
        <v>841.98509507196002</v>
      </c>
      <c r="M828" s="306">
        <f t="shared" ca="1" si="364"/>
        <v>-1.500407347491733</v>
      </c>
      <c r="N828" s="304">
        <f t="shared" ca="1" si="365"/>
        <v>-85.967008561695025</v>
      </c>
      <c r="P828" s="310">
        <f t="shared" ca="1" si="366"/>
        <v>23</v>
      </c>
      <c r="Q828" s="304">
        <f t="shared" ca="1" si="367"/>
        <v>0</v>
      </c>
      <c r="R828" s="306">
        <f t="shared" ca="1" si="368"/>
        <v>0</v>
      </c>
      <c r="S828" s="307">
        <f t="shared" ca="1" si="369"/>
        <v>2.9792999999999985</v>
      </c>
      <c r="T828" s="304">
        <f t="shared" ca="1" si="349"/>
        <v>29.226932999999988</v>
      </c>
      <c r="U828" s="311">
        <f t="shared" ca="1" si="350"/>
        <v>0</v>
      </c>
      <c r="V828" s="306">
        <f t="shared" ca="1" si="351"/>
        <v>1.2265839827218628</v>
      </c>
      <c r="W828" s="304">
        <f t="shared" ca="1" si="352"/>
        <v>27.494764050833375</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0.5571280024339309</v>
      </c>
      <c r="AH828" s="304">
        <f t="shared" ca="1" si="376"/>
        <v>-9.2285792215416684</v>
      </c>
    </row>
    <row r="829" spans="1:34" x14ac:dyDescent="0.2">
      <c r="A829" s="347">
        <f t="shared" ca="1" si="354"/>
        <v>1E-4</v>
      </c>
      <c r="B829" s="304">
        <f t="shared" ca="1" si="355"/>
        <v>37.132000000001284</v>
      </c>
      <c r="D829" s="306">
        <f t="shared" ca="1" si="356"/>
        <v>-0.64905536240176587</v>
      </c>
      <c r="E829" s="307">
        <f t="shared" ca="1" si="357"/>
        <v>-0.6042539273138523</v>
      </c>
      <c r="F829" s="304">
        <f t="shared" ca="1" si="358"/>
        <v>0.88678953091288915</v>
      </c>
      <c r="G829" s="306">
        <f t="shared" ca="1" si="359"/>
        <v>7.3713482804431703</v>
      </c>
      <c r="H829" s="307">
        <f t="shared" ca="1" si="360"/>
        <v>-104.55101542539433</v>
      </c>
      <c r="I829" s="304">
        <f t="shared" ca="1" si="361"/>
        <v>104.81055100490902</v>
      </c>
      <c r="J829" s="306">
        <f t="shared" ca="1" si="362"/>
        <v>841.88593005355631</v>
      </c>
      <c r="K829" s="307">
        <f t="shared" ca="1" si="363"/>
        <v>-12.932571844480439</v>
      </c>
      <c r="L829" s="304">
        <f t="shared" ca="1" si="348"/>
        <v>841.98525559338282</v>
      </c>
      <c r="M829" s="306">
        <f t="shared" ca="1" si="364"/>
        <v>-1.5004080057707092</v>
      </c>
      <c r="N829" s="304">
        <f t="shared" ca="1" si="365"/>
        <v>-85.967046278302107</v>
      </c>
      <c r="P829" s="310">
        <f t="shared" ca="1" si="366"/>
        <v>23</v>
      </c>
      <c r="Q829" s="304">
        <f t="shared" ca="1" si="367"/>
        <v>0</v>
      </c>
      <c r="R829" s="306">
        <f t="shared" ca="1" si="368"/>
        <v>0</v>
      </c>
      <c r="S829" s="307">
        <f t="shared" ca="1" si="369"/>
        <v>2.9792999999999985</v>
      </c>
      <c r="T829" s="304">
        <f t="shared" ca="1" si="349"/>
        <v>29.226932999999988</v>
      </c>
      <c r="U829" s="311">
        <f t="shared" ca="1" si="350"/>
        <v>0</v>
      </c>
      <c r="V829" s="306">
        <f t="shared" ca="1" si="351"/>
        <v>1.2265852651287077</v>
      </c>
      <c r="W829" s="304">
        <f t="shared" ca="1" si="352"/>
        <v>27.494822026053882</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0.55710899698110694</v>
      </c>
      <c r="AH829" s="304">
        <f t="shared" ca="1" si="376"/>
        <v>-9.2285986811779246</v>
      </c>
    </row>
    <row r="830" spans="1:34" x14ac:dyDescent="0.2">
      <c r="A830" s="347">
        <f t="shared" ca="1" si="354"/>
        <v>1E-4</v>
      </c>
      <c r="B830" s="304">
        <f t="shared" ca="1" si="355"/>
        <v>37.132100000001287</v>
      </c>
      <c r="D830" s="306">
        <f t="shared" ca="1" si="356"/>
        <v>-0.64905067103224312</v>
      </c>
      <c r="E830" s="307">
        <f t="shared" ca="1" si="357"/>
        <v>-0.60423408889928965</v>
      </c>
      <c r="F830" s="304">
        <f t="shared" ca="1" si="358"/>
        <v>0.8867725795012833</v>
      </c>
      <c r="G830" s="306">
        <f t="shared" ca="1" si="359"/>
        <v>7.3712833753760671</v>
      </c>
      <c r="H830" s="307">
        <f t="shared" ca="1" si="360"/>
        <v>-104.55107584880322</v>
      </c>
      <c r="I830" s="304">
        <f t="shared" ca="1" si="361"/>
        <v>104.81060671393091</v>
      </c>
      <c r="J830" s="306">
        <f t="shared" ca="1" si="362"/>
        <v>841.88593005355631</v>
      </c>
      <c r="K830" s="307">
        <f t="shared" ca="1" si="363"/>
        <v>-12.943026949044148</v>
      </c>
      <c r="L830" s="304">
        <f t="shared" ca="1" si="348"/>
        <v>841.98541624469078</v>
      </c>
      <c r="M830" s="306">
        <f t="shared" ca="1" si="364"/>
        <v>-1.5004086640431895</v>
      </c>
      <c r="N830" s="304">
        <f t="shared" ca="1" si="365"/>
        <v>-85.967083994536992</v>
      </c>
      <c r="P830" s="310">
        <f t="shared" ca="1" si="366"/>
        <v>23</v>
      </c>
      <c r="Q830" s="304">
        <f t="shared" ca="1" si="367"/>
        <v>0</v>
      </c>
      <c r="R830" s="306">
        <f t="shared" ca="1" si="368"/>
        <v>0</v>
      </c>
      <c r="S830" s="307">
        <f t="shared" ca="1" si="369"/>
        <v>2.9792999999999985</v>
      </c>
      <c r="T830" s="304">
        <f t="shared" ca="1" si="349"/>
        <v>29.226932999999988</v>
      </c>
      <c r="U830" s="311">
        <f t="shared" ca="1" si="350"/>
        <v>0</v>
      </c>
      <c r="V830" s="306">
        <f t="shared" ca="1" si="351"/>
        <v>1.2265865475376347</v>
      </c>
      <c r="W830" s="304">
        <f t="shared" ca="1" si="352"/>
        <v>27.49488000040061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0.55708999181284646</v>
      </c>
      <c r="AH830" s="304">
        <f t="shared" ca="1" si="376"/>
        <v>-9.2286181405208936</v>
      </c>
    </row>
    <row r="831" spans="1:34" x14ac:dyDescent="0.2">
      <c r="A831" s="347">
        <f t="shared" ca="1" si="354"/>
        <v>1E-4</v>
      </c>
      <c r="B831" s="304">
        <f t="shared" ca="1" si="355"/>
        <v>37.132200000001291</v>
      </c>
      <c r="D831" s="306">
        <f t="shared" ca="1" si="356"/>
        <v>-0.64904597967605671</v>
      </c>
      <c r="E831" s="307">
        <f t="shared" ca="1" si="357"/>
        <v>-0.60421425078368785</v>
      </c>
      <c r="F831" s="304">
        <f t="shared" ca="1" si="358"/>
        <v>0.88675562844773947</v>
      </c>
      <c r="G831" s="306">
        <f t="shared" ca="1" si="359"/>
        <v>7.3712184707780999</v>
      </c>
      <c r="H831" s="307">
        <f t="shared" ca="1" si="360"/>
        <v>-104.5511362702283</v>
      </c>
      <c r="I831" s="304">
        <f t="shared" ca="1" si="361"/>
        <v>104.81066242105231</v>
      </c>
      <c r="J831" s="306">
        <f t="shared" ca="1" si="362"/>
        <v>841.88593005355631</v>
      </c>
      <c r="K831" s="307">
        <f t="shared" ca="1" si="363"/>
        <v>-12.953482059650099</v>
      </c>
      <c r="L831" s="304">
        <f t="shared" ca="1" si="348"/>
        <v>841.98557702588425</v>
      </c>
      <c r="M831" s="306">
        <f t="shared" ca="1" si="364"/>
        <v>-1.5004093223091741</v>
      </c>
      <c r="N831" s="304">
        <f t="shared" ca="1" si="365"/>
        <v>-85.967121710399709</v>
      </c>
      <c r="P831" s="310">
        <f t="shared" ca="1" si="366"/>
        <v>23</v>
      </c>
      <c r="Q831" s="304">
        <f t="shared" ca="1" si="367"/>
        <v>0</v>
      </c>
      <c r="R831" s="306">
        <f t="shared" ca="1" si="368"/>
        <v>0</v>
      </c>
      <c r="S831" s="307">
        <f t="shared" ca="1" si="369"/>
        <v>2.9792999999999985</v>
      </c>
      <c r="T831" s="304">
        <f t="shared" ca="1" si="349"/>
        <v>29.226932999999988</v>
      </c>
      <c r="U831" s="311">
        <f t="shared" ca="1" si="350"/>
        <v>0</v>
      </c>
      <c r="V831" s="306">
        <f t="shared" ca="1" si="351"/>
        <v>1.2265878299486448</v>
      </c>
      <c r="W831" s="304">
        <f t="shared" ca="1" si="352"/>
        <v>27.494937973873565</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0.55707098692914769</v>
      </c>
      <c r="AH831" s="304">
        <f t="shared" ca="1" si="376"/>
        <v>-9.2286375995705789</v>
      </c>
    </row>
    <row r="832" spans="1:34" x14ac:dyDescent="0.2">
      <c r="A832" s="347">
        <f t="shared" ca="1" si="354"/>
        <v>1E-4</v>
      </c>
      <c r="B832" s="304">
        <f t="shared" ca="1" si="355"/>
        <v>37.132300000001294</v>
      </c>
      <c r="D832" s="306">
        <f t="shared" ca="1" si="356"/>
        <v>-0.64904128833320562</v>
      </c>
      <c r="E832" s="307">
        <f t="shared" ca="1" si="357"/>
        <v>-0.60419441296704335</v>
      </c>
      <c r="F832" s="304">
        <f t="shared" ca="1" si="358"/>
        <v>0.8867386777522549</v>
      </c>
      <c r="G832" s="306">
        <f t="shared" ca="1" si="359"/>
        <v>7.3711535666492667</v>
      </c>
      <c r="H832" s="307">
        <f t="shared" ca="1" si="360"/>
        <v>-104.5511966896696</v>
      </c>
      <c r="I832" s="304">
        <f t="shared" ca="1" si="361"/>
        <v>104.81071812627326</v>
      </c>
      <c r="J832" s="306">
        <f t="shared" ca="1" si="362"/>
        <v>841.88593005355631</v>
      </c>
      <c r="K832" s="307">
        <f t="shared" ca="1" si="363"/>
        <v>-12.963937176298094</v>
      </c>
      <c r="L832" s="304">
        <f t="shared" ca="1" si="348"/>
        <v>841.98573793696323</v>
      </c>
      <c r="M832" s="306">
        <f t="shared" ca="1" si="364"/>
        <v>-1.5004099805686628</v>
      </c>
      <c r="N832" s="304">
        <f t="shared" ca="1" si="365"/>
        <v>-85.96715942589023</v>
      </c>
      <c r="P832" s="310">
        <f t="shared" ca="1" si="366"/>
        <v>23</v>
      </c>
      <c r="Q832" s="304">
        <f t="shared" ca="1" si="367"/>
        <v>0</v>
      </c>
      <c r="R832" s="306">
        <f t="shared" ca="1" si="368"/>
        <v>0</v>
      </c>
      <c r="S832" s="307">
        <f t="shared" ca="1" si="369"/>
        <v>2.9792999999999985</v>
      </c>
      <c r="T832" s="304">
        <f t="shared" ca="1" si="349"/>
        <v>29.226932999999988</v>
      </c>
      <c r="U832" s="311">
        <f t="shared" ca="1" si="350"/>
        <v>0</v>
      </c>
      <c r="V832" s="306">
        <f t="shared" ca="1" si="351"/>
        <v>1.2265891123617376</v>
      </c>
      <c r="W832" s="304">
        <f t="shared" ca="1" si="352"/>
        <v>27.49499594647277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0.55705198233001063</v>
      </c>
      <c r="AH832" s="304">
        <f t="shared" ca="1" si="376"/>
        <v>-9.2286570583269825</v>
      </c>
    </row>
    <row r="833" spans="1:34" x14ac:dyDescent="0.2">
      <c r="A833" s="347">
        <f t="shared" ca="1" si="354"/>
        <v>1E-4</v>
      </c>
      <c r="B833" s="304">
        <f t="shared" ca="1" si="355"/>
        <v>37.132400000001297</v>
      </c>
      <c r="D833" s="306">
        <f t="shared" ca="1" si="356"/>
        <v>-0.64903659700369376</v>
      </c>
      <c r="E833" s="307">
        <f t="shared" ca="1" si="357"/>
        <v>-0.60417457544935083</v>
      </c>
      <c r="F833" s="304">
        <f t="shared" ca="1" si="358"/>
        <v>0.88672172741482913</v>
      </c>
      <c r="G833" s="306">
        <f t="shared" ca="1" si="359"/>
        <v>7.3710886629895667</v>
      </c>
      <c r="H833" s="307">
        <f t="shared" ca="1" si="360"/>
        <v>-104.55125710712714</v>
      </c>
      <c r="I833" s="304">
        <f t="shared" ca="1" si="361"/>
        <v>104.81077382959376</v>
      </c>
      <c r="J833" s="306">
        <f t="shared" ca="1" si="362"/>
        <v>841.88593005355631</v>
      </c>
      <c r="K833" s="307">
        <f t="shared" ca="1" si="363"/>
        <v>-12.974392298987933</v>
      </c>
      <c r="L833" s="304">
        <f t="shared" ca="1" si="348"/>
        <v>841.98589897792806</v>
      </c>
      <c r="M833" s="306">
        <f t="shared" ca="1" si="364"/>
        <v>-1.5004106388216558</v>
      </c>
      <c r="N833" s="304">
        <f t="shared" ca="1" si="365"/>
        <v>-85.967197141008583</v>
      </c>
      <c r="P833" s="310">
        <f t="shared" ca="1" si="366"/>
        <v>23</v>
      </c>
      <c r="Q833" s="304">
        <f t="shared" ca="1" si="367"/>
        <v>0</v>
      </c>
      <c r="R833" s="306">
        <f t="shared" ca="1" si="368"/>
        <v>0</v>
      </c>
      <c r="S833" s="307">
        <f t="shared" ca="1" si="369"/>
        <v>2.9792999999999985</v>
      </c>
      <c r="T833" s="304">
        <f t="shared" ca="1" si="349"/>
        <v>29.226932999999988</v>
      </c>
      <c r="U833" s="311">
        <f t="shared" ca="1" si="350"/>
        <v>0</v>
      </c>
      <c r="V833" s="306">
        <f t="shared" ca="1" si="351"/>
        <v>1.2265903947769132</v>
      </c>
      <c r="W833" s="304">
        <f t="shared" ca="1" si="352"/>
        <v>27.495053918198209</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0.55703297801542284</v>
      </c>
      <c r="AH833" s="304">
        <f t="shared" ca="1" si="376"/>
        <v>-9.228676516790113</v>
      </c>
    </row>
    <row r="834" spans="1:34" x14ac:dyDescent="0.2">
      <c r="A834" s="347">
        <f t="shared" ca="1" si="354"/>
        <v>1E-4</v>
      </c>
      <c r="B834" s="304">
        <f t="shared" ca="1" si="355"/>
        <v>37.132500000001301</v>
      </c>
      <c r="D834" s="306">
        <f t="shared" ca="1" si="356"/>
        <v>-0.64903190568751923</v>
      </c>
      <c r="E834" s="307">
        <f t="shared" ca="1" si="357"/>
        <v>-0.60415473823061205</v>
      </c>
      <c r="F834" s="304">
        <f t="shared" ca="1" si="358"/>
        <v>0.88670477743546205</v>
      </c>
      <c r="G834" s="306">
        <f t="shared" ca="1" si="359"/>
        <v>7.371023759798998</v>
      </c>
      <c r="H834" s="307">
        <f t="shared" ca="1" si="360"/>
        <v>-104.55131752260097</v>
      </c>
      <c r="I834" s="304">
        <f t="shared" ca="1" si="361"/>
        <v>104.81082953101387</v>
      </c>
      <c r="J834" s="306">
        <f t="shared" ca="1" si="362"/>
        <v>841.88593005355631</v>
      </c>
      <c r="K834" s="307">
        <f t="shared" ca="1" si="363"/>
        <v>-12.984847427719419</v>
      </c>
      <c r="L834" s="304">
        <f t="shared" ca="1" si="348"/>
        <v>841.98606014877862</v>
      </c>
      <c r="M834" s="306">
        <f t="shared" ca="1" si="364"/>
        <v>-1.5004112970681531</v>
      </c>
      <c r="N834" s="304">
        <f t="shared" ca="1" si="365"/>
        <v>-85.967234855754768</v>
      </c>
      <c r="P834" s="310">
        <f t="shared" ca="1" si="366"/>
        <v>23</v>
      </c>
      <c r="Q834" s="304">
        <f t="shared" ca="1" si="367"/>
        <v>0</v>
      </c>
      <c r="R834" s="306">
        <f t="shared" ca="1" si="368"/>
        <v>0</v>
      </c>
      <c r="S834" s="307">
        <f t="shared" ca="1" si="369"/>
        <v>2.9792999999999985</v>
      </c>
      <c r="T834" s="304">
        <f t="shared" ca="1" si="349"/>
        <v>29.226932999999988</v>
      </c>
      <c r="U834" s="311">
        <f t="shared" ca="1" si="350"/>
        <v>0</v>
      </c>
      <c r="V834" s="306">
        <f t="shared" ca="1" si="351"/>
        <v>1.2265916771941718</v>
      </c>
      <c r="W834" s="304">
        <f t="shared" ca="1" si="352"/>
        <v>27.495111889049923</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0.55701397398539143</v>
      </c>
      <c r="AH834" s="304">
        <f t="shared" ca="1" si="376"/>
        <v>-9.2286959749599653</v>
      </c>
    </row>
    <row r="835" spans="1:34" x14ac:dyDescent="0.2">
      <c r="A835" s="347">
        <f t="shared" ca="1" si="354"/>
        <v>1E-4</v>
      </c>
      <c r="B835" s="304">
        <f t="shared" ca="1" si="355"/>
        <v>37.132600000001304</v>
      </c>
      <c r="D835" s="306">
        <f t="shared" ca="1" si="356"/>
        <v>-0.64902721438468414</v>
      </c>
      <c r="E835" s="307">
        <f t="shared" ca="1" si="357"/>
        <v>-0.60413490131081815</v>
      </c>
      <c r="F835" s="304">
        <f t="shared" ca="1" si="358"/>
        <v>0.88668782781414945</v>
      </c>
      <c r="G835" s="306">
        <f t="shared" ca="1" si="359"/>
        <v>7.3709588570775599</v>
      </c>
      <c r="H835" s="307">
        <f t="shared" ca="1" si="360"/>
        <v>-104.5513779360911</v>
      </c>
      <c r="I835" s="304">
        <f t="shared" ca="1" si="361"/>
        <v>104.81088523053361</v>
      </c>
      <c r="J835" s="306">
        <f t="shared" ca="1" si="362"/>
        <v>841.88593005355631</v>
      </c>
      <c r="K835" s="307">
        <f t="shared" ca="1" si="363"/>
        <v>-12.995302562492354</v>
      </c>
      <c r="L835" s="304">
        <f t="shared" ca="1" si="348"/>
        <v>841.98622144951526</v>
      </c>
      <c r="M835" s="306">
        <f t="shared" ca="1" si="364"/>
        <v>-1.500411955308155</v>
      </c>
      <c r="N835" s="304">
        <f t="shared" ca="1" si="365"/>
        <v>-85.96727257012877</v>
      </c>
      <c r="P835" s="310">
        <f t="shared" ca="1" si="366"/>
        <v>23</v>
      </c>
      <c r="Q835" s="304">
        <f t="shared" ca="1" si="367"/>
        <v>0</v>
      </c>
      <c r="R835" s="306">
        <f t="shared" ca="1" si="368"/>
        <v>0</v>
      </c>
      <c r="S835" s="307">
        <f t="shared" ca="1" si="369"/>
        <v>2.9792999999999985</v>
      </c>
      <c r="T835" s="304">
        <f t="shared" ca="1" si="349"/>
        <v>29.226932999999988</v>
      </c>
      <c r="U835" s="311">
        <f t="shared" ca="1" si="350"/>
        <v>0</v>
      </c>
      <c r="V835" s="306">
        <f t="shared" ca="1" si="351"/>
        <v>1.2265929596135128</v>
      </c>
      <c r="W835" s="304">
        <f t="shared" ca="1" si="352"/>
        <v>27.495169859027921</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0.55699497023990574</v>
      </c>
      <c r="AH835" s="304">
        <f t="shared" ca="1" si="376"/>
        <v>-9.2287154328365517</v>
      </c>
    </row>
    <row r="836" spans="1:34" x14ac:dyDescent="0.2">
      <c r="A836" s="347">
        <f t="shared" ca="1" si="354"/>
        <v>1E-4</v>
      </c>
      <c r="B836" s="304">
        <f t="shared" ca="1" si="355"/>
        <v>37.132700000001307</v>
      </c>
      <c r="D836" s="306">
        <f t="shared" ca="1" si="356"/>
        <v>-0.6490225230951876</v>
      </c>
      <c r="E836" s="307">
        <f t="shared" ca="1" si="357"/>
        <v>-0.60411506468996201</v>
      </c>
      <c r="F836" s="304">
        <f t="shared" ca="1" si="358"/>
        <v>0.88667087855088611</v>
      </c>
      <c r="G836" s="306">
        <f t="shared" ca="1" si="359"/>
        <v>7.3708939548252506</v>
      </c>
      <c r="H836" s="307">
        <f t="shared" ca="1" si="360"/>
        <v>-104.55143834759757</v>
      </c>
      <c r="I836" s="304">
        <f t="shared" ca="1" si="361"/>
        <v>104.81094092815299</v>
      </c>
      <c r="J836" s="306">
        <f t="shared" ca="1" si="362"/>
        <v>841.88593005355631</v>
      </c>
      <c r="K836" s="307">
        <f t="shared" ca="1" si="363"/>
        <v>-13.005757703306537</v>
      </c>
      <c r="L836" s="304">
        <f t="shared" ref="L836:L899" ca="1" si="377">SQRT(pos_x^2+pos_z^2)</f>
        <v>841.98638288013819</v>
      </c>
      <c r="M836" s="306">
        <f t="shared" ca="1" si="364"/>
        <v>-1.5004126135416613</v>
      </c>
      <c r="N836" s="304">
        <f t="shared" ca="1" si="365"/>
        <v>-85.967310284130619</v>
      </c>
      <c r="P836" s="310">
        <f t="shared" ca="1" si="366"/>
        <v>23</v>
      </c>
      <c r="Q836" s="304">
        <f t="shared" ca="1" si="367"/>
        <v>0</v>
      </c>
      <c r="R836" s="306">
        <f t="shared" ca="1" si="368"/>
        <v>0</v>
      </c>
      <c r="S836" s="307">
        <f t="shared" ca="1" si="369"/>
        <v>2.9792999999999985</v>
      </c>
      <c r="T836" s="304">
        <f t="shared" ref="T836:T899" ca="1" si="378">m*g</f>
        <v>29.226932999999988</v>
      </c>
      <c r="U836" s="311">
        <f t="shared" ref="U836:U899" ca="1" si="379">IF(pos_xz&lt;L_rampe,Poids*COS(Beta),0)</f>
        <v>0</v>
      </c>
      <c r="V836" s="306">
        <f t="shared" ref="V836:V899" ca="1" si="380">Rho_moyen*(20000-Alt_rampe-pos_z)/(20000+Alt_rampe+pos_z)</f>
        <v>1.2265942420349365</v>
      </c>
      <c r="W836" s="304">
        <f t="shared" ref="W836:W899" ca="1" si="381">1/2*Rho*Sref*Cx*vit_xz^2</f>
        <v>27.495227828132172</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0.55697596677896044</v>
      </c>
      <c r="AH836" s="304">
        <f t="shared" ca="1" si="376"/>
        <v>-9.2287348904198758</v>
      </c>
    </row>
    <row r="837" spans="1:34" x14ac:dyDescent="0.2">
      <c r="A837" s="347">
        <f t="shared" ref="A837:A900" ca="1" si="383">IF(B836+0.01&lt;=T_ini+ROUNDUP(Temps_fin_propu,0), 0.01, IF(K836&gt;0, 0.1, 0.0001))</f>
        <v>1E-4</v>
      </c>
      <c r="B837" s="304">
        <f t="shared" ref="B837:B900" ca="1" si="384">B836+pas</f>
        <v>37.132800000001311</v>
      </c>
      <c r="D837" s="306">
        <f t="shared" ref="D837:D900" ca="1" si="385">IF(AND(L836&lt;L_rampe,Poussee&lt;Poids*SIN(M836)),0,(-W836+Poussee)/m*COS(M836)-U836/m*SIN(M836))</f>
        <v>-0.64901783181902994</v>
      </c>
      <c r="E837" s="307">
        <f t="shared" ref="E837:E900" ca="1" si="386">IF(AND(L836&lt;L_rampe,Poussee&lt;Poids*SIN(M836)),0,(-W836+Poussee)/m*SIN(M836)+U836/m*COS(M836)-Poids/m)</f>
        <v>-0.60409522836805607</v>
      </c>
      <c r="F837" s="304">
        <f t="shared" ref="F837:F900" ca="1" si="387">SQRT(acc_x^2+acc_z^2)</f>
        <v>0.88665392964568113</v>
      </c>
      <c r="G837" s="306">
        <f t="shared" ref="G837:G900" ca="1" si="388">G836+acc_x*pas</f>
        <v>7.370829053042069</v>
      </c>
      <c r="H837" s="307">
        <f t="shared" ref="H837:H900" ca="1" si="389">H836+acc_z*pas</f>
        <v>-104.5514987571204</v>
      </c>
      <c r="I837" s="304">
        <f t="shared" ref="I837:I900" ca="1" si="390">SQRT(vit_x^2+vit_z^2)</f>
        <v>104.81099662387204</v>
      </c>
      <c r="J837" s="306">
        <f t="shared" ref="J837:J900" ca="1" si="391">J836+0.5*(vit_x+G836)*pas*(K836&gt;=0)</f>
        <v>841.88593005355631</v>
      </c>
      <c r="K837" s="307">
        <f t="shared" ref="K837:K900" ca="1" si="392">K836+0.5*(vit_z+H836)*pas</f>
        <v>-13.016212850161773</v>
      </c>
      <c r="L837" s="304">
        <f t="shared" ca="1" si="377"/>
        <v>841.98654444064732</v>
      </c>
      <c r="M837" s="306">
        <f t="shared" ref="M837:M900" ca="1" si="393">IF(AND(L836&gt;L_rampe,G837&gt;0),ATAN2(G837,H837),$M$4)</f>
        <v>-1.5004132717686722</v>
      </c>
      <c r="N837" s="304">
        <f t="shared" ref="N837:N900" ca="1" si="394">DEGREES(Beta)</f>
        <v>-85.967347997760314</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2.9792999999999985</v>
      </c>
      <c r="T837" s="304">
        <f t="shared" ca="1" si="378"/>
        <v>29.226932999999988</v>
      </c>
      <c r="U837" s="311">
        <f t="shared" ca="1" si="379"/>
        <v>0</v>
      </c>
      <c r="V837" s="306">
        <f t="shared" ca="1" si="380"/>
        <v>1.2265955244584428</v>
      </c>
      <c r="W837" s="304">
        <f t="shared" ca="1" si="381"/>
        <v>27.495285796362712</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0.55695696360256619</v>
      </c>
      <c r="AH837" s="304">
        <f t="shared" ref="AH837:AH900" ca="1" si="405">IF(AND(L836&lt;L_rampe,Poussee&lt;Poids*SIN(M836)), g*SIN(M836), (-W836+Poussee)/m)</f>
        <v>-9.228754347709927</v>
      </c>
    </row>
    <row r="838" spans="1:34" x14ac:dyDescent="0.2">
      <c r="A838" s="347">
        <f t="shared" ca="1" si="383"/>
        <v>1E-4</v>
      </c>
      <c r="B838" s="304">
        <f t="shared" ca="1" si="384"/>
        <v>37.132900000001314</v>
      </c>
      <c r="D838" s="306">
        <f t="shared" ca="1" si="385"/>
        <v>-0.64901314055621284</v>
      </c>
      <c r="E838" s="307">
        <f t="shared" ca="1" si="386"/>
        <v>-0.60407539234508789</v>
      </c>
      <c r="F838" s="304">
        <f t="shared" ca="1" si="387"/>
        <v>0.8866369810985274</v>
      </c>
      <c r="G838" s="306">
        <f t="shared" ca="1" si="388"/>
        <v>7.3707641517280136</v>
      </c>
      <c r="H838" s="307">
        <f t="shared" ca="1" si="389"/>
        <v>-104.55155916465964</v>
      </c>
      <c r="I838" s="304">
        <f t="shared" ca="1" si="390"/>
        <v>104.81105231769082</v>
      </c>
      <c r="J838" s="306">
        <f t="shared" ca="1" si="391"/>
        <v>841.88593005355631</v>
      </c>
      <c r="K838" s="307">
        <f t="shared" ca="1" si="392"/>
        <v>-13.026668003057862</v>
      </c>
      <c r="L838" s="304">
        <f t="shared" ca="1" si="377"/>
        <v>841.98670613104298</v>
      </c>
      <c r="M838" s="306">
        <f t="shared" ca="1" si="393"/>
        <v>-1.5004139299891879</v>
      </c>
      <c r="N838" s="304">
        <f t="shared" ca="1" si="394"/>
        <v>-85.96738571101784</v>
      </c>
      <c r="P838" s="310">
        <f t="shared" ca="1" si="395"/>
        <v>23</v>
      </c>
      <c r="Q838" s="304">
        <f t="shared" ca="1" si="396"/>
        <v>0</v>
      </c>
      <c r="R838" s="306">
        <f t="shared" ca="1" si="397"/>
        <v>0</v>
      </c>
      <c r="S838" s="307">
        <f t="shared" ca="1" si="398"/>
        <v>2.9792999999999985</v>
      </c>
      <c r="T838" s="304">
        <f t="shared" ca="1" si="378"/>
        <v>29.226932999999988</v>
      </c>
      <c r="U838" s="311">
        <f t="shared" ca="1" si="379"/>
        <v>0</v>
      </c>
      <c r="V838" s="306">
        <f t="shared" ca="1" si="380"/>
        <v>1.2265968068840318</v>
      </c>
      <c r="W838" s="304">
        <f t="shared" ca="1" si="381"/>
        <v>27.495343763719568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0.55693796071071233</v>
      </c>
      <c r="AH838" s="304">
        <f t="shared" ca="1" si="405"/>
        <v>-9.2287738047067176</v>
      </c>
    </row>
    <row r="839" spans="1:34" x14ac:dyDescent="0.2">
      <c r="A839" s="347">
        <f t="shared" ca="1" si="383"/>
        <v>1E-4</v>
      </c>
      <c r="B839" s="304">
        <f t="shared" ca="1" si="384"/>
        <v>37.133000000001317</v>
      </c>
      <c r="D839" s="306">
        <f t="shared" ca="1" si="385"/>
        <v>-0.64900844930673607</v>
      </c>
      <c r="E839" s="307">
        <f t="shared" ca="1" si="386"/>
        <v>-0.60405555662104504</v>
      </c>
      <c r="F839" s="304">
        <f t="shared" ca="1" si="387"/>
        <v>0.88662003290941649</v>
      </c>
      <c r="G839" s="306">
        <f t="shared" ca="1" si="388"/>
        <v>7.3706992508830833</v>
      </c>
      <c r="H839" s="307">
        <f t="shared" ca="1" si="389"/>
        <v>-104.55161957021529</v>
      </c>
      <c r="I839" s="304">
        <f t="shared" ca="1" si="390"/>
        <v>104.81110800960934</v>
      </c>
      <c r="J839" s="306">
        <f t="shared" ca="1" si="391"/>
        <v>841.88593005355631</v>
      </c>
      <c r="K839" s="307">
        <f t="shared" ca="1" si="392"/>
        <v>-13.037123161994606</v>
      </c>
      <c r="L839" s="304">
        <f t="shared" ca="1" si="377"/>
        <v>841.98686795132528</v>
      </c>
      <c r="M839" s="306">
        <f t="shared" ca="1" si="393"/>
        <v>-1.5004145882032081</v>
      </c>
      <c r="N839" s="304">
        <f t="shared" ca="1" si="394"/>
        <v>-85.967423423903213</v>
      </c>
      <c r="P839" s="310">
        <f t="shared" ca="1" si="395"/>
        <v>23</v>
      </c>
      <c r="Q839" s="304">
        <f t="shared" ca="1" si="396"/>
        <v>0</v>
      </c>
      <c r="R839" s="306">
        <f t="shared" ca="1" si="397"/>
        <v>0</v>
      </c>
      <c r="S839" s="307">
        <f t="shared" ca="1" si="398"/>
        <v>2.9792999999999985</v>
      </c>
      <c r="T839" s="304">
        <f t="shared" ca="1" si="378"/>
        <v>29.226932999999988</v>
      </c>
      <c r="U839" s="311">
        <f t="shared" ca="1" si="379"/>
        <v>0</v>
      </c>
      <c r="V839" s="306">
        <f t="shared" ca="1" si="380"/>
        <v>1.2265980893117034</v>
      </c>
      <c r="W839" s="304">
        <f t="shared" ca="1" si="381"/>
        <v>27.495401730202733</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0.55691895810338821</v>
      </c>
      <c r="AH839" s="304">
        <f t="shared" ca="1" si="405"/>
        <v>-9.2287932614102584</v>
      </c>
    </row>
    <row r="840" spans="1:34" x14ac:dyDescent="0.2">
      <c r="A840" s="347">
        <f t="shared" ca="1" si="383"/>
        <v>1E-4</v>
      </c>
      <c r="B840" s="304">
        <f t="shared" ca="1" si="384"/>
        <v>37.13310000000132</v>
      </c>
      <c r="D840" s="306">
        <f t="shared" ca="1" si="385"/>
        <v>-0.64900375807060218</v>
      </c>
      <c r="E840" s="307">
        <f t="shared" ca="1" si="386"/>
        <v>-0.60403572119593463</v>
      </c>
      <c r="F840" s="304">
        <f t="shared" ca="1" si="387"/>
        <v>0.8866030850783555</v>
      </c>
      <c r="G840" s="306">
        <f t="shared" ca="1" si="388"/>
        <v>7.3706343505072764</v>
      </c>
      <c r="H840" s="307">
        <f t="shared" ca="1" si="389"/>
        <v>-104.55167997378742</v>
      </c>
      <c r="I840" s="304">
        <f t="shared" ca="1" si="390"/>
        <v>104.81116369962763</v>
      </c>
      <c r="J840" s="306">
        <f t="shared" ca="1" si="391"/>
        <v>841.88593005355631</v>
      </c>
      <c r="K840" s="307">
        <f t="shared" ca="1" si="392"/>
        <v>-13.047578326971806</v>
      </c>
      <c r="L840" s="304">
        <f t="shared" ca="1" si="377"/>
        <v>841.98702990149434</v>
      </c>
      <c r="M840" s="306">
        <f t="shared" ca="1" si="393"/>
        <v>-1.5004152464107334</v>
      </c>
      <c r="N840" s="304">
        <f t="shared" ca="1" si="394"/>
        <v>-85.96746113641646</v>
      </c>
      <c r="P840" s="310">
        <f t="shared" ca="1" si="395"/>
        <v>23</v>
      </c>
      <c r="Q840" s="304">
        <f t="shared" ca="1" si="396"/>
        <v>0</v>
      </c>
      <c r="R840" s="306">
        <f t="shared" ca="1" si="397"/>
        <v>0</v>
      </c>
      <c r="S840" s="307">
        <f t="shared" ca="1" si="398"/>
        <v>2.9792999999999985</v>
      </c>
      <c r="T840" s="304">
        <f t="shared" ca="1" si="378"/>
        <v>29.226932999999988</v>
      </c>
      <c r="U840" s="311">
        <f t="shared" ca="1" si="379"/>
        <v>0</v>
      </c>
      <c r="V840" s="306">
        <f t="shared" ca="1" si="380"/>
        <v>1.2265993717414578</v>
      </c>
      <c r="W840" s="304">
        <f t="shared" ca="1" si="381"/>
        <v>27.495459695812219</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0.55689995578059737</v>
      </c>
      <c r="AH840" s="304">
        <f t="shared" ca="1" si="405"/>
        <v>-9.2288127178205439</v>
      </c>
    </row>
    <row r="841" spans="1:34" x14ac:dyDescent="0.2">
      <c r="A841" s="347">
        <f t="shared" ca="1" si="383"/>
        <v>1E-4</v>
      </c>
      <c r="B841" s="304">
        <f t="shared" ca="1" si="384"/>
        <v>37.133200000001324</v>
      </c>
      <c r="D841" s="306">
        <f t="shared" ca="1" si="385"/>
        <v>-0.64899906684780628</v>
      </c>
      <c r="E841" s="307">
        <f t="shared" ca="1" si="386"/>
        <v>-0.60401588606975132</v>
      </c>
      <c r="F841" s="304">
        <f t="shared" ca="1" si="387"/>
        <v>0.88658613760533733</v>
      </c>
      <c r="G841" s="306">
        <f t="shared" ca="1" si="388"/>
        <v>7.3705694506005921</v>
      </c>
      <c r="H841" s="307">
        <f t="shared" ca="1" si="389"/>
        <v>-104.55174037537603</v>
      </c>
      <c r="I841" s="304">
        <f t="shared" ca="1" si="390"/>
        <v>104.81121938774569</v>
      </c>
      <c r="J841" s="306">
        <f t="shared" ca="1" si="391"/>
        <v>841.88593005355631</v>
      </c>
      <c r="K841" s="307">
        <f t="shared" ca="1" si="392"/>
        <v>-13.058033497989264</v>
      </c>
      <c r="L841" s="304">
        <f t="shared" ca="1" si="377"/>
        <v>841.98719198155038</v>
      </c>
      <c r="M841" s="306">
        <f t="shared" ca="1" si="393"/>
        <v>-1.5004159046117636</v>
      </c>
      <c r="N841" s="304">
        <f t="shared" ca="1" si="394"/>
        <v>-85.967498848557568</v>
      </c>
      <c r="P841" s="310">
        <f t="shared" ca="1" si="395"/>
        <v>23</v>
      </c>
      <c r="Q841" s="304">
        <f t="shared" ca="1" si="396"/>
        <v>0</v>
      </c>
      <c r="R841" s="306">
        <f t="shared" ca="1" si="397"/>
        <v>0</v>
      </c>
      <c r="S841" s="307">
        <f t="shared" ca="1" si="398"/>
        <v>2.9792999999999985</v>
      </c>
      <c r="T841" s="304">
        <f t="shared" ca="1" si="378"/>
        <v>29.226932999999988</v>
      </c>
      <c r="U841" s="311">
        <f t="shared" ca="1" si="379"/>
        <v>0</v>
      </c>
      <c r="V841" s="306">
        <f t="shared" ca="1" si="380"/>
        <v>1.2266006541732946</v>
      </c>
      <c r="W841" s="304">
        <f t="shared" ca="1" si="381"/>
        <v>27.495517660548018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0.55688095374233626</v>
      </c>
      <c r="AH841" s="304">
        <f t="shared" ca="1" si="405"/>
        <v>-9.2288321739375796</v>
      </c>
    </row>
    <row r="842" spans="1:34" x14ac:dyDescent="0.2">
      <c r="A842" s="347">
        <f t="shared" ca="1" si="383"/>
        <v>1E-4</v>
      </c>
      <c r="B842" s="304">
        <f t="shared" ca="1" si="384"/>
        <v>37.133300000001327</v>
      </c>
      <c r="D842" s="306">
        <f t="shared" ca="1" si="385"/>
        <v>-0.64899437563835372</v>
      </c>
      <c r="E842" s="307">
        <f t="shared" ca="1" si="386"/>
        <v>-0.60399605124249511</v>
      </c>
      <c r="F842" s="304">
        <f t="shared" ca="1" si="387"/>
        <v>0.8865691904903662</v>
      </c>
      <c r="G842" s="306">
        <f t="shared" ca="1" si="388"/>
        <v>7.3705045511630285</v>
      </c>
      <c r="H842" s="307">
        <f t="shared" ca="1" si="389"/>
        <v>-104.55180077498115</v>
      </c>
      <c r="I842" s="304">
        <f t="shared" ca="1" si="390"/>
        <v>104.8112750739636</v>
      </c>
      <c r="J842" s="306">
        <f t="shared" ca="1" si="391"/>
        <v>841.88593005355631</v>
      </c>
      <c r="K842" s="307">
        <f t="shared" ca="1" si="392"/>
        <v>-13.068488675046781</v>
      </c>
      <c r="L842" s="304">
        <f t="shared" ca="1" si="377"/>
        <v>841.98735419149341</v>
      </c>
      <c r="M842" s="306">
        <f t="shared" ca="1" si="393"/>
        <v>-1.5004165628062986</v>
      </c>
      <c r="N842" s="304">
        <f t="shared" ca="1" si="394"/>
        <v>-85.967536560326522</v>
      </c>
      <c r="P842" s="310">
        <f t="shared" ca="1" si="395"/>
        <v>23</v>
      </c>
      <c r="Q842" s="304">
        <f t="shared" ca="1" si="396"/>
        <v>0</v>
      </c>
      <c r="R842" s="306">
        <f t="shared" ca="1" si="397"/>
        <v>0</v>
      </c>
      <c r="S842" s="307">
        <f t="shared" ca="1" si="398"/>
        <v>2.9792999999999985</v>
      </c>
      <c r="T842" s="304">
        <f t="shared" ca="1" si="378"/>
        <v>29.226932999999988</v>
      </c>
      <c r="U842" s="311">
        <f t="shared" ca="1" si="379"/>
        <v>0</v>
      </c>
      <c r="V842" s="306">
        <f t="shared" ca="1" si="380"/>
        <v>1.2266019366072136</v>
      </c>
      <c r="W842" s="304">
        <f t="shared" ca="1" si="381"/>
        <v>27.495575624410165</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0.55686195198860666</v>
      </c>
      <c r="AH842" s="304">
        <f t="shared" ca="1" si="405"/>
        <v>-9.2288516297613636</v>
      </c>
    </row>
    <row r="843" spans="1:34" x14ac:dyDescent="0.2">
      <c r="A843" s="347">
        <f t="shared" ca="1" si="383"/>
        <v>1E-4</v>
      </c>
      <c r="B843" s="304">
        <f t="shared" ca="1" si="384"/>
        <v>37.13340000000133</v>
      </c>
      <c r="D843" s="306">
        <f t="shared" ca="1" si="385"/>
        <v>-0.6489896844422437</v>
      </c>
      <c r="E843" s="307">
        <f t="shared" ca="1" si="386"/>
        <v>-0.60397621671415891</v>
      </c>
      <c r="F843" s="304">
        <f t="shared" ca="1" si="387"/>
        <v>0.88655224373343711</v>
      </c>
      <c r="G843" s="306">
        <f t="shared" ca="1" si="388"/>
        <v>7.3704396521945839</v>
      </c>
      <c r="H843" s="307">
        <f t="shared" ca="1" si="389"/>
        <v>-104.55186117260281</v>
      </c>
      <c r="I843" s="304">
        <f t="shared" ca="1" si="390"/>
        <v>104.81133075828136</v>
      </c>
      <c r="J843" s="306">
        <f t="shared" ca="1" si="391"/>
        <v>841.88593005355631</v>
      </c>
      <c r="K843" s="307">
        <f t="shared" ca="1" si="392"/>
        <v>-13.078943858144161</v>
      </c>
      <c r="L843" s="304">
        <f t="shared" ca="1" si="377"/>
        <v>841.98751653132365</v>
      </c>
      <c r="M843" s="306">
        <f t="shared" ca="1" si="393"/>
        <v>-1.5004172209943387</v>
      </c>
      <c r="N843" s="304">
        <f t="shared" ca="1" si="394"/>
        <v>-85.96757427172335</v>
      </c>
      <c r="P843" s="310">
        <f t="shared" ca="1" si="395"/>
        <v>23</v>
      </c>
      <c r="Q843" s="304">
        <f t="shared" ca="1" si="396"/>
        <v>0</v>
      </c>
      <c r="R843" s="306">
        <f t="shared" ca="1" si="397"/>
        <v>0</v>
      </c>
      <c r="S843" s="307">
        <f t="shared" ca="1" si="398"/>
        <v>2.9792999999999985</v>
      </c>
      <c r="T843" s="304">
        <f t="shared" ca="1" si="378"/>
        <v>29.226932999999988</v>
      </c>
      <c r="U843" s="311">
        <f t="shared" ca="1" si="379"/>
        <v>0</v>
      </c>
      <c r="V843" s="306">
        <f t="shared" ca="1" si="380"/>
        <v>1.2266032190432159</v>
      </c>
      <c r="W843" s="304">
        <f t="shared" ca="1" si="381"/>
        <v>27.495633587398672</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0.55684295051939792</v>
      </c>
      <c r="AH843" s="304">
        <f t="shared" ca="1" si="405"/>
        <v>-9.2288710852919067</v>
      </c>
    </row>
    <row r="844" spans="1:34" x14ac:dyDescent="0.2">
      <c r="A844" s="347">
        <f t="shared" ca="1" si="383"/>
        <v>1E-4</v>
      </c>
      <c r="B844" s="304">
        <f t="shared" ca="1" si="384"/>
        <v>37.133500000001334</v>
      </c>
      <c r="D844" s="306">
        <f t="shared" ca="1" si="385"/>
        <v>-0.64898499325947789</v>
      </c>
      <c r="E844" s="307">
        <f t="shared" ca="1" si="386"/>
        <v>-0.60395638248473205</v>
      </c>
      <c r="F844" s="304">
        <f t="shared" ca="1" si="387"/>
        <v>0.88653529733454406</v>
      </c>
      <c r="G844" s="306">
        <f t="shared" ca="1" si="388"/>
        <v>7.3703747536952582</v>
      </c>
      <c r="H844" s="307">
        <f t="shared" ca="1" si="389"/>
        <v>-104.55192156824106</v>
      </c>
      <c r="I844" s="304">
        <f t="shared" ca="1" si="390"/>
        <v>104.81138644069898</v>
      </c>
      <c r="J844" s="306">
        <f t="shared" ca="1" si="391"/>
        <v>841.88593005355631</v>
      </c>
      <c r="K844" s="307">
        <f t="shared" ca="1" si="392"/>
        <v>-13.089399047281203</v>
      </c>
      <c r="L844" s="304">
        <f t="shared" ca="1" si="377"/>
        <v>841.98767900104122</v>
      </c>
      <c r="M844" s="306">
        <f t="shared" ca="1" si="393"/>
        <v>-1.5004178791758842</v>
      </c>
      <c r="N844" s="304">
        <f t="shared" ca="1" si="394"/>
        <v>-85.967611982748053</v>
      </c>
      <c r="P844" s="310">
        <f t="shared" ca="1" si="395"/>
        <v>23</v>
      </c>
      <c r="Q844" s="304">
        <f t="shared" ca="1" si="396"/>
        <v>0</v>
      </c>
      <c r="R844" s="306">
        <f t="shared" ca="1" si="397"/>
        <v>0</v>
      </c>
      <c r="S844" s="307">
        <f t="shared" ca="1" si="398"/>
        <v>2.9792999999999985</v>
      </c>
      <c r="T844" s="304">
        <f t="shared" ca="1" si="378"/>
        <v>29.226932999999988</v>
      </c>
      <c r="U844" s="311">
        <f t="shared" ca="1" si="379"/>
        <v>0</v>
      </c>
      <c r="V844" s="306">
        <f t="shared" ca="1" si="380"/>
        <v>1.2266045014812998</v>
      </c>
      <c r="W844" s="304">
        <f t="shared" ca="1" si="381"/>
        <v>27.495691549513516</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0.55682394933470647</v>
      </c>
      <c r="AH844" s="304">
        <f t="shared" ca="1" si="405"/>
        <v>-9.2288905405292141</v>
      </c>
    </row>
    <row r="845" spans="1:34" x14ac:dyDescent="0.2">
      <c r="A845" s="347">
        <f t="shared" ca="1" si="383"/>
        <v>1E-4</v>
      </c>
      <c r="B845" s="304">
        <f t="shared" ca="1" si="384"/>
        <v>37.133600000001337</v>
      </c>
      <c r="D845" s="306">
        <f t="shared" ca="1" si="385"/>
        <v>-0.64898030209005209</v>
      </c>
      <c r="E845" s="307">
        <f t="shared" ca="1" si="386"/>
        <v>-0.60393654855422874</v>
      </c>
      <c r="F845" s="304">
        <f t="shared" ca="1" si="387"/>
        <v>0.88651835129369405</v>
      </c>
      <c r="G845" s="306">
        <f t="shared" ca="1" si="388"/>
        <v>7.3703098556650488</v>
      </c>
      <c r="H845" s="307">
        <f t="shared" ca="1" si="389"/>
        <v>-104.5519819618959</v>
      </c>
      <c r="I845" s="304">
        <f t="shared" ca="1" si="390"/>
        <v>104.81144212121652</v>
      </c>
      <c r="J845" s="306">
        <f t="shared" ca="1" si="391"/>
        <v>841.88593005355631</v>
      </c>
      <c r="K845" s="307">
        <f t="shared" ca="1" si="392"/>
        <v>-13.09985424245771</v>
      </c>
      <c r="L845" s="304">
        <f t="shared" ca="1" si="377"/>
        <v>841.98784160064633</v>
      </c>
      <c r="M845" s="306">
        <f t="shared" ca="1" si="393"/>
        <v>-1.5004185373509347</v>
      </c>
      <c r="N845" s="304">
        <f t="shared" ca="1" si="394"/>
        <v>-85.967649693400631</v>
      </c>
      <c r="P845" s="310">
        <f t="shared" ca="1" si="395"/>
        <v>23</v>
      </c>
      <c r="Q845" s="304">
        <f t="shared" ca="1" si="396"/>
        <v>0</v>
      </c>
      <c r="R845" s="306">
        <f t="shared" ca="1" si="397"/>
        <v>0</v>
      </c>
      <c r="S845" s="307">
        <f t="shared" ca="1" si="398"/>
        <v>2.9792999999999985</v>
      </c>
      <c r="T845" s="304">
        <f t="shared" ca="1" si="378"/>
        <v>29.226932999999988</v>
      </c>
      <c r="U845" s="311">
        <f t="shared" ca="1" si="379"/>
        <v>0</v>
      </c>
      <c r="V845" s="306">
        <f t="shared" ca="1" si="380"/>
        <v>1.2266057839214668</v>
      </c>
      <c r="W845" s="304">
        <f t="shared" ca="1" si="381"/>
        <v>27.495749510754738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0.55680494843453943</v>
      </c>
      <c r="AH845" s="304">
        <f t="shared" ca="1" si="405"/>
        <v>-9.2289099954732752</v>
      </c>
    </row>
    <row r="846" spans="1:34" x14ac:dyDescent="0.2">
      <c r="A846" s="347">
        <f t="shared" ca="1" si="383"/>
        <v>1E-4</v>
      </c>
      <c r="B846" s="304">
        <f t="shared" ca="1" si="384"/>
        <v>37.13370000000134</v>
      </c>
      <c r="D846" s="306">
        <f t="shared" ca="1" si="385"/>
        <v>-0.64897561093397282</v>
      </c>
      <c r="E846" s="307">
        <f t="shared" ca="1" si="386"/>
        <v>-0.60391671492263121</v>
      </c>
      <c r="F846" s="304">
        <f t="shared" ca="1" si="387"/>
        <v>0.88650140561087998</v>
      </c>
      <c r="G846" s="306">
        <f t="shared" ca="1" si="388"/>
        <v>7.3702449581039557</v>
      </c>
      <c r="H846" s="307">
        <f t="shared" ca="1" si="389"/>
        <v>-104.5520423535674</v>
      </c>
      <c r="I846" s="304">
        <f t="shared" ca="1" si="390"/>
        <v>104.811497799834</v>
      </c>
      <c r="J846" s="306">
        <f t="shared" ca="1" si="391"/>
        <v>841.88593005355631</v>
      </c>
      <c r="K846" s="307">
        <f t="shared" ca="1" si="392"/>
        <v>-13.110309443673483</v>
      </c>
      <c r="L846" s="304">
        <f t="shared" ca="1" si="377"/>
        <v>841.98800433013912</v>
      </c>
      <c r="M846" s="306">
        <f t="shared" ca="1" si="393"/>
        <v>-1.5004191955194908</v>
      </c>
      <c r="N846" s="304">
        <f t="shared" ca="1" si="394"/>
        <v>-85.967687403681097</v>
      </c>
      <c r="P846" s="310">
        <f t="shared" ca="1" si="395"/>
        <v>23</v>
      </c>
      <c r="Q846" s="304">
        <f t="shared" ca="1" si="396"/>
        <v>0</v>
      </c>
      <c r="R846" s="306">
        <f t="shared" ca="1" si="397"/>
        <v>0</v>
      </c>
      <c r="S846" s="307">
        <f t="shared" ca="1" si="398"/>
        <v>2.9792999999999985</v>
      </c>
      <c r="T846" s="304">
        <f t="shared" ca="1" si="378"/>
        <v>29.226932999999988</v>
      </c>
      <c r="U846" s="311">
        <f t="shared" ca="1" si="379"/>
        <v>0</v>
      </c>
      <c r="V846" s="306">
        <f t="shared" ca="1" si="380"/>
        <v>1.2266070663637163</v>
      </c>
      <c r="W846" s="304">
        <f t="shared" ca="1" si="381"/>
        <v>27.495807471122358</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0.55678594781888258</v>
      </c>
      <c r="AH846" s="304">
        <f t="shared" ca="1" si="405"/>
        <v>-9.2289294501241077</v>
      </c>
    </row>
    <row r="847" spans="1:34" x14ac:dyDescent="0.2">
      <c r="A847" s="347">
        <f t="shared" ca="1" si="383"/>
        <v>1E-4</v>
      </c>
      <c r="B847" s="304">
        <f t="shared" ca="1" si="384"/>
        <v>37.133800000001344</v>
      </c>
      <c r="D847" s="306">
        <f t="shared" ca="1" si="385"/>
        <v>-0.64897091979123522</v>
      </c>
      <c r="E847" s="307">
        <f t="shared" ca="1" si="386"/>
        <v>-0.60389688158993238</v>
      </c>
      <c r="F847" s="304">
        <f t="shared" ca="1" si="387"/>
        <v>0.88648446028609362</v>
      </c>
      <c r="G847" s="306">
        <f t="shared" ca="1" si="388"/>
        <v>7.3701800610119763</v>
      </c>
      <c r="H847" s="307">
        <f t="shared" ca="1" si="389"/>
        <v>-104.55210274325556</v>
      </c>
      <c r="I847" s="304">
        <f t="shared" ca="1" si="390"/>
        <v>104.81155347655145</v>
      </c>
      <c r="J847" s="306">
        <f t="shared" ca="1" si="391"/>
        <v>841.88593005355631</v>
      </c>
      <c r="K847" s="307">
        <f t="shared" ca="1" si="392"/>
        <v>-13.120764650928324</v>
      </c>
      <c r="L847" s="304">
        <f t="shared" ca="1" si="377"/>
        <v>841.98816718951969</v>
      </c>
      <c r="M847" s="306">
        <f t="shared" ca="1" si="393"/>
        <v>-1.5004198536815521</v>
      </c>
      <c r="N847" s="304">
        <f t="shared" ca="1" si="394"/>
        <v>-85.967725113589452</v>
      </c>
      <c r="P847" s="310">
        <f t="shared" ca="1" si="395"/>
        <v>23</v>
      </c>
      <c r="Q847" s="304">
        <f t="shared" ca="1" si="396"/>
        <v>0</v>
      </c>
      <c r="R847" s="306">
        <f t="shared" ca="1" si="397"/>
        <v>0</v>
      </c>
      <c r="S847" s="307">
        <f t="shared" ca="1" si="398"/>
        <v>2.9792999999999985</v>
      </c>
      <c r="T847" s="304">
        <f t="shared" ca="1" si="378"/>
        <v>29.226932999999988</v>
      </c>
      <c r="U847" s="311">
        <f t="shared" ca="1" si="379"/>
        <v>0</v>
      </c>
      <c r="V847" s="306">
        <f t="shared" ca="1" si="380"/>
        <v>1.2266083488080481</v>
      </c>
      <c r="W847" s="304">
        <f t="shared" ca="1" si="381"/>
        <v>27.495865430616359</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0.55676694748773059</v>
      </c>
      <c r="AH847" s="304">
        <f t="shared" ca="1" si="405"/>
        <v>-9.2289489044817152</v>
      </c>
    </row>
    <row r="848" spans="1:34" x14ac:dyDescent="0.2">
      <c r="A848" s="347">
        <f t="shared" ca="1" si="383"/>
        <v>1E-4</v>
      </c>
      <c r="B848" s="304">
        <f t="shared" ca="1" si="384"/>
        <v>37.133900000001347</v>
      </c>
      <c r="D848" s="306">
        <f t="shared" ca="1" si="385"/>
        <v>-0.64896622866184395</v>
      </c>
      <c r="E848" s="307">
        <f t="shared" ca="1" si="386"/>
        <v>-0.6038770485561411</v>
      </c>
      <c r="F848" s="304">
        <f t="shared" ca="1" si="387"/>
        <v>0.88646751531934476</v>
      </c>
      <c r="G848" s="306">
        <f t="shared" ca="1" si="388"/>
        <v>7.3701151643891105</v>
      </c>
      <c r="H848" s="307">
        <f t="shared" ca="1" si="389"/>
        <v>-104.55216313096041</v>
      </c>
      <c r="I848" s="304">
        <f t="shared" ca="1" si="390"/>
        <v>104.81160915136888</v>
      </c>
      <c r="J848" s="306">
        <f t="shared" ca="1" si="391"/>
        <v>841.88593005355631</v>
      </c>
      <c r="K848" s="307">
        <f t="shared" ca="1" si="392"/>
        <v>-13.131219864222034</v>
      </c>
      <c r="L848" s="304">
        <f t="shared" ca="1" si="377"/>
        <v>841.98833017878815</v>
      </c>
      <c r="M848" s="306">
        <f t="shared" ca="1" si="393"/>
        <v>-1.5004205118371188</v>
      </c>
      <c r="N848" s="304">
        <f t="shared" ca="1" si="394"/>
        <v>-85.967762823125682</v>
      </c>
      <c r="P848" s="310">
        <f t="shared" ca="1" si="395"/>
        <v>23</v>
      </c>
      <c r="Q848" s="304">
        <f t="shared" ca="1" si="396"/>
        <v>0</v>
      </c>
      <c r="R848" s="306">
        <f t="shared" ca="1" si="397"/>
        <v>0</v>
      </c>
      <c r="S848" s="307">
        <f t="shared" ca="1" si="398"/>
        <v>2.9792999999999985</v>
      </c>
      <c r="T848" s="304">
        <f t="shared" ca="1" si="378"/>
        <v>29.226932999999988</v>
      </c>
      <c r="U848" s="311">
        <f t="shared" ca="1" si="379"/>
        <v>0</v>
      </c>
      <c r="V848" s="306">
        <f t="shared" ca="1" si="380"/>
        <v>1.2266096312544625</v>
      </c>
      <c r="W848" s="304">
        <f t="shared" ca="1" si="381"/>
        <v>27.495923389236751</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0.55674794744109057</v>
      </c>
      <c r="AH848" s="304">
        <f t="shared" ca="1" si="405"/>
        <v>-9.2289683585460924</v>
      </c>
    </row>
    <row r="849" spans="1:34" x14ac:dyDescent="0.2">
      <c r="A849" s="347">
        <f t="shared" ca="1" si="383"/>
        <v>1E-4</v>
      </c>
      <c r="B849" s="304">
        <f t="shared" ca="1" si="384"/>
        <v>37.13400000000135</v>
      </c>
      <c r="D849" s="306">
        <f t="shared" ca="1" si="385"/>
        <v>-0.64896153754579811</v>
      </c>
      <c r="E849" s="307">
        <f t="shared" ca="1" si="386"/>
        <v>-0.60385721582125207</v>
      </c>
      <c r="F849" s="304">
        <f t="shared" ca="1" si="387"/>
        <v>0.88645057071062938</v>
      </c>
      <c r="G849" s="306">
        <f t="shared" ca="1" si="388"/>
        <v>7.3700502682353557</v>
      </c>
      <c r="H849" s="307">
        <f t="shared" ca="1" si="389"/>
        <v>-104.55222351668199</v>
      </c>
      <c r="I849" s="304">
        <f t="shared" ca="1" si="390"/>
        <v>104.81166482428637</v>
      </c>
      <c r="J849" s="306">
        <f t="shared" ca="1" si="391"/>
        <v>841.88593005355631</v>
      </c>
      <c r="K849" s="307">
        <f t="shared" ca="1" si="392"/>
        <v>-13.141675083554416</v>
      </c>
      <c r="L849" s="304">
        <f t="shared" ca="1" si="377"/>
        <v>841.98849329794473</v>
      </c>
      <c r="M849" s="306">
        <f t="shared" ca="1" si="393"/>
        <v>-1.5004211699861911</v>
      </c>
      <c r="N849" s="304">
        <f t="shared" ca="1" si="394"/>
        <v>-85.967800532289814</v>
      </c>
      <c r="P849" s="310">
        <f t="shared" ca="1" si="395"/>
        <v>23</v>
      </c>
      <c r="Q849" s="304">
        <f t="shared" ca="1" si="396"/>
        <v>0</v>
      </c>
      <c r="R849" s="306">
        <f t="shared" ca="1" si="397"/>
        <v>0</v>
      </c>
      <c r="S849" s="307">
        <f t="shared" ca="1" si="398"/>
        <v>2.9792999999999985</v>
      </c>
      <c r="T849" s="304">
        <f t="shared" ca="1" si="378"/>
        <v>29.226932999999988</v>
      </c>
      <c r="U849" s="311">
        <f t="shared" ca="1" si="379"/>
        <v>0</v>
      </c>
      <c r="V849" s="306">
        <f t="shared" ca="1" si="380"/>
        <v>1.2266109137029593</v>
      </c>
      <c r="W849" s="304">
        <f t="shared" ca="1" si="381"/>
        <v>27.495981346983573</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0.55672894767895542</v>
      </c>
      <c r="AH849" s="304">
        <f t="shared" ca="1" si="405"/>
        <v>-9.2289878123172446</v>
      </c>
    </row>
    <row r="850" spans="1:34" x14ac:dyDescent="0.2">
      <c r="A850" s="347">
        <f t="shared" ca="1" si="383"/>
        <v>1E-4</v>
      </c>
      <c r="B850" s="304">
        <f t="shared" ca="1" si="384"/>
        <v>37.134100000001354</v>
      </c>
      <c r="D850" s="306">
        <f t="shared" ca="1" si="385"/>
        <v>-0.64895684644309748</v>
      </c>
      <c r="E850" s="307">
        <f t="shared" ca="1" si="386"/>
        <v>-0.60383738338525283</v>
      </c>
      <c r="F850" s="304">
        <f t="shared" ca="1" si="387"/>
        <v>0.88643362645993906</v>
      </c>
      <c r="G850" s="306">
        <f t="shared" ca="1" si="388"/>
        <v>7.369985372550711</v>
      </c>
      <c r="H850" s="307">
        <f t="shared" ca="1" si="389"/>
        <v>-104.55228390042033</v>
      </c>
      <c r="I850" s="304">
        <f t="shared" ca="1" si="390"/>
        <v>104.81172049530389</v>
      </c>
      <c r="J850" s="306">
        <f t="shared" ca="1" si="391"/>
        <v>841.88593005355631</v>
      </c>
      <c r="K850" s="307">
        <f t="shared" ca="1" si="392"/>
        <v>-13.152130308925271</v>
      </c>
      <c r="L850" s="304">
        <f t="shared" ca="1" si="377"/>
        <v>841.98865654698966</v>
      </c>
      <c r="M850" s="306">
        <f t="shared" ca="1" si="393"/>
        <v>-1.5004218281287691</v>
      </c>
      <c r="N850" s="304">
        <f t="shared" ca="1" si="394"/>
        <v>-85.96783824108185</v>
      </c>
      <c r="P850" s="310">
        <f t="shared" ca="1" si="395"/>
        <v>23</v>
      </c>
      <c r="Q850" s="304">
        <f t="shared" ca="1" si="396"/>
        <v>0</v>
      </c>
      <c r="R850" s="306">
        <f t="shared" ca="1" si="397"/>
        <v>0</v>
      </c>
      <c r="S850" s="307">
        <f t="shared" ca="1" si="398"/>
        <v>2.9792999999999985</v>
      </c>
      <c r="T850" s="304">
        <f t="shared" ca="1" si="378"/>
        <v>29.226932999999988</v>
      </c>
      <c r="U850" s="311">
        <f t="shared" ca="1" si="379"/>
        <v>0</v>
      </c>
      <c r="V850" s="306">
        <f t="shared" ca="1" si="380"/>
        <v>1.2266121961535381</v>
      </c>
      <c r="W850" s="304">
        <f t="shared" ca="1" si="381"/>
        <v>27.49603930385679</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0.55670994820131625</v>
      </c>
      <c r="AH850" s="304">
        <f t="shared" ca="1" si="405"/>
        <v>-9.2290072657951825</v>
      </c>
    </row>
    <row r="851" spans="1:34" x14ac:dyDescent="0.2">
      <c r="A851" s="347">
        <f t="shared" ca="1" si="383"/>
        <v>1E-4</v>
      </c>
      <c r="B851" s="304">
        <f t="shared" ca="1" si="384"/>
        <v>37.134200000001357</v>
      </c>
      <c r="D851" s="306">
        <f t="shared" ca="1" si="385"/>
        <v>-0.64895215535374229</v>
      </c>
      <c r="E851" s="307">
        <f t="shared" ca="1" si="386"/>
        <v>-0.60381755124815406</v>
      </c>
      <c r="F851" s="304">
        <f t="shared" ca="1" si="387"/>
        <v>0.88641668256728157</v>
      </c>
      <c r="G851" s="306">
        <f t="shared" ca="1" si="388"/>
        <v>7.3699204773351754</v>
      </c>
      <c r="H851" s="307">
        <f t="shared" ca="1" si="389"/>
        <v>-104.55234428217545</v>
      </c>
      <c r="I851" s="304">
        <f t="shared" ca="1" si="390"/>
        <v>104.81177616442147</v>
      </c>
      <c r="J851" s="306">
        <f t="shared" ca="1" si="391"/>
        <v>841.88593005355631</v>
      </c>
      <c r="K851" s="307">
        <f t="shared" ca="1" si="392"/>
        <v>-13.162585540334401</v>
      </c>
      <c r="L851" s="304">
        <f t="shared" ca="1" si="377"/>
        <v>841.98881992592283</v>
      </c>
      <c r="M851" s="306">
        <f t="shared" ca="1" si="393"/>
        <v>-1.5004224862648528</v>
      </c>
      <c r="N851" s="304">
        <f t="shared" ca="1" si="394"/>
        <v>-85.967875949501789</v>
      </c>
      <c r="P851" s="310">
        <f t="shared" ca="1" si="395"/>
        <v>23</v>
      </c>
      <c r="Q851" s="304">
        <f t="shared" ca="1" si="396"/>
        <v>0</v>
      </c>
      <c r="R851" s="306">
        <f t="shared" ca="1" si="397"/>
        <v>0</v>
      </c>
      <c r="S851" s="307">
        <f t="shared" ca="1" si="398"/>
        <v>2.9792999999999985</v>
      </c>
      <c r="T851" s="304">
        <f t="shared" ca="1" si="378"/>
        <v>29.226932999999988</v>
      </c>
      <c r="U851" s="311">
        <f t="shared" ca="1" si="379"/>
        <v>0</v>
      </c>
      <c r="V851" s="306">
        <f t="shared" ca="1" si="380"/>
        <v>1.2266134786061995</v>
      </c>
      <c r="W851" s="304">
        <f t="shared" ca="1" si="381"/>
        <v>27.496097259856441</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0.55669094900818372</v>
      </c>
      <c r="AH851" s="304">
        <f t="shared" ca="1" si="405"/>
        <v>-9.2290267189798953</v>
      </c>
    </row>
    <row r="852" spans="1:34" x14ac:dyDescent="0.2">
      <c r="A852" s="347">
        <f t="shared" ca="1" si="383"/>
        <v>1E-4</v>
      </c>
      <c r="B852" s="304">
        <f t="shared" ca="1" si="384"/>
        <v>37.13430000000136</v>
      </c>
      <c r="D852" s="306">
        <f t="shared" ca="1" si="385"/>
        <v>-0.64894746427773453</v>
      </c>
      <c r="E852" s="307">
        <f t="shared" ca="1" si="386"/>
        <v>-0.60379771940994154</v>
      </c>
      <c r="F852" s="304">
        <f t="shared" ca="1" si="387"/>
        <v>0.8863997390326489</v>
      </c>
      <c r="G852" s="306">
        <f t="shared" ca="1" si="388"/>
        <v>7.3698555825887473</v>
      </c>
      <c r="H852" s="307">
        <f t="shared" ca="1" si="389"/>
        <v>-104.55240466194739</v>
      </c>
      <c r="I852" s="304">
        <f t="shared" ca="1" si="390"/>
        <v>104.81183183163918</v>
      </c>
      <c r="J852" s="306">
        <f t="shared" ca="1" si="391"/>
        <v>841.88593005355631</v>
      </c>
      <c r="K852" s="307">
        <f t="shared" ca="1" si="392"/>
        <v>-13.173040777781607</v>
      </c>
      <c r="L852" s="304">
        <f t="shared" ca="1" si="377"/>
        <v>841.98898343474457</v>
      </c>
      <c r="M852" s="306">
        <f t="shared" ca="1" si="393"/>
        <v>-1.5004231443944422</v>
      </c>
      <c r="N852" s="304">
        <f t="shared" ca="1" si="394"/>
        <v>-85.967913657549644</v>
      </c>
      <c r="P852" s="310">
        <f t="shared" ca="1" si="395"/>
        <v>23</v>
      </c>
      <c r="Q852" s="304">
        <f t="shared" ca="1" si="396"/>
        <v>0</v>
      </c>
      <c r="R852" s="306">
        <f t="shared" ca="1" si="397"/>
        <v>0</v>
      </c>
      <c r="S852" s="307">
        <f t="shared" ca="1" si="398"/>
        <v>2.9792999999999985</v>
      </c>
      <c r="T852" s="304">
        <f t="shared" ca="1" si="378"/>
        <v>29.226932999999988</v>
      </c>
      <c r="U852" s="311">
        <f t="shared" ca="1" si="379"/>
        <v>0</v>
      </c>
      <c r="V852" s="306">
        <f t="shared" ca="1" si="380"/>
        <v>1.2266147610609437</v>
      </c>
      <c r="W852" s="304">
        <f t="shared" ca="1" si="381"/>
        <v>27.496155214982551</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0.55667195009954362</v>
      </c>
      <c r="AH852" s="304">
        <f t="shared" ca="1" si="405"/>
        <v>-9.2290461718713974</v>
      </c>
    </row>
    <row r="853" spans="1:34" x14ac:dyDescent="0.2">
      <c r="A853" s="347">
        <f t="shared" ca="1" si="383"/>
        <v>1E-4</v>
      </c>
      <c r="B853" s="304">
        <f t="shared" ca="1" si="384"/>
        <v>37.134400000001364</v>
      </c>
      <c r="D853" s="306">
        <f t="shared" ca="1" si="385"/>
        <v>-0.64894277321507365</v>
      </c>
      <c r="E853" s="307">
        <f t="shared" ca="1" si="386"/>
        <v>-0.60377788787060993</v>
      </c>
      <c r="F853" s="304">
        <f t="shared" ca="1" si="387"/>
        <v>0.88638279585603719</v>
      </c>
      <c r="G853" s="306">
        <f t="shared" ca="1" si="388"/>
        <v>7.3697906883114257</v>
      </c>
      <c r="H853" s="307">
        <f t="shared" ca="1" si="389"/>
        <v>-104.55246503973618</v>
      </c>
      <c r="I853" s="304">
        <f t="shared" ca="1" si="390"/>
        <v>104.81188749695703</v>
      </c>
      <c r="J853" s="306">
        <f t="shared" ca="1" si="391"/>
        <v>841.88593005355631</v>
      </c>
      <c r="K853" s="307">
        <f t="shared" ca="1" si="392"/>
        <v>-13.183496021266691</v>
      </c>
      <c r="L853" s="304">
        <f t="shared" ca="1" si="377"/>
        <v>841.989147073455</v>
      </c>
      <c r="M853" s="306">
        <f t="shared" ca="1" si="393"/>
        <v>-1.5004238025175376</v>
      </c>
      <c r="N853" s="304">
        <f t="shared" ca="1" si="394"/>
        <v>-85.967951365225403</v>
      </c>
      <c r="P853" s="310">
        <f t="shared" ca="1" si="395"/>
        <v>23</v>
      </c>
      <c r="Q853" s="304">
        <f t="shared" ca="1" si="396"/>
        <v>0</v>
      </c>
      <c r="R853" s="306">
        <f t="shared" ca="1" si="397"/>
        <v>0</v>
      </c>
      <c r="S853" s="307">
        <f t="shared" ca="1" si="398"/>
        <v>2.9792999999999985</v>
      </c>
      <c r="T853" s="304">
        <f t="shared" ca="1" si="378"/>
        <v>29.226932999999988</v>
      </c>
      <c r="U853" s="311">
        <f t="shared" ca="1" si="379"/>
        <v>0</v>
      </c>
      <c r="V853" s="306">
        <f t="shared" ca="1" si="380"/>
        <v>1.2266160435177695</v>
      </c>
      <c r="W853" s="304">
        <f t="shared" ca="1" si="381"/>
        <v>27.496213169235087</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0.55665295147539062</v>
      </c>
      <c r="AH853" s="304">
        <f t="shared" ca="1" si="405"/>
        <v>-9.2290656244696958</v>
      </c>
    </row>
    <row r="854" spans="1:34" x14ac:dyDescent="0.2">
      <c r="A854" s="347">
        <f t="shared" ca="1" si="383"/>
        <v>1E-4</v>
      </c>
      <c r="B854" s="304">
        <f t="shared" ca="1" si="384"/>
        <v>37.134500000001367</v>
      </c>
      <c r="D854" s="306">
        <f t="shared" ca="1" si="385"/>
        <v>-0.64893808216575988</v>
      </c>
      <c r="E854" s="307">
        <f t="shared" ca="1" si="386"/>
        <v>-0.60375805663016635</v>
      </c>
      <c r="F854" s="304">
        <f t="shared" ca="1" si="387"/>
        <v>0.88636585303745186</v>
      </c>
      <c r="G854" s="306">
        <f t="shared" ca="1" si="388"/>
        <v>7.3697257945032089</v>
      </c>
      <c r="H854" s="307">
        <f t="shared" ca="1" si="389"/>
        <v>-104.55252541554184</v>
      </c>
      <c r="I854" s="304">
        <f t="shared" ca="1" si="390"/>
        <v>104.81194316037504</v>
      </c>
      <c r="J854" s="306">
        <f t="shared" ca="1" si="391"/>
        <v>841.88593005355631</v>
      </c>
      <c r="K854" s="307">
        <f t="shared" ca="1" si="392"/>
        <v>-13.193951270789455</v>
      </c>
      <c r="L854" s="304">
        <f t="shared" ca="1" si="377"/>
        <v>841.98931084205424</v>
      </c>
      <c r="M854" s="306">
        <f t="shared" ca="1" si="393"/>
        <v>-1.5004244606341388</v>
      </c>
      <c r="N854" s="304">
        <f t="shared" ca="1" si="394"/>
        <v>-85.967989072529079</v>
      </c>
      <c r="P854" s="310">
        <f t="shared" ca="1" si="395"/>
        <v>23</v>
      </c>
      <c r="Q854" s="304">
        <f t="shared" ca="1" si="396"/>
        <v>0</v>
      </c>
      <c r="R854" s="306">
        <f t="shared" ca="1" si="397"/>
        <v>0</v>
      </c>
      <c r="S854" s="307">
        <f t="shared" ca="1" si="398"/>
        <v>2.9792999999999985</v>
      </c>
      <c r="T854" s="304">
        <f t="shared" ca="1" si="378"/>
        <v>29.226932999999988</v>
      </c>
      <c r="U854" s="311">
        <f t="shared" ca="1" si="379"/>
        <v>0</v>
      </c>
      <c r="V854" s="306">
        <f t="shared" ca="1" si="380"/>
        <v>1.2266173259766782</v>
      </c>
      <c r="W854" s="304">
        <f t="shared" ca="1" si="381"/>
        <v>27.49627112261409</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0.55663395313573183</v>
      </c>
      <c r="AH854" s="304">
        <f t="shared" ca="1" si="405"/>
        <v>-9.2290850767747798</v>
      </c>
    </row>
    <row r="855" spans="1:34" x14ac:dyDescent="0.2">
      <c r="A855" s="347">
        <f t="shared" ca="1" si="383"/>
        <v>1E-4</v>
      </c>
      <c r="B855" s="304">
        <f t="shared" ca="1" si="384"/>
        <v>37.13460000000137</v>
      </c>
      <c r="D855" s="306">
        <f t="shared" ca="1" si="385"/>
        <v>-0.64893339112979487</v>
      </c>
      <c r="E855" s="307">
        <f t="shared" ca="1" si="386"/>
        <v>-0.60373822568860191</v>
      </c>
      <c r="F855" s="304">
        <f t="shared" ca="1" si="387"/>
        <v>0.88634891057688825</v>
      </c>
      <c r="G855" s="306">
        <f t="shared" ca="1" si="388"/>
        <v>7.3696609011640959</v>
      </c>
      <c r="H855" s="307">
        <f t="shared" ca="1" si="389"/>
        <v>-104.5525857893644</v>
      </c>
      <c r="I855" s="304">
        <f t="shared" ca="1" si="390"/>
        <v>104.81199882189324</v>
      </c>
      <c r="J855" s="306">
        <f t="shared" ca="1" si="391"/>
        <v>841.88593005355631</v>
      </c>
      <c r="K855" s="307">
        <f t="shared" ca="1" si="392"/>
        <v>-13.2044065263497</v>
      </c>
      <c r="L855" s="304">
        <f t="shared" ca="1" si="377"/>
        <v>841.98947474054239</v>
      </c>
      <c r="M855" s="306">
        <f t="shared" ca="1" si="393"/>
        <v>-1.5004251187442461</v>
      </c>
      <c r="N855" s="304">
        <f t="shared" ca="1" si="394"/>
        <v>-85.968026779460686</v>
      </c>
      <c r="P855" s="310">
        <f t="shared" ca="1" si="395"/>
        <v>23</v>
      </c>
      <c r="Q855" s="304">
        <f t="shared" ca="1" si="396"/>
        <v>0</v>
      </c>
      <c r="R855" s="306">
        <f t="shared" ca="1" si="397"/>
        <v>0</v>
      </c>
      <c r="S855" s="307">
        <f t="shared" ca="1" si="398"/>
        <v>2.9792999999999985</v>
      </c>
      <c r="T855" s="304">
        <f t="shared" ca="1" si="378"/>
        <v>29.226932999999988</v>
      </c>
      <c r="U855" s="311">
        <f t="shared" ca="1" si="379"/>
        <v>0</v>
      </c>
      <c r="V855" s="306">
        <f t="shared" ca="1" si="380"/>
        <v>1.2266186084376691</v>
      </c>
      <c r="W855" s="304">
        <f t="shared" ca="1" si="381"/>
        <v>27.496329075119569</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0.55661495508055658</v>
      </c>
      <c r="AH855" s="304">
        <f t="shared" ca="1" si="405"/>
        <v>-9.229104528786662</v>
      </c>
    </row>
    <row r="856" spans="1:34" x14ac:dyDescent="0.2">
      <c r="A856" s="347">
        <f t="shared" ca="1" si="383"/>
        <v>1E-4</v>
      </c>
      <c r="B856" s="304">
        <f t="shared" ca="1" si="384"/>
        <v>37.134700000001374</v>
      </c>
      <c r="D856" s="306">
        <f t="shared" ca="1" si="385"/>
        <v>-0.64892870010717796</v>
      </c>
      <c r="E856" s="307">
        <f t="shared" ca="1" si="386"/>
        <v>-0.60371839504590952</v>
      </c>
      <c r="F856" s="304">
        <f t="shared" ca="1" si="387"/>
        <v>0.88633196847434126</v>
      </c>
      <c r="G856" s="306">
        <f t="shared" ca="1" si="388"/>
        <v>7.369596008294085</v>
      </c>
      <c r="H856" s="307">
        <f t="shared" ca="1" si="389"/>
        <v>-104.55264616120391</v>
      </c>
      <c r="I856" s="304">
        <f t="shared" ca="1" si="390"/>
        <v>104.81205448151167</v>
      </c>
      <c r="J856" s="306">
        <f t="shared" ca="1" si="391"/>
        <v>841.88593005355631</v>
      </c>
      <c r="K856" s="307">
        <f t="shared" ca="1" si="392"/>
        <v>-13.214861787947228</v>
      </c>
      <c r="L856" s="304">
        <f t="shared" ca="1" si="377"/>
        <v>841.9896387689198</v>
      </c>
      <c r="M856" s="306">
        <f t="shared" ca="1" si="393"/>
        <v>-1.5004257768478595</v>
      </c>
      <c r="N856" s="304">
        <f t="shared" ca="1" si="394"/>
        <v>-85.968064486020211</v>
      </c>
      <c r="P856" s="310">
        <f t="shared" ca="1" si="395"/>
        <v>23</v>
      </c>
      <c r="Q856" s="304">
        <f t="shared" ca="1" si="396"/>
        <v>0</v>
      </c>
      <c r="R856" s="306">
        <f t="shared" ca="1" si="397"/>
        <v>0</v>
      </c>
      <c r="S856" s="307">
        <f t="shared" ca="1" si="398"/>
        <v>2.9792999999999985</v>
      </c>
      <c r="T856" s="304">
        <f t="shared" ca="1" si="378"/>
        <v>29.226932999999988</v>
      </c>
      <c r="U856" s="311">
        <f t="shared" ca="1" si="379"/>
        <v>0</v>
      </c>
      <c r="V856" s="306">
        <f t="shared" ca="1" si="380"/>
        <v>1.2266198909007417</v>
      </c>
      <c r="W856" s="304">
        <f t="shared" ca="1" si="381"/>
        <v>27.496387026751524</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0.55659595730986133</v>
      </c>
      <c r="AH856" s="304">
        <f t="shared" ca="1" si="405"/>
        <v>-9.2291239805053475</v>
      </c>
    </row>
    <row r="857" spans="1:34" x14ac:dyDescent="0.2">
      <c r="A857" s="347">
        <f t="shared" ca="1" si="383"/>
        <v>1E-4</v>
      </c>
      <c r="B857" s="304">
        <f t="shared" ca="1" si="384"/>
        <v>37.134800000001377</v>
      </c>
      <c r="D857" s="306">
        <f t="shared" ca="1" si="385"/>
        <v>-0.64892400909791015</v>
      </c>
      <c r="E857" s="307">
        <f t="shared" ca="1" si="386"/>
        <v>-0.60369856470209093</v>
      </c>
      <c r="F857" s="304">
        <f t="shared" ca="1" si="387"/>
        <v>0.8863150267298131</v>
      </c>
      <c r="G857" s="306">
        <f t="shared" ca="1" si="388"/>
        <v>7.3695311158931753</v>
      </c>
      <c r="H857" s="307">
        <f t="shared" ca="1" si="389"/>
        <v>-104.55270653106038</v>
      </c>
      <c r="I857" s="304">
        <f t="shared" ca="1" si="390"/>
        <v>104.81211013923036</v>
      </c>
      <c r="J857" s="306">
        <f t="shared" ca="1" si="391"/>
        <v>841.88593005355631</v>
      </c>
      <c r="K857" s="307">
        <f t="shared" ca="1" si="392"/>
        <v>-13.225317055581842</v>
      </c>
      <c r="L857" s="304">
        <f t="shared" ca="1" si="377"/>
        <v>841.98980292718636</v>
      </c>
      <c r="M857" s="306">
        <f t="shared" ca="1" si="393"/>
        <v>-1.5004264349449792</v>
      </c>
      <c r="N857" s="304">
        <f t="shared" ca="1" si="394"/>
        <v>-85.968102192207681</v>
      </c>
      <c r="P857" s="310">
        <f t="shared" ca="1" si="395"/>
        <v>23</v>
      </c>
      <c r="Q857" s="304">
        <f t="shared" ca="1" si="396"/>
        <v>0</v>
      </c>
      <c r="R857" s="306">
        <f t="shared" ca="1" si="397"/>
        <v>0</v>
      </c>
      <c r="S857" s="307">
        <f t="shared" ca="1" si="398"/>
        <v>2.9792999999999985</v>
      </c>
      <c r="T857" s="304">
        <f t="shared" ca="1" si="378"/>
        <v>29.226932999999988</v>
      </c>
      <c r="U857" s="311">
        <f t="shared" ca="1" si="379"/>
        <v>0</v>
      </c>
      <c r="V857" s="306">
        <f t="shared" ca="1" si="380"/>
        <v>1.2266211733658972</v>
      </c>
      <c r="W857" s="304">
        <f t="shared" ca="1" si="381"/>
        <v>27.496444977509974</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0.55657695982364608</v>
      </c>
      <c r="AH857" s="304">
        <f t="shared" ca="1" si="405"/>
        <v>-9.2291434319308348</v>
      </c>
    </row>
    <row r="858" spans="1:34" x14ac:dyDescent="0.2">
      <c r="A858" s="347">
        <f t="shared" ca="1" si="383"/>
        <v>1E-4</v>
      </c>
      <c r="B858" s="304">
        <f t="shared" ca="1" si="384"/>
        <v>37.13490000000138</v>
      </c>
      <c r="D858" s="306">
        <f t="shared" ca="1" si="385"/>
        <v>-0.64891931810199077</v>
      </c>
      <c r="E858" s="307">
        <f t="shared" ca="1" si="386"/>
        <v>-0.60367873465713728</v>
      </c>
      <c r="F858" s="304">
        <f t="shared" ca="1" si="387"/>
        <v>0.88629808534329746</v>
      </c>
      <c r="G858" s="306">
        <f t="shared" ca="1" si="388"/>
        <v>7.3694662239613651</v>
      </c>
      <c r="H858" s="307">
        <f t="shared" ca="1" si="389"/>
        <v>-104.55276689893384</v>
      </c>
      <c r="I858" s="304">
        <f t="shared" ca="1" si="390"/>
        <v>104.8121657950493</v>
      </c>
      <c r="J858" s="306">
        <f t="shared" ca="1" si="391"/>
        <v>841.88593005355631</v>
      </c>
      <c r="K858" s="307">
        <f t="shared" ca="1" si="392"/>
        <v>-13.235772329253342</v>
      </c>
      <c r="L858" s="304">
        <f t="shared" ca="1" si="377"/>
        <v>841.9899672153424</v>
      </c>
      <c r="M858" s="306">
        <f t="shared" ca="1" si="393"/>
        <v>-1.500427093035605</v>
      </c>
      <c r="N858" s="304">
        <f t="shared" ca="1" si="394"/>
        <v>-85.968139898023082</v>
      </c>
      <c r="P858" s="310">
        <f t="shared" ca="1" si="395"/>
        <v>23</v>
      </c>
      <c r="Q858" s="304">
        <f t="shared" ca="1" si="396"/>
        <v>0</v>
      </c>
      <c r="R858" s="306">
        <f t="shared" ca="1" si="397"/>
        <v>0</v>
      </c>
      <c r="S858" s="307">
        <f t="shared" ca="1" si="398"/>
        <v>2.9792999999999985</v>
      </c>
      <c r="T858" s="304">
        <f t="shared" ca="1" si="378"/>
        <v>29.226932999999988</v>
      </c>
      <c r="U858" s="311">
        <f t="shared" ca="1" si="379"/>
        <v>0</v>
      </c>
      <c r="V858" s="306">
        <f t="shared" ca="1" si="380"/>
        <v>1.2266224558331345</v>
      </c>
      <c r="W858" s="304">
        <f t="shared" ca="1" si="381"/>
        <v>27.4965029273949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0.55655796262190549</v>
      </c>
      <c r="AH858" s="304">
        <f t="shared" ca="1" si="405"/>
        <v>-9.2291628830631307</v>
      </c>
    </row>
    <row r="859" spans="1:34" x14ac:dyDescent="0.2">
      <c r="A859" s="347">
        <f t="shared" ca="1" si="383"/>
        <v>1E-4</v>
      </c>
      <c r="B859" s="304">
        <f t="shared" ca="1" si="384"/>
        <v>37.135000000001384</v>
      </c>
      <c r="D859" s="306">
        <f t="shared" ca="1" si="385"/>
        <v>-0.64891462711942249</v>
      </c>
      <c r="E859" s="307">
        <f t="shared" ca="1" si="386"/>
        <v>-0.60365890491105745</v>
      </c>
      <c r="F859" s="304">
        <f t="shared" ca="1" si="387"/>
        <v>0.88628114431480276</v>
      </c>
      <c r="G859" s="306">
        <f t="shared" ca="1" si="388"/>
        <v>7.3694013324986534</v>
      </c>
      <c r="H859" s="307">
        <f t="shared" ca="1" si="389"/>
        <v>-104.55282726482433</v>
      </c>
      <c r="I859" s="304">
        <f t="shared" ca="1" si="390"/>
        <v>104.81222144896857</v>
      </c>
      <c r="J859" s="306">
        <f t="shared" ca="1" si="391"/>
        <v>841.88593005355631</v>
      </c>
      <c r="K859" s="307">
        <f t="shared" ca="1" si="392"/>
        <v>-13.246227608961529</v>
      </c>
      <c r="L859" s="304">
        <f t="shared" ca="1" si="377"/>
        <v>841.99013163338793</v>
      </c>
      <c r="M859" s="306">
        <f t="shared" ca="1" si="393"/>
        <v>-1.5004277511197373</v>
      </c>
      <c r="N859" s="304">
        <f t="shared" ca="1" si="394"/>
        <v>-85.96817760346643</v>
      </c>
      <c r="P859" s="310">
        <f t="shared" ca="1" si="395"/>
        <v>23</v>
      </c>
      <c r="Q859" s="304">
        <f t="shared" ca="1" si="396"/>
        <v>0</v>
      </c>
      <c r="R859" s="306">
        <f t="shared" ca="1" si="397"/>
        <v>0</v>
      </c>
      <c r="S859" s="307">
        <f t="shared" ca="1" si="398"/>
        <v>2.9792999999999985</v>
      </c>
      <c r="T859" s="304">
        <f t="shared" ca="1" si="378"/>
        <v>29.226932999999988</v>
      </c>
      <c r="U859" s="311">
        <f t="shared" ca="1" si="379"/>
        <v>0</v>
      </c>
      <c r="V859" s="306">
        <f t="shared" ca="1" si="380"/>
        <v>1.2266237383024543</v>
      </c>
      <c r="W859" s="304">
        <f t="shared" ca="1" si="381"/>
        <v>27.496560876406367</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0.55653896570464489</v>
      </c>
      <c r="AH859" s="304">
        <f t="shared" ca="1" si="405"/>
        <v>-9.2291823339022301</v>
      </c>
    </row>
    <row r="860" spans="1:34" x14ac:dyDescent="0.2">
      <c r="A860" s="347">
        <f t="shared" ca="1" si="383"/>
        <v>1E-4</v>
      </c>
      <c r="B860" s="304">
        <f t="shared" ca="1" si="384"/>
        <v>37.135100000001387</v>
      </c>
      <c r="D860" s="306">
        <f t="shared" ca="1" si="385"/>
        <v>-0.64890993615020343</v>
      </c>
      <c r="E860" s="307">
        <f t="shared" ca="1" si="386"/>
        <v>-0.60363907546382833</v>
      </c>
      <c r="F860" s="304">
        <f t="shared" ca="1" si="387"/>
        <v>0.88626420364431202</v>
      </c>
      <c r="G860" s="306">
        <f t="shared" ca="1" si="388"/>
        <v>7.3693364415050384</v>
      </c>
      <c r="H860" s="307">
        <f t="shared" ca="1" si="389"/>
        <v>-104.55288762873188</v>
      </c>
      <c r="I860" s="304">
        <f t="shared" ca="1" si="390"/>
        <v>104.81227710098818</v>
      </c>
      <c r="J860" s="306">
        <f t="shared" ca="1" si="391"/>
        <v>841.88593005355631</v>
      </c>
      <c r="K860" s="307">
        <f t="shared" ca="1" si="392"/>
        <v>-13.256682894706207</v>
      </c>
      <c r="L860" s="304">
        <f t="shared" ca="1" si="377"/>
        <v>841.99029618132317</v>
      </c>
      <c r="M860" s="306">
        <f t="shared" ca="1" si="393"/>
        <v>-1.5004284091973759</v>
      </c>
      <c r="N860" s="304">
        <f t="shared" ca="1" si="394"/>
        <v>-85.968215308537708</v>
      </c>
      <c r="P860" s="310">
        <f t="shared" ca="1" si="395"/>
        <v>23</v>
      </c>
      <c r="Q860" s="304">
        <f t="shared" ca="1" si="396"/>
        <v>0</v>
      </c>
      <c r="R860" s="306">
        <f t="shared" ca="1" si="397"/>
        <v>0</v>
      </c>
      <c r="S860" s="307">
        <f t="shared" ca="1" si="398"/>
        <v>2.9792999999999985</v>
      </c>
      <c r="T860" s="304">
        <f t="shared" ca="1" si="378"/>
        <v>29.226932999999988</v>
      </c>
      <c r="U860" s="311">
        <f t="shared" ca="1" si="379"/>
        <v>0</v>
      </c>
      <c r="V860" s="306">
        <f t="shared" ca="1" si="380"/>
        <v>1.2266250207738563</v>
      </c>
      <c r="W860" s="304">
        <f t="shared" ca="1" si="381"/>
        <v>27.496618824544342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0.55651996907184476</v>
      </c>
      <c r="AH860" s="304">
        <f t="shared" ca="1" si="405"/>
        <v>-9.2292017844481524</v>
      </c>
    </row>
    <row r="861" spans="1:34" x14ac:dyDescent="0.2">
      <c r="A861" s="347">
        <f t="shared" ca="1" si="383"/>
        <v>1E-4</v>
      </c>
      <c r="B861" s="304">
        <f t="shared" ca="1" si="384"/>
        <v>37.13520000000139</v>
      </c>
      <c r="D861" s="306">
        <f t="shared" ca="1" si="385"/>
        <v>-0.64890524519433623</v>
      </c>
      <c r="E861" s="307">
        <f t="shared" ca="1" si="386"/>
        <v>-0.60361924631546238</v>
      </c>
      <c r="F861" s="304">
        <f t="shared" ca="1" si="387"/>
        <v>0.8862472633318359</v>
      </c>
      <c r="G861" s="306">
        <f t="shared" ca="1" si="388"/>
        <v>7.3692715509805193</v>
      </c>
      <c r="H861" s="307">
        <f t="shared" ca="1" si="389"/>
        <v>-104.55294799065651</v>
      </c>
      <c r="I861" s="304">
        <f t="shared" ca="1" si="390"/>
        <v>104.81233275110813</v>
      </c>
      <c r="J861" s="306">
        <f t="shared" ca="1" si="391"/>
        <v>841.88593005355631</v>
      </c>
      <c r="K861" s="307">
        <f t="shared" ca="1" si="392"/>
        <v>-13.267138186487177</v>
      </c>
      <c r="L861" s="304">
        <f t="shared" ca="1" si="377"/>
        <v>841.99046085914824</v>
      </c>
      <c r="M861" s="306">
        <f t="shared" ca="1" si="393"/>
        <v>-1.500429067268521</v>
      </c>
      <c r="N861" s="304">
        <f t="shared" ca="1" si="394"/>
        <v>-85.968253013236946</v>
      </c>
      <c r="P861" s="310">
        <f t="shared" ca="1" si="395"/>
        <v>23</v>
      </c>
      <c r="Q861" s="304">
        <f t="shared" ca="1" si="396"/>
        <v>0</v>
      </c>
      <c r="R861" s="306">
        <f t="shared" ca="1" si="397"/>
        <v>0</v>
      </c>
      <c r="S861" s="307">
        <f t="shared" ca="1" si="398"/>
        <v>2.9792999999999985</v>
      </c>
      <c r="T861" s="304">
        <f t="shared" ca="1" si="378"/>
        <v>29.226932999999988</v>
      </c>
      <c r="U861" s="311">
        <f t="shared" ca="1" si="379"/>
        <v>0</v>
      </c>
      <c r="V861" s="306">
        <f t="shared" ca="1" si="380"/>
        <v>1.2266263032473403</v>
      </c>
      <c r="W861" s="304">
        <f t="shared" ca="1" si="381"/>
        <v>27.496676771808829</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0.55650097272351218</v>
      </c>
      <c r="AH861" s="304">
        <f t="shared" ca="1" si="405"/>
        <v>-9.2292212347008888</v>
      </c>
    </row>
    <row r="862" spans="1:34" x14ac:dyDescent="0.2">
      <c r="A862" s="347">
        <f t="shared" ca="1" si="383"/>
        <v>1E-4</v>
      </c>
      <c r="B862" s="304">
        <f t="shared" ca="1" si="384"/>
        <v>37.135300000001394</v>
      </c>
      <c r="D862" s="306">
        <f t="shared" ca="1" si="385"/>
        <v>-0.64890055425181947</v>
      </c>
      <c r="E862" s="307">
        <f t="shared" ca="1" si="386"/>
        <v>-0.60359941746595958</v>
      </c>
      <c r="F862" s="304">
        <f t="shared" ca="1" si="387"/>
        <v>0.88623032337737362</v>
      </c>
      <c r="G862" s="306">
        <f t="shared" ca="1" si="388"/>
        <v>7.3692066609250944</v>
      </c>
      <c r="H862" s="307">
        <f t="shared" ca="1" si="389"/>
        <v>-104.55300835059825</v>
      </c>
      <c r="I862" s="304">
        <f t="shared" ca="1" si="390"/>
        <v>104.81238839932848</v>
      </c>
      <c r="J862" s="306">
        <f t="shared" ca="1" si="391"/>
        <v>841.88593005355631</v>
      </c>
      <c r="K862" s="307">
        <f t="shared" ca="1" si="392"/>
        <v>-13.277593484304239</v>
      </c>
      <c r="L862" s="304">
        <f t="shared" ca="1" si="377"/>
        <v>841.99062566686337</v>
      </c>
      <c r="M862" s="306">
        <f t="shared" ca="1" si="393"/>
        <v>-1.5004297253331729</v>
      </c>
      <c r="N862" s="304">
        <f t="shared" ca="1" si="394"/>
        <v>-85.968290717564145</v>
      </c>
      <c r="P862" s="310">
        <f t="shared" ca="1" si="395"/>
        <v>23</v>
      </c>
      <c r="Q862" s="304">
        <f t="shared" ca="1" si="396"/>
        <v>0</v>
      </c>
      <c r="R862" s="306">
        <f t="shared" ca="1" si="397"/>
        <v>0</v>
      </c>
      <c r="S862" s="307">
        <f t="shared" ca="1" si="398"/>
        <v>2.9792999999999985</v>
      </c>
      <c r="T862" s="304">
        <f t="shared" ca="1" si="378"/>
        <v>29.226932999999988</v>
      </c>
      <c r="U862" s="311">
        <f t="shared" ca="1" si="379"/>
        <v>0</v>
      </c>
      <c r="V862" s="306">
        <f t="shared" ca="1" si="380"/>
        <v>1.226627585722907</v>
      </c>
      <c r="W862" s="304">
        <f t="shared" ca="1" si="381"/>
        <v>27.496734718199875</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0.55648197665964894</v>
      </c>
      <c r="AH862" s="304">
        <f t="shared" ca="1" si="405"/>
        <v>-9.2292406846604376</v>
      </c>
    </row>
    <row r="863" spans="1:34" x14ac:dyDescent="0.2">
      <c r="A863" s="347">
        <f t="shared" ca="1" si="383"/>
        <v>1E-4</v>
      </c>
      <c r="B863" s="304">
        <f t="shared" ca="1" si="384"/>
        <v>37.135400000001397</v>
      </c>
      <c r="D863" s="306">
        <f t="shared" ca="1" si="385"/>
        <v>-0.64889586332265337</v>
      </c>
      <c r="E863" s="307">
        <f t="shared" ca="1" si="386"/>
        <v>-0.60357958891529861</v>
      </c>
      <c r="F863" s="304">
        <f t="shared" ca="1" si="387"/>
        <v>0.88621338378091108</v>
      </c>
      <c r="G863" s="306">
        <f t="shared" ca="1" si="388"/>
        <v>7.3691417713387617</v>
      </c>
      <c r="H863" s="307">
        <f t="shared" ca="1" si="389"/>
        <v>-104.55306870855713</v>
      </c>
      <c r="I863" s="304">
        <f t="shared" ca="1" si="390"/>
        <v>104.81244404564927</v>
      </c>
      <c r="J863" s="306">
        <f t="shared" ca="1" si="391"/>
        <v>841.88593005355631</v>
      </c>
      <c r="K863" s="307">
        <f t="shared" ca="1" si="392"/>
        <v>-13.288048788157196</v>
      </c>
      <c r="L863" s="304">
        <f t="shared" ca="1" si="377"/>
        <v>841.99079060446854</v>
      </c>
      <c r="M863" s="306">
        <f t="shared" ca="1" si="393"/>
        <v>-1.5004303833913311</v>
      </c>
      <c r="N863" s="304">
        <f t="shared" ca="1" si="394"/>
        <v>-85.968328421519274</v>
      </c>
      <c r="P863" s="310">
        <f t="shared" ca="1" si="395"/>
        <v>23</v>
      </c>
      <c r="Q863" s="304">
        <f t="shared" ca="1" si="396"/>
        <v>0</v>
      </c>
      <c r="R863" s="306">
        <f t="shared" ca="1" si="397"/>
        <v>0</v>
      </c>
      <c r="S863" s="307">
        <f t="shared" ca="1" si="398"/>
        <v>2.9792999999999985</v>
      </c>
      <c r="T863" s="304">
        <f t="shared" ca="1" si="378"/>
        <v>29.226932999999988</v>
      </c>
      <c r="U863" s="311">
        <f t="shared" ca="1" si="379"/>
        <v>0</v>
      </c>
      <c r="V863" s="306">
        <f t="shared" ca="1" si="380"/>
        <v>1.2266288682005553</v>
      </c>
      <c r="W863" s="304">
        <f t="shared" ca="1" si="381"/>
        <v>27.496792663717468</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0.55646298088023904</v>
      </c>
      <c r="AH863" s="304">
        <f t="shared" ca="1" si="405"/>
        <v>-9.2292601343268181</v>
      </c>
    </row>
    <row r="864" spans="1:34" x14ac:dyDescent="0.2">
      <c r="A864" s="347">
        <f t="shared" ca="1" si="383"/>
        <v>1E-4</v>
      </c>
      <c r="B864" s="304">
        <f t="shared" ca="1" si="384"/>
        <v>37.1355000000014</v>
      </c>
      <c r="D864" s="306">
        <f t="shared" ca="1" si="385"/>
        <v>-0.6488911724068428</v>
      </c>
      <c r="E864" s="307">
        <f t="shared" ca="1" si="386"/>
        <v>-0.6035597606634866</v>
      </c>
      <c r="F864" s="304">
        <f t="shared" ca="1" si="387"/>
        <v>0.88619644454245705</v>
      </c>
      <c r="G864" s="306">
        <f t="shared" ca="1" si="388"/>
        <v>7.3690768822215214</v>
      </c>
      <c r="H864" s="307">
        <f t="shared" ca="1" si="389"/>
        <v>-104.55312906453319</v>
      </c>
      <c r="I864" s="304">
        <f t="shared" ca="1" si="390"/>
        <v>104.8124996900705</v>
      </c>
      <c r="J864" s="306">
        <f t="shared" ca="1" si="391"/>
        <v>841.88593005355631</v>
      </c>
      <c r="K864" s="307">
        <f t="shared" ca="1" si="392"/>
        <v>-13.29850409804585</v>
      </c>
      <c r="L864" s="304">
        <f t="shared" ca="1" si="377"/>
        <v>841.990955671964</v>
      </c>
      <c r="M864" s="306">
        <f t="shared" ca="1" si="393"/>
        <v>-1.5004310414429962</v>
      </c>
      <c r="N864" s="304">
        <f t="shared" ca="1" si="394"/>
        <v>-85.968366125102392</v>
      </c>
      <c r="P864" s="310">
        <f t="shared" ca="1" si="395"/>
        <v>23</v>
      </c>
      <c r="Q864" s="304">
        <f t="shared" ca="1" si="396"/>
        <v>0</v>
      </c>
      <c r="R864" s="306">
        <f t="shared" ca="1" si="397"/>
        <v>0</v>
      </c>
      <c r="S864" s="307">
        <f t="shared" ca="1" si="398"/>
        <v>2.9792999999999985</v>
      </c>
      <c r="T864" s="304">
        <f t="shared" ca="1" si="378"/>
        <v>29.226932999999988</v>
      </c>
      <c r="U864" s="311">
        <f t="shared" ca="1" si="379"/>
        <v>0</v>
      </c>
      <c r="V864" s="306">
        <f t="shared" ca="1" si="380"/>
        <v>1.2266301506802859</v>
      </c>
      <c r="W864" s="304">
        <f t="shared" ca="1" si="381"/>
        <v>27.496850608361612</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0.55644398538528961</v>
      </c>
      <c r="AH864" s="304">
        <f t="shared" ca="1" si="405"/>
        <v>-9.2292795837000234</v>
      </c>
    </row>
    <row r="865" spans="1:34" x14ac:dyDescent="0.2">
      <c r="A865" s="347">
        <f t="shared" ca="1" si="383"/>
        <v>1E-4</v>
      </c>
      <c r="B865" s="304">
        <f t="shared" ca="1" si="384"/>
        <v>37.135600000001403</v>
      </c>
      <c r="D865" s="306">
        <f t="shared" ca="1" si="385"/>
        <v>-0.64888648150438255</v>
      </c>
      <c r="E865" s="307">
        <f t="shared" ca="1" si="386"/>
        <v>-0.60353993271052353</v>
      </c>
      <c r="F865" s="304">
        <f t="shared" ca="1" si="387"/>
        <v>0.88617950566200787</v>
      </c>
      <c r="G865" s="306">
        <f t="shared" ca="1" si="388"/>
        <v>7.3690119935733707</v>
      </c>
      <c r="H865" s="307">
        <f t="shared" ca="1" si="389"/>
        <v>-104.55318941852647</v>
      </c>
      <c r="I865" s="304">
        <f t="shared" ca="1" si="390"/>
        <v>104.81255533259221</v>
      </c>
      <c r="J865" s="306">
        <f t="shared" ca="1" si="391"/>
        <v>841.88593005355631</v>
      </c>
      <c r="K865" s="307">
        <f t="shared" ca="1" si="392"/>
        <v>-13.308959413970003</v>
      </c>
      <c r="L865" s="304">
        <f t="shared" ca="1" si="377"/>
        <v>841.99112086934986</v>
      </c>
      <c r="M865" s="306">
        <f t="shared" ca="1" si="393"/>
        <v>-1.5004316994881683</v>
      </c>
      <c r="N865" s="304">
        <f t="shared" ca="1" si="394"/>
        <v>-85.968403828313484</v>
      </c>
      <c r="P865" s="310">
        <f t="shared" ca="1" si="395"/>
        <v>23</v>
      </c>
      <c r="Q865" s="304">
        <f t="shared" ca="1" si="396"/>
        <v>0</v>
      </c>
      <c r="R865" s="306">
        <f t="shared" ca="1" si="397"/>
        <v>0</v>
      </c>
      <c r="S865" s="307">
        <f t="shared" ca="1" si="398"/>
        <v>2.9792999999999985</v>
      </c>
      <c r="T865" s="304">
        <f t="shared" ca="1" si="378"/>
        <v>29.226932999999988</v>
      </c>
      <c r="U865" s="311">
        <f t="shared" ca="1" si="379"/>
        <v>0</v>
      </c>
      <c r="V865" s="306">
        <f t="shared" ca="1" si="380"/>
        <v>1.2266314331620984</v>
      </c>
      <c r="W865" s="304">
        <f t="shared" ca="1" si="381"/>
        <v>27.496908552132332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0.5564249901747953</v>
      </c>
      <c r="AH865" s="304">
        <f t="shared" ca="1" si="405"/>
        <v>-9.229299032780057</v>
      </c>
    </row>
    <row r="866" spans="1:34" x14ac:dyDescent="0.2">
      <c r="A866" s="347">
        <f t="shared" ca="1" si="383"/>
        <v>1E-4</v>
      </c>
      <c r="B866" s="304">
        <f t="shared" ca="1" si="384"/>
        <v>37.135700000001407</v>
      </c>
      <c r="D866" s="306">
        <f t="shared" ca="1" si="385"/>
        <v>-0.64888179061527429</v>
      </c>
      <c r="E866" s="307">
        <f t="shared" ca="1" si="386"/>
        <v>-0.60352010505639697</v>
      </c>
      <c r="F866" s="304">
        <f t="shared" ca="1" si="387"/>
        <v>0.88616256713955666</v>
      </c>
      <c r="G866" s="306">
        <f t="shared" ca="1" si="388"/>
        <v>7.3689471053943087</v>
      </c>
      <c r="H866" s="307">
        <f t="shared" ca="1" si="389"/>
        <v>-104.55324977053698</v>
      </c>
      <c r="I866" s="304">
        <f t="shared" ca="1" si="390"/>
        <v>104.81261097321443</v>
      </c>
      <c r="J866" s="306">
        <f t="shared" ca="1" si="391"/>
        <v>841.88593005355631</v>
      </c>
      <c r="K866" s="307">
        <f t="shared" ca="1" si="392"/>
        <v>-13.319414735929456</v>
      </c>
      <c r="L866" s="304">
        <f t="shared" ca="1" si="377"/>
        <v>841.99128619662645</v>
      </c>
      <c r="M866" s="306">
        <f t="shared" ca="1" si="393"/>
        <v>-1.500432357526847</v>
      </c>
      <c r="N866" s="304">
        <f t="shared" ca="1" si="394"/>
        <v>-85.968441531152536</v>
      </c>
      <c r="P866" s="310">
        <f t="shared" ca="1" si="395"/>
        <v>23</v>
      </c>
      <c r="Q866" s="304">
        <f t="shared" ca="1" si="396"/>
        <v>0</v>
      </c>
      <c r="R866" s="306">
        <f t="shared" ca="1" si="397"/>
        <v>0</v>
      </c>
      <c r="S866" s="307">
        <f t="shared" ca="1" si="398"/>
        <v>2.9792999999999985</v>
      </c>
      <c r="T866" s="304">
        <f t="shared" ca="1" si="378"/>
        <v>29.226932999999988</v>
      </c>
      <c r="U866" s="311">
        <f t="shared" ca="1" si="379"/>
        <v>0</v>
      </c>
      <c r="V866" s="306">
        <f t="shared" ca="1" si="380"/>
        <v>1.2266327156459931</v>
      </c>
      <c r="W866" s="304">
        <f t="shared" ca="1" si="381"/>
        <v>27.496966495029628</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0.55640599524874723</v>
      </c>
      <c r="AH866" s="304">
        <f t="shared" ca="1" si="405"/>
        <v>-9.2293184815669278</v>
      </c>
    </row>
    <row r="867" spans="1:34" x14ac:dyDescent="0.2">
      <c r="A867" s="347">
        <f t="shared" ca="1" si="383"/>
        <v>1E-4</v>
      </c>
      <c r="B867" s="304">
        <f t="shared" ca="1" si="384"/>
        <v>37.13580000000141</v>
      </c>
      <c r="D867" s="306">
        <f t="shared" ca="1" si="385"/>
        <v>-0.64887709973952301</v>
      </c>
      <c r="E867" s="307">
        <f t="shared" ca="1" si="386"/>
        <v>-0.60350027770111225</v>
      </c>
      <c r="F867" s="304">
        <f t="shared" ca="1" si="387"/>
        <v>0.88614562897511073</v>
      </c>
      <c r="G867" s="306">
        <f t="shared" ca="1" si="388"/>
        <v>7.3688822176843347</v>
      </c>
      <c r="H867" s="307">
        <f t="shared" ca="1" si="389"/>
        <v>-104.55331012056475</v>
      </c>
      <c r="I867" s="304">
        <f t="shared" ca="1" si="390"/>
        <v>104.81266661193717</v>
      </c>
      <c r="J867" s="306">
        <f t="shared" ca="1" si="391"/>
        <v>841.88593005355631</v>
      </c>
      <c r="K867" s="307">
        <f t="shared" ca="1" si="392"/>
        <v>-13.329870063924011</v>
      </c>
      <c r="L867" s="304">
        <f t="shared" ca="1" si="377"/>
        <v>841.99145165379355</v>
      </c>
      <c r="M867" s="306">
        <f t="shared" ca="1" si="393"/>
        <v>-1.5004330155590329</v>
      </c>
      <c r="N867" s="304">
        <f t="shared" ca="1" si="394"/>
        <v>-85.968479233619561</v>
      </c>
      <c r="P867" s="310">
        <f t="shared" ca="1" si="395"/>
        <v>23</v>
      </c>
      <c r="Q867" s="304">
        <f t="shared" ca="1" si="396"/>
        <v>0</v>
      </c>
      <c r="R867" s="306">
        <f t="shared" ca="1" si="397"/>
        <v>0</v>
      </c>
      <c r="S867" s="307">
        <f t="shared" ca="1" si="398"/>
        <v>2.9792999999999985</v>
      </c>
      <c r="T867" s="304">
        <f t="shared" ca="1" si="378"/>
        <v>29.226932999999988</v>
      </c>
      <c r="U867" s="311">
        <f t="shared" ca="1" si="379"/>
        <v>0</v>
      </c>
      <c r="V867" s="306">
        <f t="shared" ca="1" si="380"/>
        <v>1.22663399813197</v>
      </c>
      <c r="W867" s="304">
        <f t="shared" ca="1" si="381"/>
        <v>27.497024437053518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0.55638700060714896</v>
      </c>
      <c r="AH867" s="304">
        <f t="shared" ca="1" si="405"/>
        <v>-9.2293379300606322</v>
      </c>
    </row>
    <row r="868" spans="1:34" x14ac:dyDescent="0.2">
      <c r="A868" s="347">
        <f t="shared" ca="1" si="383"/>
        <v>1E-4</v>
      </c>
      <c r="B868" s="304">
        <f t="shared" ca="1" si="384"/>
        <v>37.135900000001413</v>
      </c>
      <c r="D868" s="306">
        <f t="shared" ca="1" si="385"/>
        <v>-0.64887240887712383</v>
      </c>
      <c r="E868" s="307">
        <f t="shared" ca="1" si="386"/>
        <v>-0.60348045064466049</v>
      </c>
      <c r="F868" s="304">
        <f t="shared" ca="1" si="387"/>
        <v>0.88612869116866089</v>
      </c>
      <c r="G868" s="306">
        <f t="shared" ca="1" si="388"/>
        <v>7.3688173304434468</v>
      </c>
      <c r="H868" s="307">
        <f t="shared" ca="1" si="389"/>
        <v>-104.55337046860981</v>
      </c>
      <c r="I868" s="304">
        <f t="shared" ca="1" si="390"/>
        <v>104.81272224876049</v>
      </c>
      <c r="J868" s="306">
        <f t="shared" ca="1" si="391"/>
        <v>841.88593005355631</v>
      </c>
      <c r="K868" s="307">
        <f t="shared" ca="1" si="392"/>
        <v>-13.340325397953469</v>
      </c>
      <c r="L868" s="304">
        <f t="shared" ca="1" si="377"/>
        <v>841.99161724085161</v>
      </c>
      <c r="M868" s="306">
        <f t="shared" ca="1" si="393"/>
        <v>-1.5004336735847257</v>
      </c>
      <c r="N868" s="304">
        <f t="shared" ca="1" si="394"/>
        <v>-85.968516935714575</v>
      </c>
      <c r="P868" s="310">
        <f t="shared" ca="1" si="395"/>
        <v>23</v>
      </c>
      <c r="Q868" s="304">
        <f t="shared" ca="1" si="396"/>
        <v>0</v>
      </c>
      <c r="R868" s="306">
        <f t="shared" ca="1" si="397"/>
        <v>0</v>
      </c>
      <c r="S868" s="307">
        <f t="shared" ca="1" si="398"/>
        <v>2.9792999999999985</v>
      </c>
      <c r="T868" s="304">
        <f t="shared" ca="1" si="378"/>
        <v>29.226932999999988</v>
      </c>
      <c r="U868" s="311">
        <f t="shared" ca="1" si="379"/>
        <v>0</v>
      </c>
      <c r="V868" s="306">
        <f t="shared" ca="1" si="380"/>
        <v>1.2266352806200287</v>
      </c>
      <c r="W868" s="304">
        <f t="shared" ca="1" si="381"/>
        <v>27.497082378203999</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0.55636800624999339</v>
      </c>
      <c r="AH868" s="304">
        <f t="shared" ca="1" si="405"/>
        <v>-9.2293573782611791</v>
      </c>
    </row>
    <row r="869" spans="1:34" x14ac:dyDescent="0.2">
      <c r="A869" s="347">
        <f t="shared" ca="1" si="383"/>
        <v>1E-4</v>
      </c>
      <c r="B869" s="304">
        <f t="shared" ca="1" si="384"/>
        <v>37.136000000001417</v>
      </c>
      <c r="D869" s="306">
        <f t="shared" ca="1" si="385"/>
        <v>-0.64886771802807985</v>
      </c>
      <c r="E869" s="307">
        <f t="shared" ca="1" si="386"/>
        <v>-0.60346062388704169</v>
      </c>
      <c r="F869" s="304">
        <f t="shared" ca="1" si="387"/>
        <v>0.88611175372020956</v>
      </c>
      <c r="G869" s="306">
        <f t="shared" ca="1" si="388"/>
        <v>7.3687524436716441</v>
      </c>
      <c r="H869" s="307">
        <f t="shared" ca="1" si="389"/>
        <v>-104.5534308146722</v>
      </c>
      <c r="I869" s="304">
        <f t="shared" ca="1" si="390"/>
        <v>104.8127778836844</v>
      </c>
      <c r="J869" s="306">
        <f t="shared" ca="1" si="391"/>
        <v>841.88593005355631</v>
      </c>
      <c r="K869" s="307">
        <f t="shared" ca="1" si="392"/>
        <v>-13.350780738017633</v>
      </c>
      <c r="L869" s="304">
        <f t="shared" ca="1" si="377"/>
        <v>841.99178295780064</v>
      </c>
      <c r="M869" s="306">
        <f t="shared" ca="1" si="393"/>
        <v>-1.5004343316039257</v>
      </c>
      <c r="N869" s="304">
        <f t="shared" ca="1" si="394"/>
        <v>-85.968554637437578</v>
      </c>
      <c r="P869" s="310">
        <f t="shared" ca="1" si="395"/>
        <v>23</v>
      </c>
      <c r="Q869" s="304">
        <f t="shared" ca="1" si="396"/>
        <v>0</v>
      </c>
      <c r="R869" s="306">
        <f t="shared" ca="1" si="397"/>
        <v>0</v>
      </c>
      <c r="S869" s="307">
        <f t="shared" ca="1" si="398"/>
        <v>2.9792999999999985</v>
      </c>
      <c r="T869" s="304">
        <f t="shared" ca="1" si="378"/>
        <v>29.226932999999988</v>
      </c>
      <c r="U869" s="311">
        <f t="shared" ca="1" si="379"/>
        <v>0</v>
      </c>
      <c r="V869" s="306">
        <f t="shared" ca="1" si="380"/>
        <v>1.2266365631101699</v>
      </c>
      <c r="W869" s="304">
        <f t="shared" ca="1" si="381"/>
        <v>27.497140318481105</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0.5563490121772805</v>
      </c>
      <c r="AH869" s="304">
        <f t="shared" ca="1" si="405"/>
        <v>-9.2293768261685667</v>
      </c>
    </row>
    <row r="870" spans="1:34" x14ac:dyDescent="0.2">
      <c r="A870" s="347">
        <f t="shared" ca="1" si="383"/>
        <v>1E-4</v>
      </c>
      <c r="B870" s="304">
        <f t="shared" ca="1" si="384"/>
        <v>37.13610000000142</v>
      </c>
      <c r="D870" s="306">
        <f t="shared" ca="1" si="385"/>
        <v>-0.64886302719239075</v>
      </c>
      <c r="E870" s="307">
        <f t="shared" ca="1" si="386"/>
        <v>-0.60344079742824519</v>
      </c>
      <c r="F870" s="304">
        <f t="shared" ca="1" si="387"/>
        <v>0.88609481662974965</v>
      </c>
      <c r="G870" s="306">
        <f t="shared" ca="1" si="388"/>
        <v>7.3686875573689248</v>
      </c>
      <c r="H870" s="307">
        <f t="shared" ca="1" si="389"/>
        <v>-104.55349115875194</v>
      </c>
      <c r="I870" s="304">
        <f t="shared" ca="1" si="390"/>
        <v>104.81283351670893</v>
      </c>
      <c r="J870" s="306">
        <f t="shared" ca="1" si="391"/>
        <v>841.88593005355631</v>
      </c>
      <c r="K870" s="307">
        <f t="shared" ca="1" si="392"/>
        <v>-13.361236084116305</v>
      </c>
      <c r="L870" s="304">
        <f t="shared" ca="1" si="377"/>
        <v>841.99194880464086</v>
      </c>
      <c r="M870" s="306">
        <f t="shared" ca="1" si="393"/>
        <v>-1.5004349896166331</v>
      </c>
      <c r="N870" s="304">
        <f t="shared" ca="1" si="394"/>
        <v>-85.968592338788582</v>
      </c>
      <c r="P870" s="310">
        <f t="shared" ca="1" si="395"/>
        <v>23</v>
      </c>
      <c r="Q870" s="304">
        <f t="shared" ca="1" si="396"/>
        <v>0</v>
      </c>
      <c r="R870" s="306">
        <f t="shared" ca="1" si="397"/>
        <v>0</v>
      </c>
      <c r="S870" s="307">
        <f t="shared" ca="1" si="398"/>
        <v>2.9792999999999985</v>
      </c>
      <c r="T870" s="304">
        <f t="shared" ca="1" si="378"/>
        <v>29.226932999999988</v>
      </c>
      <c r="U870" s="311">
        <f t="shared" ca="1" si="379"/>
        <v>0</v>
      </c>
      <c r="V870" s="306">
        <f t="shared" ca="1" si="380"/>
        <v>1.2266378456023928</v>
      </c>
      <c r="W870" s="304">
        <f t="shared" ca="1" si="381"/>
        <v>27.497198257884815</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0.55633001838900142</v>
      </c>
      <c r="AH870" s="304">
        <f t="shared" ca="1" si="405"/>
        <v>-9.2293962737828075</v>
      </c>
    </row>
    <row r="871" spans="1:34" x14ac:dyDescent="0.2">
      <c r="A871" s="347">
        <f t="shared" ca="1" si="383"/>
        <v>1E-4</v>
      </c>
      <c r="B871" s="304">
        <f t="shared" ca="1" si="384"/>
        <v>37.136200000001423</v>
      </c>
      <c r="D871" s="306">
        <f t="shared" ca="1" si="385"/>
        <v>-0.64885833637005508</v>
      </c>
      <c r="E871" s="307">
        <f t="shared" ca="1" si="386"/>
        <v>-0.60342097126827632</v>
      </c>
      <c r="F871" s="304">
        <f t="shared" ca="1" si="387"/>
        <v>0.88607787989728393</v>
      </c>
      <c r="G871" s="306">
        <f t="shared" ca="1" si="388"/>
        <v>7.368622671535288</v>
      </c>
      <c r="H871" s="307">
        <f t="shared" ca="1" si="389"/>
        <v>-104.55355150084907</v>
      </c>
      <c r="I871" s="304">
        <f t="shared" ca="1" si="390"/>
        <v>104.81288914783411</v>
      </c>
      <c r="J871" s="306">
        <f t="shared" ca="1" si="391"/>
        <v>841.88593005355631</v>
      </c>
      <c r="K871" s="307">
        <f t="shared" ca="1" si="392"/>
        <v>-13.371691436249286</v>
      </c>
      <c r="L871" s="304">
        <f t="shared" ca="1" si="377"/>
        <v>841.99211478137238</v>
      </c>
      <c r="M871" s="306">
        <f t="shared" ca="1" si="393"/>
        <v>-1.5004356476228475</v>
      </c>
      <c r="N871" s="304">
        <f t="shared" ca="1" si="394"/>
        <v>-85.968630039767561</v>
      </c>
      <c r="P871" s="310">
        <f t="shared" ca="1" si="395"/>
        <v>23</v>
      </c>
      <c r="Q871" s="304">
        <f t="shared" ca="1" si="396"/>
        <v>0</v>
      </c>
      <c r="R871" s="306">
        <f t="shared" ca="1" si="397"/>
        <v>0</v>
      </c>
      <c r="S871" s="307">
        <f t="shared" ca="1" si="398"/>
        <v>2.9792999999999985</v>
      </c>
      <c r="T871" s="304">
        <f t="shared" ca="1" si="378"/>
        <v>29.226932999999988</v>
      </c>
      <c r="U871" s="311">
        <f t="shared" ca="1" si="379"/>
        <v>0</v>
      </c>
      <c r="V871" s="306">
        <f t="shared" ca="1" si="380"/>
        <v>1.2266391280966971</v>
      </c>
      <c r="W871" s="304">
        <f t="shared" ca="1" si="381"/>
        <v>27.49725619641514</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0.55631102488516326</v>
      </c>
      <c r="AH871" s="304">
        <f t="shared" ca="1" si="405"/>
        <v>-9.2294157211038925</v>
      </c>
    </row>
    <row r="872" spans="1:34" x14ac:dyDescent="0.2">
      <c r="A872" s="347">
        <f t="shared" ca="1" si="383"/>
        <v>1E-4</v>
      </c>
      <c r="B872" s="304">
        <f t="shared" ca="1" si="384"/>
        <v>37.136300000001427</v>
      </c>
      <c r="D872" s="306">
        <f t="shared" ca="1" si="385"/>
        <v>-0.64885364556107805</v>
      </c>
      <c r="E872" s="307">
        <f t="shared" ca="1" si="386"/>
        <v>-0.60340114540713508</v>
      </c>
      <c r="F872" s="304">
        <f t="shared" ca="1" si="387"/>
        <v>0.8860609435228165</v>
      </c>
      <c r="G872" s="306">
        <f t="shared" ca="1" si="388"/>
        <v>7.3685577861707321</v>
      </c>
      <c r="H872" s="307">
        <f t="shared" ca="1" si="389"/>
        <v>-104.55361184096361</v>
      </c>
      <c r="I872" s="304">
        <f t="shared" ca="1" si="390"/>
        <v>104.81294477705997</v>
      </c>
      <c r="J872" s="306">
        <f t="shared" ca="1" si="391"/>
        <v>841.88593005355631</v>
      </c>
      <c r="K872" s="307">
        <f t="shared" ca="1" si="392"/>
        <v>-13.382146794416377</v>
      </c>
      <c r="L872" s="304">
        <f t="shared" ca="1" si="377"/>
        <v>841.99228088799532</v>
      </c>
      <c r="M872" s="306">
        <f t="shared" ca="1" si="393"/>
        <v>-1.5004363056225694</v>
      </c>
      <c r="N872" s="304">
        <f t="shared" ca="1" si="394"/>
        <v>-85.968667740374542</v>
      </c>
      <c r="P872" s="310">
        <f t="shared" ca="1" si="395"/>
        <v>23</v>
      </c>
      <c r="Q872" s="304">
        <f t="shared" ca="1" si="396"/>
        <v>0</v>
      </c>
      <c r="R872" s="306">
        <f t="shared" ca="1" si="397"/>
        <v>0</v>
      </c>
      <c r="S872" s="307">
        <f t="shared" ca="1" si="398"/>
        <v>2.9792999999999985</v>
      </c>
      <c r="T872" s="304">
        <f t="shared" ca="1" si="378"/>
        <v>29.226932999999988</v>
      </c>
      <c r="U872" s="311">
        <f t="shared" ca="1" si="379"/>
        <v>0</v>
      </c>
      <c r="V872" s="306">
        <f t="shared" ca="1" si="380"/>
        <v>1.2266404105930844</v>
      </c>
      <c r="W872" s="304">
        <f t="shared" ca="1" si="381"/>
        <v>27.497314134072138</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0.55629203166575891</v>
      </c>
      <c r="AH872" s="304">
        <f t="shared" ca="1" si="405"/>
        <v>-9.2294351681318272</v>
      </c>
    </row>
    <row r="873" spans="1:34" x14ac:dyDescent="0.2">
      <c r="A873" s="347">
        <f t="shared" ca="1" si="383"/>
        <v>1E-4</v>
      </c>
      <c r="B873" s="304">
        <f t="shared" ca="1" si="384"/>
        <v>37.13640000000143</v>
      </c>
      <c r="D873" s="306">
        <f t="shared" ca="1" si="385"/>
        <v>-0.64884895476545779</v>
      </c>
      <c r="E873" s="307">
        <f t="shared" ca="1" si="386"/>
        <v>-0.60338131984479837</v>
      </c>
      <c r="F873" s="304">
        <f t="shared" ca="1" si="387"/>
        <v>0.88604400750633028</v>
      </c>
      <c r="G873" s="306">
        <f t="shared" ca="1" si="388"/>
        <v>7.3684929012752551</v>
      </c>
      <c r="H873" s="307">
        <f t="shared" ca="1" si="389"/>
        <v>-104.5536721790956</v>
      </c>
      <c r="I873" s="304">
        <f t="shared" ca="1" si="390"/>
        <v>104.81300040438654</v>
      </c>
      <c r="J873" s="306">
        <f t="shared" ca="1" si="391"/>
        <v>841.88593005355631</v>
      </c>
      <c r="K873" s="307">
        <f t="shared" ca="1" si="392"/>
        <v>-13.392602158617379</v>
      </c>
      <c r="L873" s="304">
        <f t="shared" ca="1" si="377"/>
        <v>841.99244712450991</v>
      </c>
      <c r="M873" s="306">
        <f t="shared" ca="1" si="393"/>
        <v>-1.5004369636157988</v>
      </c>
      <c r="N873" s="304">
        <f t="shared" ca="1" si="394"/>
        <v>-85.968705440609526</v>
      </c>
      <c r="P873" s="310">
        <f t="shared" ca="1" si="395"/>
        <v>23</v>
      </c>
      <c r="Q873" s="304">
        <f t="shared" ca="1" si="396"/>
        <v>0</v>
      </c>
      <c r="R873" s="306">
        <f t="shared" ca="1" si="397"/>
        <v>0</v>
      </c>
      <c r="S873" s="307">
        <f t="shared" ca="1" si="398"/>
        <v>2.9792999999999985</v>
      </c>
      <c r="T873" s="304">
        <f t="shared" ca="1" si="378"/>
        <v>29.226932999999988</v>
      </c>
      <c r="U873" s="311">
        <f t="shared" ca="1" si="379"/>
        <v>0</v>
      </c>
      <c r="V873" s="306">
        <f t="shared" ca="1" si="380"/>
        <v>1.2266416930915527</v>
      </c>
      <c r="W873" s="304">
        <f t="shared" ca="1" si="381"/>
        <v>27.497372070855761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0.55627303873077061</v>
      </c>
      <c r="AH873" s="304">
        <f t="shared" ca="1" si="405"/>
        <v>-9.229454614866631</v>
      </c>
    </row>
    <row r="874" spans="1:34" x14ac:dyDescent="0.2">
      <c r="A874" s="347">
        <f t="shared" ca="1" si="383"/>
        <v>1E-4</v>
      </c>
      <c r="B874" s="304">
        <f t="shared" ca="1" si="384"/>
        <v>37.136500000001433</v>
      </c>
      <c r="D874" s="306">
        <f t="shared" ca="1" si="385"/>
        <v>-0.64884426398319228</v>
      </c>
      <c r="E874" s="307">
        <f t="shared" ca="1" si="386"/>
        <v>-0.60336149458128396</v>
      </c>
      <c r="F874" s="304">
        <f t="shared" ca="1" si="387"/>
        <v>0.88602707184783658</v>
      </c>
      <c r="G874" s="306">
        <f t="shared" ca="1" si="388"/>
        <v>7.3684280168488572</v>
      </c>
      <c r="H874" s="307">
        <f t="shared" ca="1" si="389"/>
        <v>-104.55373251524506</v>
      </c>
      <c r="I874" s="304">
        <f t="shared" ca="1" si="390"/>
        <v>104.81305602981385</v>
      </c>
      <c r="J874" s="306">
        <f t="shared" ca="1" si="391"/>
        <v>841.88593005355631</v>
      </c>
      <c r="K874" s="307">
        <f t="shared" ca="1" si="392"/>
        <v>-13.403057528852097</v>
      </c>
      <c r="L874" s="304">
        <f t="shared" ca="1" si="377"/>
        <v>841.99261349091614</v>
      </c>
      <c r="M874" s="306">
        <f t="shared" ca="1" si="393"/>
        <v>-1.5004376216025357</v>
      </c>
      <c r="N874" s="304">
        <f t="shared" ca="1" si="394"/>
        <v>-85.968743140472526</v>
      </c>
      <c r="P874" s="310">
        <f t="shared" ca="1" si="395"/>
        <v>23</v>
      </c>
      <c r="Q874" s="304">
        <f t="shared" ca="1" si="396"/>
        <v>0</v>
      </c>
      <c r="R874" s="306">
        <f t="shared" ca="1" si="397"/>
        <v>0</v>
      </c>
      <c r="S874" s="307">
        <f t="shared" ca="1" si="398"/>
        <v>2.9792999999999985</v>
      </c>
      <c r="T874" s="304">
        <f t="shared" ca="1" si="378"/>
        <v>29.226932999999988</v>
      </c>
      <c r="U874" s="311">
        <f t="shared" ca="1" si="379"/>
        <v>0</v>
      </c>
      <c r="V874" s="306">
        <f t="shared" ca="1" si="380"/>
        <v>1.2266429755921036</v>
      </c>
      <c r="W874" s="304">
        <f t="shared" ca="1" si="381"/>
        <v>27.497430006766063</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0.55625404608021789</v>
      </c>
      <c r="AH874" s="304">
        <f t="shared" ca="1" si="405"/>
        <v>-9.2294740613082862</v>
      </c>
    </row>
    <row r="875" spans="1:34" x14ac:dyDescent="0.2">
      <c r="A875" s="347">
        <f t="shared" ca="1" si="383"/>
        <v>1E-4</v>
      </c>
      <c r="B875" s="304">
        <f t="shared" ca="1" si="384"/>
        <v>37.136600000001437</v>
      </c>
      <c r="D875" s="306">
        <f t="shared" ca="1" si="385"/>
        <v>-0.64883957321428554</v>
      </c>
      <c r="E875" s="307">
        <f t="shared" ca="1" si="386"/>
        <v>-0.60334166961657587</v>
      </c>
      <c r="F875" s="304">
        <f t="shared" ca="1" si="387"/>
        <v>0.8860101365473273</v>
      </c>
      <c r="G875" s="306">
        <f t="shared" ca="1" si="388"/>
        <v>7.3683631328915355</v>
      </c>
      <c r="H875" s="307">
        <f t="shared" ca="1" si="389"/>
        <v>-104.55379284941202</v>
      </c>
      <c r="I875" s="304">
        <f t="shared" ca="1" si="390"/>
        <v>104.81311165334189</v>
      </c>
      <c r="J875" s="306">
        <f t="shared" ca="1" si="391"/>
        <v>841.88593005355631</v>
      </c>
      <c r="K875" s="307">
        <f t="shared" ca="1" si="392"/>
        <v>-13.41351290512033</v>
      </c>
      <c r="L875" s="304">
        <f t="shared" ca="1" si="377"/>
        <v>841.99277998721425</v>
      </c>
      <c r="M875" s="306">
        <f t="shared" ca="1" si="393"/>
        <v>-1.5004382795827802</v>
      </c>
      <c r="N875" s="304">
        <f t="shared" ca="1" si="394"/>
        <v>-85.968780839963543</v>
      </c>
      <c r="P875" s="310">
        <f t="shared" ca="1" si="395"/>
        <v>23</v>
      </c>
      <c r="Q875" s="304">
        <f t="shared" ca="1" si="396"/>
        <v>0</v>
      </c>
      <c r="R875" s="306">
        <f t="shared" ca="1" si="397"/>
        <v>0</v>
      </c>
      <c r="S875" s="307">
        <f t="shared" ca="1" si="398"/>
        <v>2.9792999999999985</v>
      </c>
      <c r="T875" s="304">
        <f t="shared" ca="1" si="378"/>
        <v>29.226932999999988</v>
      </c>
      <c r="U875" s="311">
        <f t="shared" ca="1" si="379"/>
        <v>0</v>
      </c>
      <c r="V875" s="306">
        <f t="shared" ca="1" si="380"/>
        <v>1.2266442580947361</v>
      </c>
      <c r="W875" s="304">
        <f t="shared" ca="1" si="381"/>
        <v>27.497487941803008</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0.55623505371407944</v>
      </c>
      <c r="AH875" s="304">
        <f t="shared" ca="1" si="405"/>
        <v>-9.2294935074568105</v>
      </c>
    </row>
    <row r="876" spans="1:34" x14ac:dyDescent="0.2">
      <c r="A876" s="347">
        <f t="shared" ca="1" si="383"/>
        <v>1E-4</v>
      </c>
      <c r="B876" s="304">
        <f t="shared" ca="1" si="384"/>
        <v>37.13670000000144</v>
      </c>
      <c r="D876" s="306">
        <f t="shared" ca="1" si="385"/>
        <v>-0.64883488245873588</v>
      </c>
      <c r="E876" s="307">
        <f t="shared" ca="1" si="386"/>
        <v>-0.60332184495067942</v>
      </c>
      <c r="F876" s="304">
        <f t="shared" ca="1" si="387"/>
        <v>0.88599320160480544</v>
      </c>
      <c r="G876" s="306">
        <f t="shared" ca="1" si="388"/>
        <v>7.3682982494032894</v>
      </c>
      <c r="H876" s="307">
        <f t="shared" ca="1" si="389"/>
        <v>-104.55385318159651</v>
      </c>
      <c r="I876" s="304">
        <f t="shared" ca="1" si="390"/>
        <v>104.81316727497074</v>
      </c>
      <c r="J876" s="306">
        <f t="shared" ca="1" si="391"/>
        <v>841.88593005355631</v>
      </c>
      <c r="K876" s="307">
        <f t="shared" ca="1" si="392"/>
        <v>-13.42396828742188</v>
      </c>
      <c r="L876" s="304">
        <f t="shared" ca="1" si="377"/>
        <v>841.99294661340434</v>
      </c>
      <c r="M876" s="306">
        <f t="shared" ca="1" si="393"/>
        <v>-1.5004389375565323</v>
      </c>
      <c r="N876" s="304">
        <f t="shared" ca="1" si="394"/>
        <v>-85.968818539082577</v>
      </c>
      <c r="P876" s="310">
        <f t="shared" ca="1" si="395"/>
        <v>23</v>
      </c>
      <c r="Q876" s="304">
        <f t="shared" ca="1" si="396"/>
        <v>0</v>
      </c>
      <c r="R876" s="306">
        <f t="shared" ca="1" si="397"/>
        <v>0</v>
      </c>
      <c r="S876" s="307">
        <f t="shared" ca="1" si="398"/>
        <v>2.9792999999999985</v>
      </c>
      <c r="T876" s="304">
        <f t="shared" ca="1" si="378"/>
        <v>29.226932999999988</v>
      </c>
      <c r="U876" s="311">
        <f t="shared" ca="1" si="379"/>
        <v>0</v>
      </c>
      <c r="V876" s="306">
        <f t="shared" ca="1" si="380"/>
        <v>1.2266455405994505</v>
      </c>
      <c r="W876" s="304">
        <f t="shared" ca="1" si="381"/>
        <v>27.497545875966647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0.5562160616323677</v>
      </c>
      <c r="AH876" s="304">
        <f t="shared" ca="1" si="405"/>
        <v>-9.2295129533121951</v>
      </c>
    </row>
    <row r="877" spans="1:34" x14ac:dyDescent="0.2">
      <c r="A877" s="347">
        <f t="shared" ca="1" si="383"/>
        <v>1E-4</v>
      </c>
      <c r="B877" s="304">
        <f t="shared" ca="1" si="384"/>
        <v>37.136800000001443</v>
      </c>
      <c r="D877" s="306">
        <f t="shared" ca="1" si="385"/>
        <v>-0.64883019171654543</v>
      </c>
      <c r="E877" s="307">
        <f t="shared" ca="1" si="386"/>
        <v>-0.60330202058358573</v>
      </c>
      <c r="F877" s="304">
        <f t="shared" ca="1" si="387"/>
        <v>0.88597626702026644</v>
      </c>
      <c r="G877" s="306">
        <f t="shared" ca="1" si="388"/>
        <v>7.3682333663841177</v>
      </c>
      <c r="H877" s="307">
        <f t="shared" ca="1" si="389"/>
        <v>-104.55391351179857</v>
      </c>
      <c r="I877" s="304">
        <f t="shared" ca="1" si="390"/>
        <v>104.81322289470042</v>
      </c>
      <c r="J877" s="306">
        <f t="shared" ca="1" si="391"/>
        <v>841.88593005355631</v>
      </c>
      <c r="K877" s="307">
        <f t="shared" ca="1" si="392"/>
        <v>-13.43442367575655</v>
      </c>
      <c r="L877" s="304">
        <f t="shared" ca="1" si="377"/>
        <v>841.99311336948665</v>
      </c>
      <c r="M877" s="306">
        <f t="shared" ca="1" si="393"/>
        <v>-1.5004395955237924</v>
      </c>
      <c r="N877" s="304">
        <f t="shared" ca="1" si="394"/>
        <v>-85.968856237829627</v>
      </c>
      <c r="P877" s="310">
        <f t="shared" ca="1" si="395"/>
        <v>23</v>
      </c>
      <c r="Q877" s="304">
        <f t="shared" ca="1" si="396"/>
        <v>0</v>
      </c>
      <c r="R877" s="306">
        <f t="shared" ca="1" si="397"/>
        <v>0</v>
      </c>
      <c r="S877" s="307">
        <f t="shared" ca="1" si="398"/>
        <v>2.9792999999999985</v>
      </c>
      <c r="T877" s="304">
        <f t="shared" ca="1" si="378"/>
        <v>29.226932999999988</v>
      </c>
      <c r="U877" s="311">
        <f t="shared" ca="1" si="379"/>
        <v>0</v>
      </c>
      <c r="V877" s="306">
        <f t="shared" ca="1" si="380"/>
        <v>1.2266468231062466</v>
      </c>
      <c r="W877" s="304">
        <f t="shared" ca="1" si="381"/>
        <v>27.497603809256972</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0.55619706983506845</v>
      </c>
      <c r="AH877" s="304">
        <f t="shared" ca="1" si="405"/>
        <v>-9.2295323988744542</v>
      </c>
    </row>
    <row r="878" spans="1:34" x14ac:dyDescent="0.2">
      <c r="A878" s="347">
        <f t="shared" ca="1" si="383"/>
        <v>1E-4</v>
      </c>
      <c r="B878" s="304">
        <f t="shared" ca="1" si="384"/>
        <v>37.136900000001447</v>
      </c>
      <c r="D878" s="306">
        <f t="shared" ca="1" si="385"/>
        <v>-0.64882550098771297</v>
      </c>
      <c r="E878" s="307">
        <f t="shared" ca="1" si="386"/>
        <v>-0.60328219651529125</v>
      </c>
      <c r="F878" s="304">
        <f t="shared" ca="1" si="387"/>
        <v>0.88595933279370742</v>
      </c>
      <c r="G878" s="306">
        <f t="shared" ca="1" si="388"/>
        <v>7.3681684838340189</v>
      </c>
      <c r="H878" s="307">
        <f t="shared" ca="1" si="389"/>
        <v>-104.55397384001822</v>
      </c>
      <c r="I878" s="304">
        <f t="shared" ca="1" si="390"/>
        <v>104.81327851253093</v>
      </c>
      <c r="J878" s="306">
        <f t="shared" ca="1" si="391"/>
        <v>841.88593005355631</v>
      </c>
      <c r="K878" s="307">
        <f t="shared" ca="1" si="392"/>
        <v>-13.444879070124141</v>
      </c>
      <c r="L878" s="304">
        <f t="shared" ca="1" si="377"/>
        <v>841.99328025546129</v>
      </c>
      <c r="M878" s="306">
        <f t="shared" ca="1" si="393"/>
        <v>-1.5004402534845602</v>
      </c>
      <c r="N878" s="304">
        <f t="shared" ca="1" si="394"/>
        <v>-85.968893936204708</v>
      </c>
      <c r="P878" s="310">
        <f t="shared" ca="1" si="395"/>
        <v>23</v>
      </c>
      <c r="Q878" s="304">
        <f t="shared" ca="1" si="396"/>
        <v>0</v>
      </c>
      <c r="R878" s="306">
        <f t="shared" ca="1" si="397"/>
        <v>0</v>
      </c>
      <c r="S878" s="307">
        <f t="shared" ca="1" si="398"/>
        <v>2.9792999999999985</v>
      </c>
      <c r="T878" s="304">
        <f t="shared" ca="1" si="378"/>
        <v>29.226932999999988</v>
      </c>
      <c r="U878" s="311">
        <f t="shared" ca="1" si="379"/>
        <v>0</v>
      </c>
      <c r="V878" s="306">
        <f t="shared" ca="1" si="380"/>
        <v>1.2266481056151248</v>
      </c>
      <c r="W878" s="304">
        <f t="shared" ca="1" si="381"/>
        <v>27.497661741673987</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0.55617807832218347</v>
      </c>
      <c r="AH878" s="304">
        <f t="shared" ca="1" si="405"/>
        <v>-9.229551844143586</v>
      </c>
    </row>
    <row r="879" spans="1:34" x14ac:dyDescent="0.2">
      <c r="A879" s="347">
        <f t="shared" ca="1" si="383"/>
        <v>1E-4</v>
      </c>
      <c r="B879" s="304">
        <f t="shared" ca="1" si="384"/>
        <v>37.13700000000145</v>
      </c>
      <c r="D879" s="306">
        <f t="shared" ca="1" si="385"/>
        <v>-0.64882081027223937</v>
      </c>
      <c r="E879" s="307">
        <f t="shared" ca="1" si="386"/>
        <v>-0.60326237274579597</v>
      </c>
      <c r="F879" s="304">
        <f t="shared" ca="1" si="387"/>
        <v>0.88594239892512927</v>
      </c>
      <c r="G879" s="306">
        <f t="shared" ca="1" si="388"/>
        <v>7.3681036017529919</v>
      </c>
      <c r="H879" s="307">
        <f t="shared" ca="1" si="389"/>
        <v>-104.55403416625549</v>
      </c>
      <c r="I879" s="304">
        <f t="shared" ca="1" si="390"/>
        <v>104.81333412846233</v>
      </c>
      <c r="J879" s="306">
        <f t="shared" ca="1" si="391"/>
        <v>841.88593005355631</v>
      </c>
      <c r="K879" s="307">
        <f t="shared" ca="1" si="392"/>
        <v>-13.455334470524456</v>
      </c>
      <c r="L879" s="304">
        <f t="shared" ca="1" si="377"/>
        <v>841.99344727132836</v>
      </c>
      <c r="M879" s="306">
        <f t="shared" ca="1" si="393"/>
        <v>-1.500440911438836</v>
      </c>
      <c r="N879" s="304">
        <f t="shared" ca="1" si="394"/>
        <v>-85.96893163420782</v>
      </c>
      <c r="P879" s="310">
        <f t="shared" ca="1" si="395"/>
        <v>23</v>
      </c>
      <c r="Q879" s="304">
        <f t="shared" ca="1" si="396"/>
        <v>0</v>
      </c>
      <c r="R879" s="306">
        <f t="shared" ca="1" si="397"/>
        <v>0</v>
      </c>
      <c r="S879" s="307">
        <f t="shared" ca="1" si="398"/>
        <v>2.9792999999999985</v>
      </c>
      <c r="T879" s="304">
        <f t="shared" ca="1" si="378"/>
        <v>29.226932999999988</v>
      </c>
      <c r="U879" s="311">
        <f t="shared" ca="1" si="379"/>
        <v>0</v>
      </c>
      <c r="V879" s="306">
        <f t="shared" ca="1" si="380"/>
        <v>1.2266493881260847</v>
      </c>
      <c r="W879" s="304">
        <f t="shared" ca="1" si="381"/>
        <v>27.497719673217716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0.5561590870937092</v>
      </c>
      <c r="AH879" s="304">
        <f t="shared" ca="1" si="405"/>
        <v>-9.2295712891195922</v>
      </c>
    </row>
    <row r="880" spans="1:34" x14ac:dyDescent="0.2">
      <c r="A880" s="347">
        <f t="shared" ca="1" si="383"/>
        <v>1E-4</v>
      </c>
      <c r="B880" s="304">
        <f t="shared" ca="1" si="384"/>
        <v>37.137100000001453</v>
      </c>
      <c r="D880" s="306">
        <f t="shared" ca="1" si="385"/>
        <v>-0.6488161195701263</v>
      </c>
      <c r="E880" s="307">
        <f t="shared" ca="1" si="386"/>
        <v>-0.60324254927509458</v>
      </c>
      <c r="F880" s="304">
        <f t="shared" ca="1" si="387"/>
        <v>0.88592546541452988</v>
      </c>
      <c r="G880" s="306">
        <f t="shared" ca="1" si="388"/>
        <v>7.3680387201410351</v>
      </c>
      <c r="H880" s="307">
        <f t="shared" ca="1" si="389"/>
        <v>-104.55409449051042</v>
      </c>
      <c r="I880" s="304">
        <f t="shared" ca="1" si="390"/>
        <v>104.81338974249464</v>
      </c>
      <c r="J880" s="306">
        <f t="shared" ca="1" si="391"/>
        <v>841.88593005355631</v>
      </c>
      <c r="K880" s="307">
        <f t="shared" ca="1" si="392"/>
        <v>-13.465789876957293</v>
      </c>
      <c r="L880" s="304">
        <f t="shared" ca="1" si="377"/>
        <v>841.993614417088</v>
      </c>
      <c r="M880" s="306">
        <f t="shared" ca="1" si="393"/>
        <v>-1.5004415693866195</v>
      </c>
      <c r="N880" s="304">
        <f t="shared" ca="1" si="394"/>
        <v>-85.968969331838963</v>
      </c>
      <c r="P880" s="310">
        <f t="shared" ca="1" si="395"/>
        <v>23</v>
      </c>
      <c r="Q880" s="304">
        <f t="shared" ca="1" si="396"/>
        <v>0</v>
      </c>
      <c r="R880" s="306">
        <f t="shared" ca="1" si="397"/>
        <v>0</v>
      </c>
      <c r="S880" s="307">
        <f t="shared" ca="1" si="398"/>
        <v>2.9792999999999985</v>
      </c>
      <c r="T880" s="304">
        <f t="shared" ca="1" si="378"/>
        <v>29.226932999999988</v>
      </c>
      <c r="U880" s="311">
        <f t="shared" ca="1" si="379"/>
        <v>0</v>
      </c>
      <c r="V880" s="306">
        <f t="shared" ca="1" si="380"/>
        <v>1.2266506706391267</v>
      </c>
      <c r="W880" s="304">
        <f t="shared" ca="1" si="381"/>
        <v>27.497777603888174</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0.55614009614964033</v>
      </c>
      <c r="AH880" s="304">
        <f t="shared" ca="1" si="405"/>
        <v>-9.2295907338024801</v>
      </c>
    </row>
    <row r="881" spans="1:34" x14ac:dyDescent="0.2">
      <c r="A881" s="347">
        <f t="shared" ca="1" si="383"/>
        <v>1E-4</v>
      </c>
      <c r="B881" s="304">
        <f t="shared" ca="1" si="384"/>
        <v>37.137200000001457</v>
      </c>
      <c r="D881" s="306">
        <f t="shared" ca="1" si="385"/>
        <v>-0.64881142888137511</v>
      </c>
      <c r="E881" s="307">
        <f t="shared" ca="1" si="386"/>
        <v>-0.60322272610317818</v>
      </c>
      <c r="F881" s="304">
        <f t="shared" ca="1" si="387"/>
        <v>0.88590853226190436</v>
      </c>
      <c r="G881" s="306">
        <f t="shared" ca="1" si="388"/>
        <v>7.3679738389981466</v>
      </c>
      <c r="H881" s="307">
        <f t="shared" ca="1" si="389"/>
        <v>-104.55415481278304</v>
      </c>
      <c r="I881" s="304">
        <f t="shared" ca="1" si="390"/>
        <v>104.81344535462787</v>
      </c>
      <c r="J881" s="306">
        <f t="shared" ca="1" si="391"/>
        <v>841.88593005355631</v>
      </c>
      <c r="K881" s="307">
        <f t="shared" ca="1" si="392"/>
        <v>-13.476245289422458</v>
      </c>
      <c r="L881" s="304">
        <f t="shared" ca="1" si="377"/>
        <v>841.99378169274041</v>
      </c>
      <c r="M881" s="306">
        <f t="shared" ca="1" si="393"/>
        <v>-1.5004422273279114</v>
      </c>
      <c r="N881" s="304">
        <f t="shared" ca="1" si="394"/>
        <v>-85.969007029098151</v>
      </c>
      <c r="P881" s="310">
        <f t="shared" ca="1" si="395"/>
        <v>23</v>
      </c>
      <c r="Q881" s="304">
        <f t="shared" ca="1" si="396"/>
        <v>0</v>
      </c>
      <c r="R881" s="306">
        <f t="shared" ca="1" si="397"/>
        <v>0</v>
      </c>
      <c r="S881" s="307">
        <f t="shared" ca="1" si="398"/>
        <v>2.9792999999999985</v>
      </c>
      <c r="T881" s="304">
        <f t="shared" ca="1" si="378"/>
        <v>29.226932999999988</v>
      </c>
      <c r="U881" s="311">
        <f t="shared" ca="1" si="379"/>
        <v>0</v>
      </c>
      <c r="V881" s="306">
        <f t="shared" ca="1" si="380"/>
        <v>1.2266519531542499</v>
      </c>
      <c r="W881" s="304">
        <f t="shared" ca="1" si="381"/>
        <v>27.497835533685361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0.55612110548996796</v>
      </c>
      <c r="AH881" s="304">
        <f t="shared" ca="1" si="405"/>
        <v>-9.2296101781922566</v>
      </c>
    </row>
    <row r="882" spans="1:34" x14ac:dyDescent="0.2">
      <c r="A882" s="347">
        <f t="shared" ca="1" si="383"/>
        <v>1E-4</v>
      </c>
      <c r="B882" s="304">
        <f t="shared" ca="1" si="384"/>
        <v>37.13730000000146</v>
      </c>
      <c r="D882" s="306">
        <f t="shared" ca="1" si="385"/>
        <v>-0.64880673820598256</v>
      </c>
      <c r="E882" s="307">
        <f t="shared" ca="1" si="386"/>
        <v>-0.60320290323005032</v>
      </c>
      <c r="F882" s="304">
        <f t="shared" ca="1" si="387"/>
        <v>0.88589159946725304</v>
      </c>
      <c r="G882" s="306">
        <f t="shared" ca="1" si="388"/>
        <v>7.3679089583243265</v>
      </c>
      <c r="H882" s="307">
        <f t="shared" ca="1" si="389"/>
        <v>-104.55421513307336</v>
      </c>
      <c r="I882" s="304">
        <f t="shared" ca="1" si="390"/>
        <v>104.81350096486206</v>
      </c>
      <c r="J882" s="306">
        <f t="shared" ca="1" si="391"/>
        <v>841.88593005355631</v>
      </c>
      <c r="K882" s="307">
        <f t="shared" ca="1" si="392"/>
        <v>-13.48670070791975</v>
      </c>
      <c r="L882" s="304">
        <f t="shared" ca="1" si="377"/>
        <v>841.99394909828561</v>
      </c>
      <c r="M882" s="306">
        <f t="shared" ca="1" si="393"/>
        <v>-1.5004428852627114</v>
      </c>
      <c r="N882" s="304">
        <f t="shared" ca="1" si="394"/>
        <v>-85.969044725985384</v>
      </c>
      <c r="P882" s="310">
        <f t="shared" ca="1" si="395"/>
        <v>23</v>
      </c>
      <c r="Q882" s="304">
        <f t="shared" ca="1" si="396"/>
        <v>0</v>
      </c>
      <c r="R882" s="306">
        <f t="shared" ca="1" si="397"/>
        <v>0</v>
      </c>
      <c r="S882" s="307">
        <f t="shared" ca="1" si="398"/>
        <v>2.9792999999999985</v>
      </c>
      <c r="T882" s="304">
        <f t="shared" ca="1" si="378"/>
        <v>29.226932999999988</v>
      </c>
      <c r="U882" s="311">
        <f t="shared" ca="1" si="379"/>
        <v>0</v>
      </c>
      <c r="V882" s="306">
        <f t="shared" ca="1" si="380"/>
        <v>1.2266532356714552</v>
      </c>
      <c r="W882" s="304">
        <f t="shared" ca="1" si="381"/>
        <v>27.497893462609269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0.5561021151146992</v>
      </c>
      <c r="AH882" s="304">
        <f t="shared" ca="1" si="405"/>
        <v>-9.2296296222889183</v>
      </c>
    </row>
    <row r="883" spans="1:34" x14ac:dyDescent="0.2">
      <c r="A883" s="347">
        <f t="shared" ca="1" si="383"/>
        <v>1E-4</v>
      </c>
      <c r="B883" s="304">
        <f t="shared" ca="1" si="384"/>
        <v>37.137400000001463</v>
      </c>
      <c r="D883" s="306">
        <f t="shared" ca="1" si="385"/>
        <v>-0.64880204754395143</v>
      </c>
      <c r="E883" s="307">
        <f t="shared" ca="1" si="386"/>
        <v>-0.60318308065570925</v>
      </c>
      <c r="F883" s="304">
        <f t="shared" ca="1" si="387"/>
        <v>0.88587466703057705</v>
      </c>
      <c r="G883" s="306">
        <f t="shared" ca="1" si="388"/>
        <v>7.367844078119572</v>
      </c>
      <c r="H883" s="307">
        <f t="shared" ca="1" si="389"/>
        <v>-104.55427545138141</v>
      </c>
      <c r="I883" s="304">
        <f t="shared" ca="1" si="390"/>
        <v>104.81355657319725</v>
      </c>
      <c r="J883" s="306">
        <f t="shared" ca="1" si="391"/>
        <v>841.88593005355631</v>
      </c>
      <c r="K883" s="307">
        <f t="shared" ca="1" si="392"/>
        <v>-13.497156132448973</v>
      </c>
      <c r="L883" s="304">
        <f t="shared" ca="1" si="377"/>
        <v>841.99411663372405</v>
      </c>
      <c r="M883" s="306">
        <f t="shared" ca="1" si="393"/>
        <v>-1.5004435431910197</v>
      </c>
      <c r="N883" s="304">
        <f t="shared" ca="1" si="394"/>
        <v>-85.969082422500676</v>
      </c>
      <c r="P883" s="310">
        <f t="shared" ca="1" si="395"/>
        <v>23</v>
      </c>
      <c r="Q883" s="304">
        <f t="shared" ca="1" si="396"/>
        <v>0</v>
      </c>
      <c r="R883" s="306">
        <f t="shared" ca="1" si="397"/>
        <v>0</v>
      </c>
      <c r="S883" s="307">
        <f t="shared" ca="1" si="398"/>
        <v>2.9792999999999985</v>
      </c>
      <c r="T883" s="304">
        <f t="shared" ca="1" si="378"/>
        <v>29.226932999999988</v>
      </c>
      <c r="U883" s="311">
        <f t="shared" ca="1" si="379"/>
        <v>0</v>
      </c>
      <c r="V883" s="306">
        <f t="shared" ca="1" si="380"/>
        <v>1.2266545181907424</v>
      </c>
      <c r="W883" s="304">
        <f t="shared" ca="1" si="381"/>
        <v>27.497951390659939</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0.55608312502383228</v>
      </c>
      <c r="AH883" s="304">
        <f t="shared" ca="1" si="405"/>
        <v>-9.229649066092465</v>
      </c>
    </row>
    <row r="884" spans="1:34" x14ac:dyDescent="0.2">
      <c r="A884" s="347">
        <f t="shared" ca="1" si="383"/>
        <v>1E-4</v>
      </c>
      <c r="B884" s="304">
        <f t="shared" ca="1" si="384"/>
        <v>37.137500000001467</v>
      </c>
      <c r="D884" s="306">
        <f t="shared" ca="1" si="385"/>
        <v>-0.64879735689528184</v>
      </c>
      <c r="E884" s="307">
        <f t="shared" ca="1" si="386"/>
        <v>-0.60316325838014428</v>
      </c>
      <c r="F884" s="304">
        <f t="shared" ca="1" si="387"/>
        <v>0.88585773495186926</v>
      </c>
      <c r="G884" s="306">
        <f t="shared" ca="1" si="388"/>
        <v>7.3677791983838823</v>
      </c>
      <c r="H884" s="307">
        <f t="shared" ca="1" si="389"/>
        <v>-104.55433576770726</v>
      </c>
      <c r="I884" s="304">
        <f t="shared" ca="1" si="390"/>
        <v>104.81361217963345</v>
      </c>
      <c r="J884" s="306">
        <f t="shared" ca="1" si="391"/>
        <v>841.88593005355631</v>
      </c>
      <c r="K884" s="307">
        <f t="shared" ca="1" si="392"/>
        <v>-13.507611563009927</v>
      </c>
      <c r="L884" s="304">
        <f t="shared" ca="1" si="377"/>
        <v>841.99428429905549</v>
      </c>
      <c r="M884" s="306">
        <f t="shared" ca="1" si="393"/>
        <v>-1.5004442011128363</v>
      </c>
      <c r="N884" s="304">
        <f t="shared" ca="1" si="394"/>
        <v>-85.969120118644014</v>
      </c>
      <c r="P884" s="310">
        <f t="shared" ca="1" si="395"/>
        <v>23</v>
      </c>
      <c r="Q884" s="304">
        <f t="shared" ca="1" si="396"/>
        <v>0</v>
      </c>
      <c r="R884" s="306">
        <f t="shared" ca="1" si="397"/>
        <v>0</v>
      </c>
      <c r="S884" s="307">
        <f t="shared" ca="1" si="398"/>
        <v>2.9792999999999985</v>
      </c>
      <c r="T884" s="304">
        <f t="shared" ca="1" si="378"/>
        <v>29.226932999999988</v>
      </c>
      <c r="U884" s="311">
        <f t="shared" ca="1" si="379"/>
        <v>0</v>
      </c>
      <c r="V884" s="306">
        <f t="shared" ca="1" si="380"/>
        <v>1.2266558007121111</v>
      </c>
      <c r="W884" s="304">
        <f t="shared" ca="1" si="381"/>
        <v>27.498009317837354</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0.55606413521735121</v>
      </c>
      <c r="AH884" s="304">
        <f t="shared" ca="1" si="405"/>
        <v>-9.2296685096029112</v>
      </c>
    </row>
    <row r="885" spans="1:34" x14ac:dyDescent="0.2">
      <c r="A885" s="347">
        <f t="shared" ca="1" si="383"/>
        <v>1E-4</v>
      </c>
      <c r="B885" s="304">
        <f t="shared" ca="1" si="384"/>
        <v>37.13760000000147</v>
      </c>
      <c r="D885" s="306">
        <f t="shared" ca="1" si="385"/>
        <v>-0.64879266625997423</v>
      </c>
      <c r="E885" s="307">
        <f t="shared" ca="1" si="386"/>
        <v>-0.60314343640336077</v>
      </c>
      <c r="F885" s="304">
        <f t="shared" ca="1" si="387"/>
        <v>0.88584080323113434</v>
      </c>
      <c r="G885" s="306">
        <f t="shared" ca="1" si="388"/>
        <v>7.3677143191172565</v>
      </c>
      <c r="H885" s="307">
        <f t="shared" ca="1" si="389"/>
        <v>-104.5543960820509</v>
      </c>
      <c r="I885" s="304">
        <f t="shared" ca="1" si="390"/>
        <v>104.81366778417072</v>
      </c>
      <c r="J885" s="306">
        <f t="shared" ca="1" si="391"/>
        <v>841.88593005355631</v>
      </c>
      <c r="K885" s="307">
        <f t="shared" ca="1" si="392"/>
        <v>-13.518066999602416</v>
      </c>
      <c r="L885" s="304">
        <f t="shared" ca="1" si="377"/>
        <v>841.99445209428029</v>
      </c>
      <c r="M885" s="306">
        <f t="shared" ca="1" si="393"/>
        <v>-1.5004448590281612</v>
      </c>
      <c r="N885" s="304">
        <f t="shared" ca="1" si="394"/>
        <v>-85.969157814415411</v>
      </c>
      <c r="P885" s="310">
        <f t="shared" ca="1" si="395"/>
        <v>23</v>
      </c>
      <c r="Q885" s="304">
        <f t="shared" ca="1" si="396"/>
        <v>0</v>
      </c>
      <c r="R885" s="306">
        <f t="shared" ca="1" si="397"/>
        <v>0</v>
      </c>
      <c r="S885" s="307">
        <f t="shared" ca="1" si="398"/>
        <v>2.9792999999999985</v>
      </c>
      <c r="T885" s="304">
        <f t="shared" ca="1" si="378"/>
        <v>29.226932999999988</v>
      </c>
      <c r="U885" s="311">
        <f t="shared" ca="1" si="379"/>
        <v>0</v>
      </c>
      <c r="V885" s="306">
        <f t="shared" ca="1" si="380"/>
        <v>1.2266570832355614</v>
      </c>
      <c r="W885" s="304">
        <f t="shared" ca="1" si="381"/>
        <v>27.498067244141556</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0.55604514569526664</v>
      </c>
      <c r="AH885" s="304">
        <f t="shared" ca="1" si="405"/>
        <v>-9.2296879528202496</v>
      </c>
    </row>
    <row r="886" spans="1:34" x14ac:dyDescent="0.2">
      <c r="A886" s="347">
        <f t="shared" ca="1" si="383"/>
        <v>1E-4</v>
      </c>
      <c r="B886" s="304">
        <f t="shared" ca="1" si="384"/>
        <v>37.137700000001473</v>
      </c>
      <c r="D886" s="306">
        <f t="shared" ca="1" si="385"/>
        <v>-0.64878797563803026</v>
      </c>
      <c r="E886" s="307">
        <f t="shared" ca="1" si="386"/>
        <v>-0.60312361472534626</v>
      </c>
      <c r="F886" s="304">
        <f t="shared" ca="1" si="387"/>
        <v>0.88582387186836486</v>
      </c>
      <c r="G886" s="306">
        <f t="shared" ca="1" si="388"/>
        <v>7.3676494403196928</v>
      </c>
      <c r="H886" s="307">
        <f t="shared" ca="1" si="389"/>
        <v>-104.55445639441237</v>
      </c>
      <c r="I886" s="304">
        <f t="shared" ca="1" si="390"/>
        <v>104.81372338680904</v>
      </c>
      <c r="J886" s="306">
        <f t="shared" ca="1" si="391"/>
        <v>841.88593005355631</v>
      </c>
      <c r="K886" s="307">
        <f t="shared" ca="1" si="392"/>
        <v>-13.528522442226238</v>
      </c>
      <c r="L886" s="304">
        <f t="shared" ca="1" si="377"/>
        <v>841.99462001939855</v>
      </c>
      <c r="M886" s="306">
        <f t="shared" ca="1" si="393"/>
        <v>-1.5004455169369946</v>
      </c>
      <c r="N886" s="304">
        <f t="shared" ca="1" si="394"/>
        <v>-85.969195509814867</v>
      </c>
      <c r="P886" s="310">
        <f t="shared" ca="1" si="395"/>
        <v>23</v>
      </c>
      <c r="Q886" s="304">
        <f t="shared" ca="1" si="396"/>
        <v>0</v>
      </c>
      <c r="R886" s="306">
        <f t="shared" ca="1" si="397"/>
        <v>0</v>
      </c>
      <c r="S886" s="307">
        <f t="shared" ca="1" si="398"/>
        <v>2.9792999999999985</v>
      </c>
      <c r="T886" s="304">
        <f t="shared" ca="1" si="378"/>
        <v>29.226932999999988</v>
      </c>
      <c r="U886" s="311">
        <f t="shared" ca="1" si="379"/>
        <v>0</v>
      </c>
      <c r="V886" s="306">
        <f t="shared" ca="1" si="380"/>
        <v>1.2266583657610934</v>
      </c>
      <c r="W886" s="304">
        <f t="shared" ca="1" si="381"/>
        <v>27.498125169572518</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0.55602615645756615</v>
      </c>
      <c r="AH886" s="304">
        <f t="shared" ca="1" si="405"/>
        <v>-9.2297073957444926</v>
      </c>
    </row>
    <row r="887" spans="1:34" x14ac:dyDescent="0.2">
      <c r="A887" s="347">
        <f t="shared" ca="1" si="383"/>
        <v>1E-4</v>
      </c>
      <c r="B887" s="304">
        <f t="shared" ca="1" si="384"/>
        <v>37.137800000001477</v>
      </c>
      <c r="D887" s="306">
        <f t="shared" ca="1" si="385"/>
        <v>-0.64878328502944871</v>
      </c>
      <c r="E887" s="307">
        <f t="shared" ca="1" si="386"/>
        <v>-0.60310379334610609</v>
      </c>
      <c r="F887" s="304">
        <f t="shared" ca="1" si="387"/>
        <v>0.88580694086356393</v>
      </c>
      <c r="G887" s="306">
        <f t="shared" ca="1" si="388"/>
        <v>7.3675845619911895</v>
      </c>
      <c r="H887" s="307">
        <f t="shared" ca="1" si="389"/>
        <v>-104.55451670479171</v>
      </c>
      <c r="I887" s="304">
        <f t="shared" ca="1" si="390"/>
        <v>104.81377898754847</v>
      </c>
      <c r="J887" s="306">
        <f t="shared" ca="1" si="391"/>
        <v>841.88593005355631</v>
      </c>
      <c r="K887" s="307">
        <f t="shared" ca="1" si="392"/>
        <v>-13.538977890881199</v>
      </c>
      <c r="L887" s="304">
        <f t="shared" ca="1" si="377"/>
        <v>841.99478807441039</v>
      </c>
      <c r="M887" s="306">
        <f t="shared" ca="1" si="393"/>
        <v>-1.5004461748393365</v>
      </c>
      <c r="N887" s="304">
        <f t="shared" ca="1" si="394"/>
        <v>-85.969233204842396</v>
      </c>
      <c r="P887" s="310">
        <f t="shared" ca="1" si="395"/>
        <v>23</v>
      </c>
      <c r="Q887" s="304">
        <f t="shared" ca="1" si="396"/>
        <v>0</v>
      </c>
      <c r="R887" s="306">
        <f t="shared" ca="1" si="397"/>
        <v>0</v>
      </c>
      <c r="S887" s="307">
        <f t="shared" ca="1" si="398"/>
        <v>2.9792999999999985</v>
      </c>
      <c r="T887" s="304">
        <f t="shared" ca="1" si="378"/>
        <v>29.226932999999988</v>
      </c>
      <c r="U887" s="311">
        <f t="shared" ca="1" si="379"/>
        <v>0</v>
      </c>
      <c r="V887" s="306">
        <f t="shared" ca="1" si="380"/>
        <v>1.2266596482887075</v>
      </c>
      <c r="W887" s="304">
        <f t="shared" ca="1" si="381"/>
        <v>27.498183094130287</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0.55600716750425327</v>
      </c>
      <c r="AH887" s="304">
        <f t="shared" ca="1" si="405"/>
        <v>-9.229726838375635</v>
      </c>
    </row>
    <row r="888" spans="1:34" x14ac:dyDescent="0.2">
      <c r="A888" s="347">
        <f t="shared" ca="1" si="383"/>
        <v>1E-4</v>
      </c>
      <c r="B888" s="304">
        <f t="shared" ca="1" si="384"/>
        <v>37.13790000000148</v>
      </c>
      <c r="D888" s="306">
        <f t="shared" ca="1" si="385"/>
        <v>-0.64877859443423147</v>
      </c>
      <c r="E888" s="307">
        <f t="shared" ca="1" si="386"/>
        <v>-0.60308397226562427</v>
      </c>
      <c r="F888" s="304">
        <f t="shared" ca="1" si="387"/>
        <v>0.88579001021672243</v>
      </c>
      <c r="G888" s="306">
        <f t="shared" ca="1" si="388"/>
        <v>7.3675196841317465</v>
      </c>
      <c r="H888" s="307">
        <f t="shared" ca="1" si="389"/>
        <v>-104.55457701318893</v>
      </c>
      <c r="I888" s="304">
        <f t="shared" ca="1" si="390"/>
        <v>104.81383458638905</v>
      </c>
      <c r="J888" s="306">
        <f t="shared" ca="1" si="391"/>
        <v>841.88593005355631</v>
      </c>
      <c r="K888" s="307">
        <f t="shared" ca="1" si="392"/>
        <v>-13.549433345567097</v>
      </c>
      <c r="L888" s="304">
        <f t="shared" ca="1" si="377"/>
        <v>841.99495625931604</v>
      </c>
      <c r="M888" s="306">
        <f t="shared" ca="1" si="393"/>
        <v>-1.5004468327351872</v>
      </c>
      <c r="N888" s="304">
        <f t="shared" ca="1" si="394"/>
        <v>-85.969270899497999</v>
      </c>
      <c r="P888" s="310">
        <f t="shared" ca="1" si="395"/>
        <v>23</v>
      </c>
      <c r="Q888" s="304">
        <f t="shared" ca="1" si="396"/>
        <v>0</v>
      </c>
      <c r="R888" s="306">
        <f t="shared" ca="1" si="397"/>
        <v>0</v>
      </c>
      <c r="S888" s="307">
        <f t="shared" ca="1" si="398"/>
        <v>2.9792999999999985</v>
      </c>
      <c r="T888" s="304">
        <f t="shared" ca="1" si="378"/>
        <v>29.226932999999988</v>
      </c>
      <c r="U888" s="311">
        <f t="shared" ca="1" si="379"/>
        <v>0</v>
      </c>
      <c r="V888" s="306">
        <f t="shared" ca="1" si="380"/>
        <v>1.2266609308184031</v>
      </c>
      <c r="W888" s="304">
        <f t="shared" ca="1" si="381"/>
        <v>27.498241017814848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0.55598817883531559</v>
      </c>
      <c r="AH888" s="304">
        <f t="shared" ca="1" si="405"/>
        <v>-9.229746280713691</v>
      </c>
    </row>
    <row r="889" spans="1:34" x14ac:dyDescent="0.2">
      <c r="A889" s="347">
        <f t="shared" ca="1" si="383"/>
        <v>1E-4</v>
      </c>
      <c r="B889" s="304">
        <f t="shared" ca="1" si="384"/>
        <v>37.138000000001483</v>
      </c>
      <c r="D889" s="306">
        <f t="shared" ca="1" si="385"/>
        <v>-0.64877390385237699</v>
      </c>
      <c r="E889" s="307">
        <f t="shared" ca="1" si="386"/>
        <v>-0.60306415148390791</v>
      </c>
      <c r="F889" s="304">
        <f t="shared" ca="1" si="387"/>
        <v>0.88577307992784426</v>
      </c>
      <c r="G889" s="306">
        <f t="shared" ca="1" si="388"/>
        <v>7.3674548067413612</v>
      </c>
      <c r="H889" s="307">
        <f t="shared" ca="1" si="389"/>
        <v>-104.55463731960408</v>
      </c>
      <c r="I889" s="304">
        <f t="shared" ca="1" si="390"/>
        <v>104.81389018333078</v>
      </c>
      <c r="J889" s="306">
        <f t="shared" ca="1" si="391"/>
        <v>841.88593005355631</v>
      </c>
      <c r="K889" s="307">
        <f t="shared" ca="1" si="392"/>
        <v>-13.559888806283737</v>
      </c>
      <c r="L889" s="304">
        <f t="shared" ca="1" si="377"/>
        <v>841.99512457411549</v>
      </c>
      <c r="M889" s="306">
        <f t="shared" ca="1" si="393"/>
        <v>-1.5004474906245466</v>
      </c>
      <c r="N889" s="304">
        <f t="shared" ca="1" si="394"/>
        <v>-85.969308593781676</v>
      </c>
      <c r="P889" s="310">
        <f t="shared" ca="1" si="395"/>
        <v>23</v>
      </c>
      <c r="Q889" s="304">
        <f t="shared" ca="1" si="396"/>
        <v>0</v>
      </c>
      <c r="R889" s="306">
        <f t="shared" ca="1" si="397"/>
        <v>0</v>
      </c>
      <c r="S889" s="307">
        <f t="shared" ca="1" si="398"/>
        <v>2.9792999999999985</v>
      </c>
      <c r="T889" s="304">
        <f t="shared" ca="1" si="378"/>
        <v>29.226932999999988</v>
      </c>
      <c r="U889" s="311">
        <f t="shared" ca="1" si="379"/>
        <v>0</v>
      </c>
      <c r="V889" s="306">
        <f t="shared" ca="1" si="380"/>
        <v>1.2266622133501801</v>
      </c>
      <c r="W889" s="304">
        <f t="shared" ca="1" si="381"/>
        <v>27.498298940626217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0.55596919045075666</v>
      </c>
      <c r="AH889" s="304">
        <f t="shared" ca="1" si="405"/>
        <v>-9.2297657227586551</v>
      </c>
    </row>
    <row r="890" spans="1:34" x14ac:dyDescent="0.2">
      <c r="A890" s="347">
        <f t="shared" ca="1" si="383"/>
        <v>1E-4</v>
      </c>
      <c r="B890" s="304">
        <f t="shared" ca="1" si="384"/>
        <v>37.138100000001486</v>
      </c>
      <c r="D890" s="306">
        <f t="shared" ca="1" si="385"/>
        <v>-0.64876921328388693</v>
      </c>
      <c r="E890" s="307">
        <f t="shared" ca="1" si="386"/>
        <v>-0.60304433100095167</v>
      </c>
      <c r="F890" s="304">
        <f t="shared" ca="1" si="387"/>
        <v>0.8857561499969272</v>
      </c>
      <c r="G890" s="306">
        <f t="shared" ca="1" si="388"/>
        <v>7.3673899298200327</v>
      </c>
      <c r="H890" s="307">
        <f t="shared" ca="1" si="389"/>
        <v>-104.55469762403719</v>
      </c>
      <c r="I890" s="304">
        <f t="shared" ca="1" si="390"/>
        <v>104.81394577837369</v>
      </c>
      <c r="J890" s="306">
        <f t="shared" ca="1" si="391"/>
        <v>841.88593005355631</v>
      </c>
      <c r="K890" s="307">
        <f t="shared" ca="1" si="392"/>
        <v>-13.570344273030919</v>
      </c>
      <c r="L890" s="304">
        <f t="shared" ca="1" si="377"/>
        <v>841.99529301880898</v>
      </c>
      <c r="M890" s="306">
        <f t="shared" ca="1" si="393"/>
        <v>-1.5004481485074148</v>
      </c>
      <c r="N890" s="304">
        <f t="shared" ca="1" si="394"/>
        <v>-85.96934628769344</v>
      </c>
      <c r="P890" s="310">
        <f t="shared" ca="1" si="395"/>
        <v>23</v>
      </c>
      <c r="Q890" s="304">
        <f t="shared" ca="1" si="396"/>
        <v>0</v>
      </c>
      <c r="R890" s="306">
        <f t="shared" ca="1" si="397"/>
        <v>0</v>
      </c>
      <c r="S890" s="307">
        <f t="shared" ca="1" si="398"/>
        <v>2.9792999999999985</v>
      </c>
      <c r="T890" s="304">
        <f t="shared" ca="1" si="378"/>
        <v>29.226932999999988</v>
      </c>
      <c r="U890" s="311">
        <f t="shared" ca="1" si="379"/>
        <v>0</v>
      </c>
      <c r="V890" s="306">
        <f t="shared" ca="1" si="380"/>
        <v>1.2266634958840383</v>
      </c>
      <c r="W890" s="304">
        <f t="shared" ca="1" si="381"/>
        <v>27.498356862564393</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0.55595020235057468</v>
      </c>
      <c r="AH890" s="304">
        <f t="shared" ca="1" si="405"/>
        <v>-9.2297851645105329</v>
      </c>
    </row>
    <row r="891" spans="1:34" x14ac:dyDescent="0.2">
      <c r="A891" s="347">
        <f t="shared" ca="1" si="383"/>
        <v>1E-4</v>
      </c>
      <c r="B891" s="304">
        <f t="shared" ca="1" si="384"/>
        <v>37.13820000000149</v>
      </c>
      <c r="D891" s="306">
        <f t="shared" ca="1" si="385"/>
        <v>-0.64876452272876173</v>
      </c>
      <c r="E891" s="307">
        <f t="shared" ca="1" si="386"/>
        <v>-0.60302451081675379</v>
      </c>
      <c r="F891" s="304">
        <f t="shared" ca="1" si="387"/>
        <v>0.88573922042397069</v>
      </c>
      <c r="G891" s="306">
        <f t="shared" ca="1" si="388"/>
        <v>7.3673250533677601</v>
      </c>
      <c r="H891" s="307">
        <f t="shared" ca="1" si="389"/>
        <v>-104.55475792648826</v>
      </c>
      <c r="I891" s="304">
        <f t="shared" ca="1" si="390"/>
        <v>104.81400137151783</v>
      </c>
      <c r="J891" s="306">
        <f t="shared" ca="1" si="391"/>
        <v>841.88593005355631</v>
      </c>
      <c r="K891" s="307">
        <f t="shared" ca="1" si="392"/>
        <v>-13.580799745808445</v>
      </c>
      <c r="L891" s="304">
        <f t="shared" ca="1" si="377"/>
        <v>841.99546159339673</v>
      </c>
      <c r="M891" s="306">
        <f t="shared" ca="1" si="393"/>
        <v>-1.5004488063837917</v>
      </c>
      <c r="N891" s="304">
        <f t="shared" ca="1" si="394"/>
        <v>-85.969383981233278</v>
      </c>
      <c r="P891" s="310">
        <f t="shared" ca="1" si="395"/>
        <v>23</v>
      </c>
      <c r="Q891" s="304">
        <f t="shared" ca="1" si="396"/>
        <v>0</v>
      </c>
      <c r="R891" s="306">
        <f t="shared" ca="1" si="397"/>
        <v>0</v>
      </c>
      <c r="S891" s="307">
        <f t="shared" ca="1" si="398"/>
        <v>2.9792999999999985</v>
      </c>
      <c r="T891" s="304">
        <f t="shared" ca="1" si="378"/>
        <v>29.226932999999988</v>
      </c>
      <c r="U891" s="311">
        <f t="shared" ca="1" si="379"/>
        <v>0</v>
      </c>
      <c r="V891" s="306">
        <f t="shared" ca="1" si="380"/>
        <v>1.2266647784199787</v>
      </c>
      <c r="W891" s="304">
        <f t="shared" ca="1" si="381"/>
        <v>27.498414783629404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0.55593121453476613</v>
      </c>
      <c r="AH891" s="304">
        <f t="shared" ca="1" si="405"/>
        <v>-9.2298046059693242</v>
      </c>
    </row>
    <row r="892" spans="1:34" x14ac:dyDescent="0.2">
      <c r="A892" s="347">
        <f t="shared" ca="1" si="383"/>
        <v>1E-4</v>
      </c>
      <c r="B892" s="304">
        <f t="shared" ca="1" si="384"/>
        <v>37.138300000001493</v>
      </c>
      <c r="D892" s="306">
        <f t="shared" ca="1" si="385"/>
        <v>-0.64875983218700328</v>
      </c>
      <c r="E892" s="307">
        <f t="shared" ca="1" si="386"/>
        <v>-0.60300469093130893</v>
      </c>
      <c r="F892" s="304">
        <f t="shared" ca="1" si="387"/>
        <v>0.88572229120897261</v>
      </c>
      <c r="G892" s="306">
        <f t="shared" ca="1" si="388"/>
        <v>7.3672601773845416</v>
      </c>
      <c r="H892" s="307">
        <f t="shared" ca="1" si="389"/>
        <v>-104.55481822695735</v>
      </c>
      <c r="I892" s="304">
        <f t="shared" ca="1" si="390"/>
        <v>104.8140569627632</v>
      </c>
      <c r="J892" s="306">
        <f t="shared" ca="1" si="391"/>
        <v>841.88593005355631</v>
      </c>
      <c r="K892" s="307">
        <f t="shared" ca="1" si="392"/>
        <v>-13.591255224616118</v>
      </c>
      <c r="L892" s="304">
        <f t="shared" ca="1" si="377"/>
        <v>841.99563029787873</v>
      </c>
      <c r="M892" s="306">
        <f t="shared" ca="1" si="393"/>
        <v>-1.5004494642536779</v>
      </c>
      <c r="N892" s="304">
        <f t="shared" ca="1" si="394"/>
        <v>-85.969421674401218</v>
      </c>
      <c r="P892" s="310">
        <f t="shared" ca="1" si="395"/>
        <v>23</v>
      </c>
      <c r="Q892" s="304">
        <f t="shared" ca="1" si="396"/>
        <v>0</v>
      </c>
      <c r="R892" s="306">
        <f t="shared" ca="1" si="397"/>
        <v>0</v>
      </c>
      <c r="S892" s="307">
        <f t="shared" ca="1" si="398"/>
        <v>2.9792999999999985</v>
      </c>
      <c r="T892" s="304">
        <f t="shared" ca="1" si="378"/>
        <v>29.226932999999988</v>
      </c>
      <c r="U892" s="311">
        <f t="shared" ca="1" si="379"/>
        <v>0</v>
      </c>
      <c r="V892" s="306">
        <f t="shared" ca="1" si="380"/>
        <v>1.2266660609580005</v>
      </c>
      <c r="W892" s="304">
        <f t="shared" ca="1" si="381"/>
        <v>27.498472703821243</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0.55591222700332388</v>
      </c>
      <c r="AH892" s="304">
        <f t="shared" ca="1" si="405"/>
        <v>-9.2298240471350379</v>
      </c>
    </row>
    <row r="893" spans="1:34" x14ac:dyDescent="0.2">
      <c r="A893" s="347">
        <f t="shared" ca="1" si="383"/>
        <v>1E-4</v>
      </c>
      <c r="B893" s="304">
        <f t="shared" ca="1" si="384"/>
        <v>37.138400000001496</v>
      </c>
      <c r="D893" s="306">
        <f t="shared" ca="1" si="385"/>
        <v>-0.64875514165860826</v>
      </c>
      <c r="E893" s="307">
        <f t="shared" ca="1" si="386"/>
        <v>-0.60298487134461354</v>
      </c>
      <c r="F893" s="304">
        <f t="shared" ca="1" si="387"/>
        <v>0.88570536235192854</v>
      </c>
      <c r="G893" s="306">
        <f t="shared" ca="1" si="388"/>
        <v>7.3671953018703755</v>
      </c>
      <c r="H893" s="307">
        <f t="shared" ca="1" si="389"/>
        <v>-104.55487852544448</v>
      </c>
      <c r="I893" s="304">
        <f t="shared" ca="1" si="390"/>
        <v>104.81411255210985</v>
      </c>
      <c r="J893" s="306">
        <f t="shared" ca="1" si="391"/>
        <v>841.88593005355631</v>
      </c>
      <c r="K893" s="307">
        <f t="shared" ca="1" si="392"/>
        <v>-13.601710709453737</v>
      </c>
      <c r="L893" s="304">
        <f t="shared" ca="1" si="377"/>
        <v>841.99579913225523</v>
      </c>
      <c r="M893" s="306">
        <f t="shared" ca="1" si="393"/>
        <v>-1.5004501221170727</v>
      </c>
      <c r="N893" s="304">
        <f t="shared" ca="1" si="394"/>
        <v>-85.969459367197246</v>
      </c>
      <c r="P893" s="310">
        <f t="shared" ca="1" si="395"/>
        <v>23</v>
      </c>
      <c r="Q893" s="304">
        <f t="shared" ca="1" si="396"/>
        <v>0</v>
      </c>
      <c r="R893" s="306">
        <f t="shared" ca="1" si="397"/>
        <v>0</v>
      </c>
      <c r="S893" s="307">
        <f t="shared" ca="1" si="398"/>
        <v>2.9792999999999985</v>
      </c>
      <c r="T893" s="304">
        <f t="shared" ca="1" si="378"/>
        <v>29.226932999999988</v>
      </c>
      <c r="U893" s="311">
        <f t="shared" ca="1" si="379"/>
        <v>0</v>
      </c>
      <c r="V893" s="306">
        <f t="shared" ca="1" si="380"/>
        <v>1.2266673434981037</v>
      </c>
      <c r="W893" s="304">
        <f t="shared" ca="1" si="381"/>
        <v>27.498530623139935</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0.55589323975624971</v>
      </c>
      <c r="AH893" s="304">
        <f t="shared" ca="1" si="405"/>
        <v>-9.2298434880076723</v>
      </c>
    </row>
    <row r="894" spans="1:34" x14ac:dyDescent="0.2">
      <c r="A894" s="347">
        <f t="shared" ca="1" si="383"/>
        <v>1E-4</v>
      </c>
      <c r="B894" s="304">
        <f t="shared" ca="1" si="384"/>
        <v>37.1385000000015</v>
      </c>
      <c r="D894" s="306">
        <f t="shared" ca="1" si="385"/>
        <v>-0.64875045114358254</v>
      </c>
      <c r="E894" s="307">
        <f t="shared" ca="1" si="386"/>
        <v>-0.60296505205666584</v>
      </c>
      <c r="F894" s="304">
        <f t="shared" ca="1" si="387"/>
        <v>0.88568843385284179</v>
      </c>
      <c r="G894" s="306">
        <f t="shared" ca="1" si="388"/>
        <v>7.3671304268252609</v>
      </c>
      <c r="H894" s="307">
        <f t="shared" ca="1" si="389"/>
        <v>-104.55493882194969</v>
      </c>
      <c r="I894" s="304">
        <f t="shared" ca="1" si="390"/>
        <v>104.81416813955782</v>
      </c>
      <c r="J894" s="306">
        <f t="shared" ca="1" si="391"/>
        <v>841.88593005355631</v>
      </c>
      <c r="K894" s="307">
        <f t="shared" ca="1" si="392"/>
        <v>-13.612166200321107</v>
      </c>
      <c r="L894" s="304">
        <f t="shared" ca="1" si="377"/>
        <v>841.99596809652644</v>
      </c>
      <c r="M894" s="306">
        <f t="shared" ca="1" si="393"/>
        <v>-1.500450779973977</v>
      </c>
      <c r="N894" s="304">
        <f t="shared" ca="1" si="394"/>
        <v>-85.969497059621389</v>
      </c>
      <c r="P894" s="310">
        <f t="shared" ca="1" si="395"/>
        <v>23</v>
      </c>
      <c r="Q894" s="304">
        <f t="shared" ca="1" si="396"/>
        <v>0</v>
      </c>
      <c r="R894" s="306">
        <f t="shared" ca="1" si="397"/>
        <v>0</v>
      </c>
      <c r="S894" s="307">
        <f t="shared" ca="1" si="398"/>
        <v>2.9792999999999985</v>
      </c>
      <c r="T894" s="304">
        <f t="shared" ca="1" si="378"/>
        <v>29.226932999999988</v>
      </c>
      <c r="U894" s="311">
        <f t="shared" ca="1" si="379"/>
        <v>0</v>
      </c>
      <c r="V894" s="306">
        <f t="shared" ca="1" si="380"/>
        <v>1.2266686260402886</v>
      </c>
      <c r="W894" s="304">
        <f t="shared" ca="1" si="381"/>
        <v>27.498588541585502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0.55587425279353653</v>
      </c>
      <c r="AH894" s="304">
        <f t="shared" ca="1" si="405"/>
        <v>-9.2298629285872344</v>
      </c>
    </row>
    <row r="895" spans="1:34" x14ac:dyDescent="0.2">
      <c r="A895" s="347">
        <f t="shared" ca="1" si="383"/>
        <v>1E-4</v>
      </c>
      <c r="B895" s="304">
        <f t="shared" ca="1" si="384"/>
        <v>37.138600000001503</v>
      </c>
      <c r="D895" s="306">
        <f t="shared" ca="1" si="385"/>
        <v>-0.64874576064192102</v>
      </c>
      <c r="E895" s="307">
        <f t="shared" ca="1" si="386"/>
        <v>-0.6029452330674534</v>
      </c>
      <c r="F895" s="304">
        <f t="shared" ca="1" si="387"/>
        <v>0.88567150571170028</v>
      </c>
      <c r="G895" s="306">
        <f t="shared" ca="1" si="388"/>
        <v>7.3670655522491968</v>
      </c>
      <c r="H895" s="307">
        <f t="shared" ca="1" si="389"/>
        <v>-104.554999116473</v>
      </c>
      <c r="I895" s="304">
        <f t="shared" ca="1" si="390"/>
        <v>104.81422372510711</v>
      </c>
      <c r="J895" s="306">
        <f t="shared" ca="1" si="391"/>
        <v>841.88593005355631</v>
      </c>
      <c r="K895" s="307">
        <f t="shared" ca="1" si="392"/>
        <v>-13.622621697218028</v>
      </c>
      <c r="L895" s="304">
        <f t="shared" ca="1" si="377"/>
        <v>841.99613719069225</v>
      </c>
      <c r="M895" s="306">
        <f t="shared" ca="1" si="393"/>
        <v>-1.5004514378243903</v>
      </c>
      <c r="N895" s="304">
        <f t="shared" ca="1" si="394"/>
        <v>-85.969534751673621</v>
      </c>
      <c r="P895" s="310">
        <f t="shared" ca="1" si="395"/>
        <v>23</v>
      </c>
      <c r="Q895" s="304">
        <f t="shared" ca="1" si="396"/>
        <v>0</v>
      </c>
      <c r="R895" s="306">
        <f t="shared" ca="1" si="397"/>
        <v>0</v>
      </c>
      <c r="S895" s="307">
        <f t="shared" ca="1" si="398"/>
        <v>2.9792999999999985</v>
      </c>
      <c r="T895" s="304">
        <f t="shared" ca="1" si="378"/>
        <v>29.226932999999988</v>
      </c>
      <c r="U895" s="311">
        <f t="shared" ca="1" si="379"/>
        <v>0</v>
      </c>
      <c r="V895" s="306">
        <f t="shared" ca="1" si="380"/>
        <v>1.2266699085845549</v>
      </c>
      <c r="W895" s="304">
        <f t="shared" ca="1" si="381"/>
        <v>27.498646459157928</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0.55585526611517722</v>
      </c>
      <c r="AH895" s="304">
        <f t="shared" ca="1" si="405"/>
        <v>-9.2298823688737333</v>
      </c>
    </row>
    <row r="896" spans="1:34" x14ac:dyDescent="0.2">
      <c r="A896" s="347">
        <f t="shared" ca="1" si="383"/>
        <v>1E-4</v>
      </c>
      <c r="B896" s="304">
        <f t="shared" ca="1" si="384"/>
        <v>37.138700000001506</v>
      </c>
      <c r="D896" s="306">
        <f t="shared" ca="1" si="385"/>
        <v>-0.64874107015362881</v>
      </c>
      <c r="E896" s="307">
        <f t="shared" ca="1" si="386"/>
        <v>-0.60292541437698333</v>
      </c>
      <c r="F896" s="304">
        <f t="shared" ca="1" si="387"/>
        <v>0.8856545779285131</v>
      </c>
      <c r="G896" s="306">
        <f t="shared" ca="1" si="388"/>
        <v>7.3670006781421815</v>
      </c>
      <c r="H896" s="307">
        <f t="shared" ca="1" si="389"/>
        <v>-104.55505940901443</v>
      </c>
      <c r="I896" s="304">
        <f t="shared" ca="1" si="390"/>
        <v>104.81427930875776</v>
      </c>
      <c r="J896" s="306">
        <f t="shared" ca="1" si="391"/>
        <v>841.88593005355631</v>
      </c>
      <c r="K896" s="307">
        <f t="shared" ca="1" si="392"/>
        <v>-13.633077200144303</v>
      </c>
      <c r="L896" s="304">
        <f t="shared" ca="1" si="377"/>
        <v>841.99630641475301</v>
      </c>
      <c r="M896" s="306">
        <f t="shared" ca="1" si="393"/>
        <v>-1.5004520956683129</v>
      </c>
      <c r="N896" s="304">
        <f t="shared" ca="1" si="394"/>
        <v>-85.969572443353968</v>
      </c>
      <c r="P896" s="310">
        <f t="shared" ca="1" si="395"/>
        <v>23</v>
      </c>
      <c r="Q896" s="304">
        <f t="shared" ca="1" si="396"/>
        <v>0</v>
      </c>
      <c r="R896" s="306">
        <f t="shared" ca="1" si="397"/>
        <v>0</v>
      </c>
      <c r="S896" s="307">
        <f t="shared" ca="1" si="398"/>
        <v>2.9792999999999985</v>
      </c>
      <c r="T896" s="304">
        <f t="shared" ca="1" si="378"/>
        <v>29.226932999999988</v>
      </c>
      <c r="U896" s="311">
        <f t="shared" ca="1" si="379"/>
        <v>0</v>
      </c>
      <c r="V896" s="306">
        <f t="shared" ca="1" si="380"/>
        <v>1.2266711911309029</v>
      </c>
      <c r="W896" s="304">
        <f t="shared" ca="1" si="381"/>
        <v>27.498704375857226</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0.55583627972117533</v>
      </c>
      <c r="AH896" s="304">
        <f t="shared" ca="1" si="405"/>
        <v>-9.2299018088671634</v>
      </c>
    </row>
    <row r="897" spans="1:34" x14ac:dyDescent="0.2">
      <c r="A897" s="347">
        <f t="shared" ca="1" si="383"/>
        <v>1E-4</v>
      </c>
      <c r="B897" s="304">
        <f t="shared" ca="1" si="384"/>
        <v>37.13880000000151</v>
      </c>
      <c r="D897" s="306">
        <f t="shared" ca="1" si="385"/>
        <v>-0.6487363796787029</v>
      </c>
      <c r="E897" s="307">
        <f t="shared" ca="1" si="386"/>
        <v>-0.60290559598524851</v>
      </c>
      <c r="F897" s="304">
        <f t="shared" ca="1" si="387"/>
        <v>0.88563765050327325</v>
      </c>
      <c r="G897" s="306">
        <f t="shared" ca="1" si="388"/>
        <v>7.3669358045042133</v>
      </c>
      <c r="H897" s="307">
        <f t="shared" ca="1" si="389"/>
        <v>-104.55511969957404</v>
      </c>
      <c r="I897" s="304">
        <f t="shared" ca="1" si="390"/>
        <v>104.8143348905098</v>
      </c>
      <c r="J897" s="306">
        <f t="shared" ca="1" si="391"/>
        <v>841.88593005355631</v>
      </c>
      <c r="K897" s="307">
        <f t="shared" ca="1" si="392"/>
        <v>-13.643532709099732</v>
      </c>
      <c r="L897" s="304">
        <f t="shared" ca="1" si="377"/>
        <v>841.99647576870871</v>
      </c>
      <c r="M897" s="306">
        <f t="shared" ca="1" si="393"/>
        <v>-1.5004527535057448</v>
      </c>
      <c r="N897" s="304">
        <f t="shared" ca="1" si="394"/>
        <v>-85.969610134662418</v>
      </c>
      <c r="P897" s="310">
        <f t="shared" ca="1" si="395"/>
        <v>23</v>
      </c>
      <c r="Q897" s="304">
        <f t="shared" ca="1" si="396"/>
        <v>0</v>
      </c>
      <c r="R897" s="306">
        <f t="shared" ca="1" si="397"/>
        <v>0</v>
      </c>
      <c r="S897" s="307">
        <f t="shared" ca="1" si="398"/>
        <v>2.9792999999999985</v>
      </c>
      <c r="T897" s="304">
        <f t="shared" ca="1" si="378"/>
        <v>29.226932999999988</v>
      </c>
      <c r="U897" s="311">
        <f t="shared" ca="1" si="379"/>
        <v>0</v>
      </c>
      <c r="V897" s="306">
        <f t="shared" ca="1" si="380"/>
        <v>1.226672473679332</v>
      </c>
      <c r="W897" s="304">
        <f t="shared" ca="1" si="381"/>
        <v>27.498762291683406</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0.55581729361152732</v>
      </c>
      <c r="AH897" s="304">
        <f t="shared" ca="1" si="405"/>
        <v>-9.2299212485675302</v>
      </c>
    </row>
    <row r="898" spans="1:34" x14ac:dyDescent="0.2">
      <c r="A898" s="347">
        <f t="shared" ca="1" si="383"/>
        <v>1E-4</v>
      </c>
      <c r="B898" s="304">
        <f t="shared" ca="1" si="384"/>
        <v>37.138900000001513</v>
      </c>
      <c r="D898" s="306">
        <f t="shared" ca="1" si="385"/>
        <v>-0.64873168921714641</v>
      </c>
      <c r="E898" s="307">
        <f t="shared" ca="1" si="386"/>
        <v>-0.60288577789225073</v>
      </c>
      <c r="F898" s="304">
        <f t="shared" ca="1" si="387"/>
        <v>0.88562072343598452</v>
      </c>
      <c r="G898" s="306">
        <f t="shared" ca="1" si="388"/>
        <v>7.3668709313352911</v>
      </c>
      <c r="H898" s="307">
        <f t="shared" ca="1" si="389"/>
        <v>-104.55517998815182</v>
      </c>
      <c r="I898" s="304">
        <f t="shared" ca="1" si="390"/>
        <v>104.81439047036325</v>
      </c>
      <c r="J898" s="306">
        <f t="shared" ca="1" si="391"/>
        <v>841.88593005355631</v>
      </c>
      <c r="K898" s="307">
        <f t="shared" ca="1" si="392"/>
        <v>-13.653988224084118</v>
      </c>
      <c r="L898" s="304">
        <f t="shared" ca="1" si="377"/>
        <v>841.9966452525598</v>
      </c>
      <c r="M898" s="306">
        <f t="shared" ca="1" si="393"/>
        <v>-1.5004534113366863</v>
      </c>
      <c r="N898" s="304">
        <f t="shared" ca="1" si="394"/>
        <v>-85.969647825598997</v>
      </c>
      <c r="P898" s="310">
        <f t="shared" ca="1" si="395"/>
        <v>23</v>
      </c>
      <c r="Q898" s="304">
        <f t="shared" ca="1" si="396"/>
        <v>0</v>
      </c>
      <c r="R898" s="306">
        <f t="shared" ca="1" si="397"/>
        <v>0</v>
      </c>
      <c r="S898" s="307">
        <f t="shared" ca="1" si="398"/>
        <v>2.9792999999999985</v>
      </c>
      <c r="T898" s="304">
        <f t="shared" ca="1" si="378"/>
        <v>29.226932999999988</v>
      </c>
      <c r="U898" s="311">
        <f t="shared" ca="1" si="379"/>
        <v>0</v>
      </c>
      <c r="V898" s="306">
        <f t="shared" ca="1" si="380"/>
        <v>1.2266737562298429</v>
      </c>
      <c r="W898" s="304">
        <f t="shared" ca="1" si="381"/>
        <v>27.498820206636502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0.5557983077862314</v>
      </c>
      <c r="AH898" s="304">
        <f t="shared" ca="1" si="405"/>
        <v>-9.2299406879748336</v>
      </c>
    </row>
    <row r="899" spans="1:34" x14ac:dyDescent="0.2">
      <c r="A899" s="347">
        <f t="shared" ca="1" si="383"/>
        <v>1E-4</v>
      </c>
      <c r="B899" s="304">
        <f t="shared" ca="1" si="384"/>
        <v>37.139000000001516</v>
      </c>
      <c r="D899" s="306">
        <f t="shared" ca="1" si="385"/>
        <v>-0.64872699876895712</v>
      </c>
      <c r="E899" s="307">
        <f t="shared" ca="1" si="386"/>
        <v>-0.60286596009797577</v>
      </c>
      <c r="F899" s="304">
        <f t="shared" ca="1" si="387"/>
        <v>0.88560379672663592</v>
      </c>
      <c r="G899" s="306">
        <f t="shared" ca="1" si="388"/>
        <v>7.3668060586354143</v>
      </c>
      <c r="H899" s="307">
        <f t="shared" ca="1" si="389"/>
        <v>-104.55524027474783</v>
      </c>
      <c r="I899" s="304">
        <f t="shared" ca="1" si="390"/>
        <v>104.81444604831816</v>
      </c>
      <c r="J899" s="306">
        <f t="shared" ca="1" si="391"/>
        <v>841.88593005355631</v>
      </c>
      <c r="K899" s="307">
        <f t="shared" ca="1" si="392"/>
        <v>-13.664443745097264</v>
      </c>
      <c r="L899" s="304">
        <f t="shared" ca="1" si="377"/>
        <v>841.99681486630607</v>
      </c>
      <c r="M899" s="306">
        <f t="shared" ca="1" si="393"/>
        <v>-1.5004540691611372</v>
      </c>
      <c r="N899" s="304">
        <f t="shared" ca="1" si="394"/>
        <v>-85.969685516163693</v>
      </c>
      <c r="P899" s="310">
        <f t="shared" ca="1" si="395"/>
        <v>23</v>
      </c>
      <c r="Q899" s="304">
        <f t="shared" ca="1" si="396"/>
        <v>0</v>
      </c>
      <c r="R899" s="306">
        <f t="shared" ca="1" si="397"/>
        <v>0</v>
      </c>
      <c r="S899" s="307">
        <f t="shared" ca="1" si="398"/>
        <v>2.9792999999999985</v>
      </c>
      <c r="T899" s="304">
        <f t="shared" ca="1" si="378"/>
        <v>29.226932999999988</v>
      </c>
      <c r="U899" s="311">
        <f t="shared" ca="1" si="379"/>
        <v>0</v>
      </c>
      <c r="V899" s="306">
        <f t="shared" ca="1" si="380"/>
        <v>1.226675038782435</v>
      </c>
      <c r="W899" s="304">
        <f t="shared" ca="1" si="381"/>
        <v>27.498878120716498</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0.55577932224527693</v>
      </c>
      <c r="AH899" s="304">
        <f t="shared" ca="1" si="405"/>
        <v>-9.2299601270890861</v>
      </c>
    </row>
    <row r="900" spans="1:34" x14ac:dyDescent="0.2">
      <c r="A900" s="347">
        <f t="shared" ca="1" si="383"/>
        <v>1E-4</v>
      </c>
      <c r="B900" s="304">
        <f t="shared" ca="1" si="384"/>
        <v>37.13910000000152</v>
      </c>
      <c r="D900" s="306">
        <f t="shared" ca="1" si="385"/>
        <v>-0.6487223083341378</v>
      </c>
      <c r="E900" s="307">
        <f t="shared" ca="1" si="386"/>
        <v>-0.60284614260242719</v>
      </c>
      <c r="F900" s="304">
        <f t="shared" ca="1" si="387"/>
        <v>0.88558687037523209</v>
      </c>
      <c r="G900" s="306">
        <f t="shared" ca="1" si="388"/>
        <v>7.3667411864045809</v>
      </c>
      <c r="H900" s="307">
        <f t="shared" ca="1" si="389"/>
        <v>-104.5553005593621</v>
      </c>
      <c r="I900" s="304">
        <f t="shared" ca="1" si="390"/>
        <v>104.81450162437454</v>
      </c>
      <c r="J900" s="306">
        <f t="shared" ca="1" si="391"/>
        <v>841.88593005355631</v>
      </c>
      <c r="K900" s="307">
        <f t="shared" ca="1" si="392"/>
        <v>-13.674899272138969</v>
      </c>
      <c r="L900" s="304">
        <f t="shared" ref="L900:L963" ca="1" si="406">SQRT(pos_x^2+pos_z^2)</f>
        <v>841.99698460994773</v>
      </c>
      <c r="M900" s="306">
        <f t="shared" ca="1" si="393"/>
        <v>-1.5004547269790975</v>
      </c>
      <c r="N900" s="304">
        <f t="shared" ca="1" si="394"/>
        <v>-85.969723206356505</v>
      </c>
      <c r="P900" s="310">
        <f t="shared" ca="1" si="395"/>
        <v>23</v>
      </c>
      <c r="Q900" s="304">
        <f t="shared" ca="1" si="396"/>
        <v>0</v>
      </c>
      <c r="R900" s="306">
        <f t="shared" ca="1" si="397"/>
        <v>0</v>
      </c>
      <c r="S900" s="307">
        <f t="shared" ca="1" si="398"/>
        <v>2.9792999999999985</v>
      </c>
      <c r="T900" s="304">
        <f t="shared" ref="T900:T963" ca="1" si="407">m*g</f>
        <v>29.226932999999988</v>
      </c>
      <c r="U900" s="311">
        <f t="shared" ref="U900:U963" ca="1" si="408">IF(pos_xz&lt;L_rampe,Poids*COS(Beta),0)</f>
        <v>0</v>
      </c>
      <c r="V900" s="306">
        <f t="shared" ref="V900:V963" ca="1" si="409">Rho_moyen*(20000-Alt_rampe-pos_z)/(20000+Alt_rampe+pos_z)</f>
        <v>1.226676321337109</v>
      </c>
      <c r="W900" s="304">
        <f t="shared" ref="W900:W963" ca="1" si="410">1/2*Rho*Sref*Cx*vit_xz^2</f>
        <v>27.498936033923421</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0.55576033698866745</v>
      </c>
      <c r="AH900" s="304">
        <f t="shared" ca="1" si="405"/>
        <v>-9.2299795659102841</v>
      </c>
    </row>
    <row r="901" spans="1:34" x14ac:dyDescent="0.2">
      <c r="A901" s="347">
        <f t="shared" ref="A901:A964" ca="1" si="412">IF(B900+0.01&lt;=T_ini+ROUNDUP(Temps_fin_propu,0), 0.01, IF(K900&gt;0, 0.1, 0.0001))</f>
        <v>1E-4</v>
      </c>
      <c r="B901" s="304">
        <f t="shared" ref="B901:B964" ca="1" si="413">B900+pas</f>
        <v>37.139200000001523</v>
      </c>
      <c r="D901" s="306">
        <f t="shared" ref="D901:D964" ca="1" si="414">IF(AND(L900&lt;L_rampe,Poussee&lt;Poids*SIN(M900)),0,(-W900+Poussee)/m*COS(M900)-U900/m*SIN(M900))</f>
        <v>-0.64871761791268989</v>
      </c>
      <c r="E901" s="307">
        <f t="shared" ref="E901:E964" ca="1" si="415">IF(AND(L900&lt;L_rampe,Poussee&lt;Poids*SIN(M900)),0,(-W900+Poussee)/m*SIN(M900)+U900/m*COS(M900)-Poids/m)</f>
        <v>-0.60282632540559788</v>
      </c>
      <c r="F901" s="304">
        <f t="shared" ref="F901:F964" ca="1" si="416">SQRT(acc_x^2+acc_z^2)</f>
        <v>0.88556994438176961</v>
      </c>
      <c r="G901" s="306">
        <f t="shared" ref="G901:G964" ca="1" si="417">G900+acc_x*pas</f>
        <v>7.3666763146427892</v>
      </c>
      <c r="H901" s="307">
        <f t="shared" ref="H901:H964" ca="1" si="418">H900+acc_z*pas</f>
        <v>-104.55536084199464</v>
      </c>
      <c r="I901" s="304">
        <f t="shared" ref="I901:I964" ca="1" si="419">SQRT(vit_x^2+vit_z^2)</f>
        <v>104.81455719853243</v>
      </c>
      <c r="J901" s="306">
        <f t="shared" ref="J901:J964" ca="1" si="420">J900+0.5*(vit_x+G900)*pas*(K900&gt;=0)</f>
        <v>841.88593005355631</v>
      </c>
      <c r="K901" s="307">
        <f t="shared" ref="K901:K964" ca="1" si="421">K900+0.5*(vit_z+H900)*pas</f>
        <v>-13.685354805209037</v>
      </c>
      <c r="L901" s="304">
        <f t="shared" ca="1" si="406"/>
        <v>841.99715448348513</v>
      </c>
      <c r="M901" s="306">
        <f t="shared" ref="M901:M964" ca="1" si="422">IF(AND(L900&gt;L_rampe,G901&gt;0),ATAN2(G901,H901),$M$4)</f>
        <v>-1.5004553847905677</v>
      </c>
      <c r="N901" s="304">
        <f t="shared" ref="N901:N964" ca="1" si="423">DEGREES(Beta)</f>
        <v>-85.969760896177462</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2.9792999999999985</v>
      </c>
      <c r="T901" s="304">
        <f t="shared" ca="1" si="407"/>
        <v>29.226932999999988</v>
      </c>
      <c r="U901" s="311">
        <f t="shared" ca="1" si="408"/>
        <v>0</v>
      </c>
      <c r="V901" s="306">
        <f t="shared" ca="1" si="409"/>
        <v>1.2266776038938638</v>
      </c>
      <c r="W901" s="304">
        <f t="shared" ca="1" si="410"/>
        <v>27.498993946257265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0.5557413520163923</v>
      </c>
      <c r="AH901" s="304">
        <f t="shared" ref="AH901:AH964" ca="1" si="434">IF(AND(L900&lt;L_rampe,Poussee&lt;Poids*SIN(M900)), g*SIN(M900), (-W900+Poussee)/m)</f>
        <v>-9.2299990044384366</v>
      </c>
    </row>
    <row r="902" spans="1:34" x14ac:dyDescent="0.2">
      <c r="A902" s="347">
        <f t="shared" ca="1" si="412"/>
        <v>1E-4</v>
      </c>
      <c r="B902" s="304">
        <f t="shared" ca="1" si="413"/>
        <v>37.139300000001526</v>
      </c>
      <c r="D902" s="306">
        <f t="shared" ca="1" si="414"/>
        <v>-0.64871292750461018</v>
      </c>
      <c r="E902" s="307">
        <f t="shared" ca="1" si="415"/>
        <v>-0.60280650850748785</v>
      </c>
      <c r="F902" s="304">
        <f t="shared" ca="1" si="416"/>
        <v>0.88555301874624626</v>
      </c>
      <c r="G902" s="306">
        <f t="shared" ca="1" si="417"/>
        <v>7.3666114433500383</v>
      </c>
      <c r="H902" s="307">
        <f t="shared" ca="1" si="418"/>
        <v>-104.5554211226455</v>
      </c>
      <c r="I902" s="304">
        <f t="shared" ca="1" si="419"/>
        <v>104.81461277079184</v>
      </c>
      <c r="J902" s="306">
        <f t="shared" ca="1" si="420"/>
        <v>841.88593005355631</v>
      </c>
      <c r="K902" s="307">
        <f t="shared" ca="1" si="421"/>
        <v>-13.695810344307269</v>
      </c>
      <c r="L902" s="304">
        <f t="shared" ca="1" si="406"/>
        <v>841.99732448691827</v>
      </c>
      <c r="M902" s="306">
        <f t="shared" ca="1" si="422"/>
        <v>-1.5004560425955478</v>
      </c>
      <c r="N902" s="304">
        <f t="shared" ca="1" si="423"/>
        <v>-85.969798585626563</v>
      </c>
      <c r="P902" s="310">
        <f t="shared" ca="1" si="424"/>
        <v>23</v>
      </c>
      <c r="Q902" s="304">
        <f t="shared" ca="1" si="425"/>
        <v>0</v>
      </c>
      <c r="R902" s="306">
        <f t="shared" ca="1" si="426"/>
        <v>0</v>
      </c>
      <c r="S902" s="307">
        <f t="shared" ca="1" si="427"/>
        <v>2.9792999999999985</v>
      </c>
      <c r="T902" s="304">
        <f t="shared" ca="1" si="407"/>
        <v>29.226932999999988</v>
      </c>
      <c r="U902" s="311">
        <f t="shared" ca="1" si="408"/>
        <v>0</v>
      </c>
      <c r="V902" s="306">
        <f t="shared" ca="1" si="409"/>
        <v>1.2266788864526998</v>
      </c>
      <c r="W902" s="304">
        <f t="shared" ca="1" si="410"/>
        <v>27.499051857718033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0.55572236732845859</v>
      </c>
      <c r="AH902" s="304">
        <f t="shared" ca="1" si="434"/>
        <v>-9.2300184426735399</v>
      </c>
    </row>
    <row r="903" spans="1:34" x14ac:dyDescent="0.2">
      <c r="A903" s="347">
        <f t="shared" ca="1" si="412"/>
        <v>1E-4</v>
      </c>
      <c r="B903" s="304">
        <f t="shared" ca="1" si="413"/>
        <v>37.13940000000153</v>
      </c>
      <c r="D903" s="306">
        <f t="shared" ca="1" si="414"/>
        <v>-0.64870823710989967</v>
      </c>
      <c r="E903" s="307">
        <f t="shared" ca="1" si="415"/>
        <v>-0.60278669190809886</v>
      </c>
      <c r="F903" s="304">
        <f t="shared" ca="1" si="416"/>
        <v>0.88553609346866435</v>
      </c>
      <c r="G903" s="306">
        <f t="shared" ca="1" si="417"/>
        <v>7.3665465725263273</v>
      </c>
      <c r="H903" s="307">
        <f t="shared" ca="1" si="418"/>
        <v>-104.55548140131469</v>
      </c>
      <c r="I903" s="304">
        <f t="shared" ca="1" si="419"/>
        <v>104.81466834115281</v>
      </c>
      <c r="J903" s="306">
        <f t="shared" ca="1" si="420"/>
        <v>841.88593005355631</v>
      </c>
      <c r="K903" s="307">
        <f t="shared" ca="1" si="421"/>
        <v>-13.706265889433467</v>
      </c>
      <c r="L903" s="304">
        <f t="shared" ca="1" si="406"/>
        <v>841.99749462024727</v>
      </c>
      <c r="M903" s="306">
        <f t="shared" ca="1" si="422"/>
        <v>-1.5004567003940374</v>
      </c>
      <c r="N903" s="304">
        <f t="shared" ca="1" si="423"/>
        <v>-85.969836274703795</v>
      </c>
      <c r="P903" s="310">
        <f t="shared" ca="1" si="424"/>
        <v>23</v>
      </c>
      <c r="Q903" s="304">
        <f t="shared" ca="1" si="425"/>
        <v>0</v>
      </c>
      <c r="R903" s="306">
        <f t="shared" ca="1" si="426"/>
        <v>0</v>
      </c>
      <c r="S903" s="307">
        <f t="shared" ca="1" si="427"/>
        <v>2.9792999999999985</v>
      </c>
      <c r="T903" s="304">
        <f t="shared" ca="1" si="407"/>
        <v>29.226932999999988</v>
      </c>
      <c r="U903" s="311">
        <f t="shared" ca="1" si="408"/>
        <v>0</v>
      </c>
      <c r="V903" s="306">
        <f t="shared" ca="1" si="409"/>
        <v>1.2266801690136175</v>
      </c>
      <c r="W903" s="304">
        <f t="shared" ca="1" si="410"/>
        <v>27.499109768305761</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0.55570338292486277</v>
      </c>
      <c r="AH903" s="304">
        <f t="shared" ca="1" si="434"/>
        <v>-9.2300378806155958</v>
      </c>
    </row>
    <row r="904" spans="1:34" x14ac:dyDescent="0.2">
      <c r="A904" s="347">
        <f t="shared" ca="1" si="412"/>
        <v>1E-4</v>
      </c>
      <c r="B904" s="304">
        <f t="shared" ca="1" si="413"/>
        <v>37.139500000001533</v>
      </c>
      <c r="D904" s="306">
        <f t="shared" ca="1" si="414"/>
        <v>-0.64870354672856223</v>
      </c>
      <c r="E904" s="307">
        <f t="shared" ca="1" si="415"/>
        <v>-0.60276687560741848</v>
      </c>
      <c r="F904" s="304">
        <f t="shared" ca="1" si="416"/>
        <v>0.88551916854901846</v>
      </c>
      <c r="G904" s="306">
        <f t="shared" ca="1" si="417"/>
        <v>7.3664817021716544</v>
      </c>
      <c r="H904" s="307">
        <f t="shared" ca="1" si="418"/>
        <v>-104.55554167800226</v>
      </c>
      <c r="I904" s="304">
        <f t="shared" ca="1" si="419"/>
        <v>104.81472390961538</v>
      </c>
      <c r="J904" s="306">
        <f t="shared" ca="1" si="420"/>
        <v>841.88593005355631</v>
      </c>
      <c r="K904" s="307">
        <f t="shared" ca="1" si="421"/>
        <v>-13.716721440587433</v>
      </c>
      <c r="L904" s="304">
        <f t="shared" ca="1" si="406"/>
        <v>841.99766488347234</v>
      </c>
      <c r="M904" s="306">
        <f t="shared" ca="1" si="422"/>
        <v>-1.5004573581860372</v>
      </c>
      <c r="N904" s="304">
        <f t="shared" ca="1" si="423"/>
        <v>-85.969873963409171</v>
      </c>
      <c r="P904" s="310">
        <f t="shared" ca="1" si="424"/>
        <v>23</v>
      </c>
      <c r="Q904" s="304">
        <f t="shared" ca="1" si="425"/>
        <v>0</v>
      </c>
      <c r="R904" s="306">
        <f t="shared" ca="1" si="426"/>
        <v>0</v>
      </c>
      <c r="S904" s="307">
        <f t="shared" ca="1" si="427"/>
        <v>2.9792999999999985</v>
      </c>
      <c r="T904" s="304">
        <f t="shared" ca="1" si="407"/>
        <v>29.226932999999988</v>
      </c>
      <c r="U904" s="311">
        <f t="shared" ca="1" si="408"/>
        <v>0</v>
      </c>
      <c r="V904" s="306">
        <f t="shared" ca="1" si="409"/>
        <v>1.2266814515766169</v>
      </c>
      <c r="W904" s="304">
        <f t="shared" ca="1" si="410"/>
        <v>27.499167678020459</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0.55568439880559239</v>
      </c>
      <c r="AH904" s="304">
        <f t="shared" ca="1" si="434"/>
        <v>-9.2300573182646168</v>
      </c>
    </row>
    <row r="905" spans="1:34" x14ac:dyDescent="0.2">
      <c r="A905" s="347">
        <f t="shared" ca="1" si="412"/>
        <v>1E-4</v>
      </c>
      <c r="B905" s="304">
        <f t="shared" ca="1" si="413"/>
        <v>37.139600000001536</v>
      </c>
      <c r="D905" s="306">
        <f t="shared" ca="1" si="414"/>
        <v>-0.6486988563605951</v>
      </c>
      <c r="E905" s="307">
        <f t="shared" ca="1" si="415"/>
        <v>-0.60274705960544139</v>
      </c>
      <c r="F905" s="304">
        <f t="shared" ca="1" si="416"/>
        <v>0.88550224398730326</v>
      </c>
      <c r="G905" s="306">
        <f t="shared" ca="1" si="417"/>
        <v>7.366416832286018</v>
      </c>
      <c r="H905" s="307">
        <f t="shared" ca="1" si="418"/>
        <v>-104.55560195270822</v>
      </c>
      <c r="I905" s="304">
        <f t="shared" ca="1" si="419"/>
        <v>104.81477947617955</v>
      </c>
      <c r="J905" s="306">
        <f t="shared" ca="1" si="420"/>
        <v>841.88593005355631</v>
      </c>
      <c r="K905" s="307">
        <f t="shared" ca="1" si="421"/>
        <v>-13.727176997768968</v>
      </c>
      <c r="L905" s="304">
        <f t="shared" ca="1" si="406"/>
        <v>841.99783527659349</v>
      </c>
      <c r="M905" s="306">
        <f t="shared" ca="1" si="422"/>
        <v>-1.5004580159715468</v>
      </c>
      <c r="N905" s="304">
        <f t="shared" ca="1" si="423"/>
        <v>-85.969911651742706</v>
      </c>
      <c r="P905" s="310">
        <f t="shared" ca="1" si="424"/>
        <v>23</v>
      </c>
      <c r="Q905" s="304">
        <f t="shared" ca="1" si="425"/>
        <v>0</v>
      </c>
      <c r="R905" s="306">
        <f t="shared" ca="1" si="426"/>
        <v>0</v>
      </c>
      <c r="S905" s="307">
        <f t="shared" ca="1" si="427"/>
        <v>2.9792999999999985</v>
      </c>
      <c r="T905" s="304">
        <f t="shared" ca="1" si="407"/>
        <v>29.226932999999988</v>
      </c>
      <c r="U905" s="311">
        <f t="shared" ca="1" si="408"/>
        <v>0</v>
      </c>
      <c r="V905" s="306">
        <f t="shared" ca="1" si="409"/>
        <v>1.2266827341416973</v>
      </c>
      <c r="W905" s="304">
        <f t="shared" ca="1" si="410"/>
        <v>27.499225586862114</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0.55566541497064392</v>
      </c>
      <c r="AH905" s="304">
        <f t="shared" ca="1" si="434"/>
        <v>-9.2300767556206065</v>
      </c>
    </row>
    <row r="906" spans="1:34" x14ac:dyDescent="0.2">
      <c r="A906" s="347">
        <f t="shared" ca="1" si="412"/>
        <v>1E-4</v>
      </c>
      <c r="B906" s="304">
        <f t="shared" ca="1" si="413"/>
        <v>37.13970000000154</v>
      </c>
      <c r="D906" s="306">
        <f t="shared" ca="1" si="414"/>
        <v>-0.64869416600600083</v>
      </c>
      <c r="E906" s="307">
        <f t="shared" ca="1" si="415"/>
        <v>-0.60272724390217114</v>
      </c>
      <c r="F906" s="304">
        <f t="shared" ca="1" si="416"/>
        <v>0.88548531978352318</v>
      </c>
      <c r="G906" s="306">
        <f t="shared" ca="1" si="417"/>
        <v>7.366351962869417</v>
      </c>
      <c r="H906" s="307">
        <f t="shared" ca="1" si="418"/>
        <v>-104.55566222543261</v>
      </c>
      <c r="I906" s="304">
        <f t="shared" ca="1" si="419"/>
        <v>104.81483504084537</v>
      </c>
      <c r="J906" s="306">
        <f t="shared" ca="1" si="420"/>
        <v>841.88593005355631</v>
      </c>
      <c r="K906" s="307">
        <f t="shared" ca="1" si="421"/>
        <v>-13.737632560977875</v>
      </c>
      <c r="L906" s="304">
        <f t="shared" ca="1" si="406"/>
        <v>841.99800579961118</v>
      </c>
      <c r="M906" s="306">
        <f t="shared" ca="1" si="422"/>
        <v>-1.5004586737505665</v>
      </c>
      <c r="N906" s="304">
        <f t="shared" ca="1" si="423"/>
        <v>-85.969949339704385</v>
      </c>
      <c r="P906" s="310">
        <f t="shared" ca="1" si="424"/>
        <v>23</v>
      </c>
      <c r="Q906" s="304">
        <f t="shared" ca="1" si="425"/>
        <v>0</v>
      </c>
      <c r="R906" s="306">
        <f t="shared" ca="1" si="426"/>
        <v>0</v>
      </c>
      <c r="S906" s="307">
        <f t="shared" ca="1" si="427"/>
        <v>2.9792999999999985</v>
      </c>
      <c r="T906" s="304">
        <f t="shared" ca="1" si="407"/>
        <v>29.226932999999988</v>
      </c>
      <c r="U906" s="311">
        <f t="shared" ca="1" si="408"/>
        <v>0</v>
      </c>
      <c r="V906" s="306">
        <f t="shared" ca="1" si="409"/>
        <v>1.2266840167088584</v>
      </c>
      <c r="W906" s="304">
        <f t="shared" ca="1" si="410"/>
        <v>27.499283494830731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0.55564643142002623</v>
      </c>
      <c r="AH906" s="304">
        <f t="shared" ca="1" si="434"/>
        <v>-9.2300961926835594</v>
      </c>
    </row>
    <row r="907" spans="1:34" x14ac:dyDescent="0.2">
      <c r="A907" s="347">
        <f t="shared" ca="1" si="412"/>
        <v>1E-4</v>
      </c>
      <c r="B907" s="304">
        <f t="shared" ca="1" si="413"/>
        <v>37.139800000001543</v>
      </c>
      <c r="D907" s="306">
        <f t="shared" ca="1" si="414"/>
        <v>-0.64868947566477841</v>
      </c>
      <c r="E907" s="307">
        <f t="shared" ca="1" si="415"/>
        <v>-0.6027074284976095</v>
      </c>
      <c r="F907" s="304">
        <f t="shared" ca="1" si="416"/>
        <v>0.88546839593767901</v>
      </c>
      <c r="G907" s="306">
        <f t="shared" ca="1" si="417"/>
        <v>7.3662870939218505</v>
      </c>
      <c r="H907" s="307">
        <f t="shared" ca="1" si="418"/>
        <v>-104.55572249617546</v>
      </c>
      <c r="I907" s="304">
        <f t="shared" ca="1" si="419"/>
        <v>104.81489060361287</v>
      </c>
      <c r="J907" s="306">
        <f t="shared" ca="1" si="420"/>
        <v>841.88593005355631</v>
      </c>
      <c r="K907" s="307">
        <f t="shared" ca="1" si="421"/>
        <v>-13.748088130213956</v>
      </c>
      <c r="L907" s="304">
        <f t="shared" ca="1" si="406"/>
        <v>841.99817645252517</v>
      </c>
      <c r="M907" s="306">
        <f t="shared" ca="1" si="422"/>
        <v>-1.5004593315230963</v>
      </c>
      <c r="N907" s="304">
        <f t="shared" ca="1" si="423"/>
        <v>-85.969987027294223</v>
      </c>
      <c r="P907" s="310">
        <f t="shared" ca="1" si="424"/>
        <v>23</v>
      </c>
      <c r="Q907" s="304">
        <f t="shared" ca="1" si="425"/>
        <v>0</v>
      </c>
      <c r="R907" s="306">
        <f t="shared" ca="1" si="426"/>
        <v>0</v>
      </c>
      <c r="S907" s="307">
        <f t="shared" ca="1" si="427"/>
        <v>2.9792999999999985</v>
      </c>
      <c r="T907" s="304">
        <f t="shared" ca="1" si="407"/>
        <v>29.226932999999988</v>
      </c>
      <c r="U907" s="311">
        <f t="shared" ca="1" si="408"/>
        <v>0</v>
      </c>
      <c r="V907" s="306">
        <f t="shared" ca="1" si="409"/>
        <v>1.2266852992781014</v>
      </c>
      <c r="W907" s="304">
        <f t="shared" ca="1" si="410"/>
        <v>27.499341401926355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0.55562744815373044</v>
      </c>
      <c r="AH907" s="304">
        <f t="shared" ca="1" si="434"/>
        <v>-9.2301156294534774</v>
      </c>
    </row>
    <row r="908" spans="1:34" x14ac:dyDescent="0.2">
      <c r="A908" s="347">
        <f t="shared" ca="1" si="412"/>
        <v>1E-4</v>
      </c>
      <c r="B908" s="304">
        <f t="shared" ca="1" si="413"/>
        <v>37.139900000001546</v>
      </c>
      <c r="D908" s="306">
        <f t="shared" ca="1" si="414"/>
        <v>-0.64868478533692997</v>
      </c>
      <c r="E908" s="307">
        <f t="shared" ca="1" si="415"/>
        <v>-0.60268761339173871</v>
      </c>
      <c r="F908" s="304">
        <f t="shared" ca="1" si="416"/>
        <v>0.88545147244976041</v>
      </c>
      <c r="G908" s="306">
        <f t="shared" ca="1" si="417"/>
        <v>7.366222225443317</v>
      </c>
      <c r="H908" s="307">
        <f t="shared" ca="1" si="418"/>
        <v>-104.55578276493681</v>
      </c>
      <c r="I908" s="304">
        <f t="shared" ca="1" si="419"/>
        <v>104.81494616448207</v>
      </c>
      <c r="J908" s="306">
        <f t="shared" ca="1" si="420"/>
        <v>841.88593005355631</v>
      </c>
      <c r="K908" s="307">
        <f t="shared" ca="1" si="421"/>
        <v>-13.758543705477011</v>
      </c>
      <c r="L908" s="304">
        <f t="shared" ca="1" si="406"/>
        <v>841.9983472353357</v>
      </c>
      <c r="M908" s="306">
        <f t="shared" ca="1" si="422"/>
        <v>-1.5004599892891364</v>
      </c>
      <c r="N908" s="304">
        <f t="shared" ca="1" si="423"/>
        <v>-85.97002471451222</v>
      </c>
      <c r="P908" s="310">
        <f t="shared" ca="1" si="424"/>
        <v>23</v>
      </c>
      <c r="Q908" s="304">
        <f t="shared" ca="1" si="425"/>
        <v>0</v>
      </c>
      <c r="R908" s="306">
        <f t="shared" ca="1" si="426"/>
        <v>0</v>
      </c>
      <c r="S908" s="307">
        <f t="shared" ca="1" si="427"/>
        <v>2.9792999999999985</v>
      </c>
      <c r="T908" s="304">
        <f t="shared" ca="1" si="407"/>
        <v>29.226932999999988</v>
      </c>
      <c r="U908" s="311">
        <f t="shared" ca="1" si="408"/>
        <v>0</v>
      </c>
      <c r="V908" s="306">
        <f t="shared" ca="1" si="409"/>
        <v>1.2266865818494253</v>
      </c>
      <c r="W908" s="304">
        <f t="shared" ca="1" si="410"/>
        <v>27.49939930814897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0.55560846517174767</v>
      </c>
      <c r="AH908" s="304">
        <f t="shared" ca="1" si="434"/>
        <v>-9.2301350659303765</v>
      </c>
    </row>
    <row r="909" spans="1:34" x14ac:dyDescent="0.2">
      <c r="A909" s="347">
        <f t="shared" ca="1" si="412"/>
        <v>1E-4</v>
      </c>
      <c r="B909" s="304">
        <f t="shared" ca="1" si="413"/>
        <v>37.14000000000155</v>
      </c>
      <c r="D909" s="306">
        <f t="shared" ca="1" si="414"/>
        <v>-0.64868009502245394</v>
      </c>
      <c r="E909" s="307">
        <f t="shared" ca="1" si="415"/>
        <v>-0.60266779858456587</v>
      </c>
      <c r="F909" s="304">
        <f t="shared" ca="1" si="416"/>
        <v>0.88543454931977139</v>
      </c>
      <c r="G909" s="306">
        <f t="shared" ca="1" si="417"/>
        <v>7.3661573574338144</v>
      </c>
      <c r="H909" s="307">
        <f t="shared" ca="1" si="418"/>
        <v>-104.55584303171666</v>
      </c>
      <c r="I909" s="304">
        <f t="shared" ca="1" si="419"/>
        <v>104.81500172345297</v>
      </c>
      <c r="J909" s="306">
        <f t="shared" ca="1" si="420"/>
        <v>841.88593005355631</v>
      </c>
      <c r="K909" s="307">
        <f t="shared" ca="1" si="421"/>
        <v>-13.768999286766844</v>
      </c>
      <c r="L909" s="304">
        <f t="shared" ca="1" si="406"/>
        <v>841.9985181480431</v>
      </c>
      <c r="M909" s="306">
        <f t="shared" ca="1" si="422"/>
        <v>-1.5004606470486868</v>
      </c>
      <c r="N909" s="304">
        <f t="shared" ca="1" si="423"/>
        <v>-85.970062401358391</v>
      </c>
      <c r="P909" s="310">
        <f t="shared" ca="1" si="424"/>
        <v>23</v>
      </c>
      <c r="Q909" s="304">
        <f t="shared" ca="1" si="425"/>
        <v>0</v>
      </c>
      <c r="R909" s="306">
        <f t="shared" ca="1" si="426"/>
        <v>0</v>
      </c>
      <c r="S909" s="307">
        <f t="shared" ca="1" si="427"/>
        <v>2.9792999999999985</v>
      </c>
      <c r="T909" s="304">
        <f t="shared" ca="1" si="407"/>
        <v>29.226932999999988</v>
      </c>
      <c r="U909" s="311">
        <f t="shared" ca="1" si="408"/>
        <v>0</v>
      </c>
      <c r="V909" s="306">
        <f t="shared" ca="1" si="409"/>
        <v>1.2266878644228307</v>
      </c>
      <c r="W909" s="304">
        <f t="shared" ca="1" si="410"/>
        <v>27.499457213498587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0.55558948247408146</v>
      </c>
      <c r="AH909" s="304">
        <f t="shared" ca="1" si="434"/>
        <v>-9.2301545021142495</v>
      </c>
    </row>
    <row r="910" spans="1:34" x14ac:dyDescent="0.2">
      <c r="A910" s="347">
        <f t="shared" ca="1" si="412"/>
        <v>1E-4</v>
      </c>
      <c r="B910" s="304">
        <f t="shared" ca="1" si="413"/>
        <v>37.140100000001553</v>
      </c>
      <c r="D910" s="306">
        <f t="shared" ca="1" si="414"/>
        <v>-0.64867540472135177</v>
      </c>
      <c r="E910" s="307">
        <f t="shared" ca="1" si="415"/>
        <v>-0.60264798407608389</v>
      </c>
      <c r="F910" s="304">
        <f t="shared" ca="1" si="416"/>
        <v>0.8854176265477085</v>
      </c>
      <c r="G910" s="306">
        <f t="shared" ca="1" si="417"/>
        <v>7.366092489893342</v>
      </c>
      <c r="H910" s="307">
        <f t="shared" ca="1" si="418"/>
        <v>-104.55590329651507</v>
      </c>
      <c r="I910" s="304">
        <f t="shared" ca="1" si="419"/>
        <v>104.81505728052565</v>
      </c>
      <c r="J910" s="306">
        <f t="shared" ca="1" si="420"/>
        <v>841.88593005355631</v>
      </c>
      <c r="K910" s="307">
        <f t="shared" ca="1" si="421"/>
        <v>-13.779454874083255</v>
      </c>
      <c r="L910" s="304">
        <f t="shared" ca="1" si="406"/>
        <v>841.99868919064738</v>
      </c>
      <c r="M910" s="306">
        <f t="shared" ca="1" si="422"/>
        <v>-1.5004613048017474</v>
      </c>
      <c r="N910" s="304">
        <f t="shared" ca="1" si="423"/>
        <v>-85.970100087832733</v>
      </c>
      <c r="P910" s="310">
        <f t="shared" ca="1" si="424"/>
        <v>23</v>
      </c>
      <c r="Q910" s="304">
        <f t="shared" ca="1" si="425"/>
        <v>0</v>
      </c>
      <c r="R910" s="306">
        <f t="shared" ca="1" si="426"/>
        <v>0</v>
      </c>
      <c r="S910" s="307">
        <f t="shared" ca="1" si="427"/>
        <v>2.9792999999999985</v>
      </c>
      <c r="T910" s="304">
        <f t="shared" ca="1" si="407"/>
        <v>29.226932999999988</v>
      </c>
      <c r="U910" s="311">
        <f t="shared" ca="1" si="408"/>
        <v>0</v>
      </c>
      <c r="V910" s="306">
        <f t="shared" ca="1" si="409"/>
        <v>1.226689146998317</v>
      </c>
      <c r="W910" s="304">
        <f t="shared" ca="1" si="410"/>
        <v>27.499515117975221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0.55557050006073005</v>
      </c>
      <c r="AH910" s="304">
        <f t="shared" ca="1" si="434"/>
        <v>-9.2301739380051018</v>
      </c>
    </row>
    <row r="911" spans="1:34" x14ac:dyDescent="0.2">
      <c r="A911" s="347">
        <f t="shared" ca="1" si="412"/>
        <v>1E-4</v>
      </c>
      <c r="B911" s="304">
        <f t="shared" ca="1" si="413"/>
        <v>37.140200000001556</v>
      </c>
      <c r="D911" s="306">
        <f t="shared" ca="1" si="414"/>
        <v>-0.64867071443362456</v>
      </c>
      <c r="E911" s="307">
        <f t="shared" ca="1" si="415"/>
        <v>-0.60262816986629097</v>
      </c>
      <c r="F911" s="304">
        <f t="shared" ca="1" si="416"/>
        <v>0.88540070413357141</v>
      </c>
      <c r="G911" s="306">
        <f t="shared" ca="1" si="417"/>
        <v>7.3660276228218988</v>
      </c>
      <c r="H911" s="307">
        <f t="shared" ca="1" si="418"/>
        <v>-104.55596355933206</v>
      </c>
      <c r="I911" s="304">
        <f t="shared" ca="1" si="419"/>
        <v>104.81511283570013</v>
      </c>
      <c r="J911" s="306">
        <f t="shared" ca="1" si="420"/>
        <v>841.88593005355631</v>
      </c>
      <c r="K911" s="307">
        <f t="shared" ca="1" si="421"/>
        <v>-13.789910467426047</v>
      </c>
      <c r="L911" s="304">
        <f t="shared" ca="1" si="406"/>
        <v>841.99886036314865</v>
      </c>
      <c r="M911" s="306">
        <f t="shared" ca="1" si="422"/>
        <v>-1.5004619625483187</v>
      </c>
      <c r="N911" s="304">
        <f t="shared" ca="1" si="423"/>
        <v>-85.970137773935249</v>
      </c>
      <c r="P911" s="310">
        <f t="shared" ca="1" si="424"/>
        <v>23</v>
      </c>
      <c r="Q911" s="304">
        <f t="shared" ca="1" si="425"/>
        <v>0</v>
      </c>
      <c r="R911" s="306">
        <f t="shared" ca="1" si="426"/>
        <v>0</v>
      </c>
      <c r="S911" s="307">
        <f t="shared" ca="1" si="427"/>
        <v>2.9792999999999985</v>
      </c>
      <c r="T911" s="304">
        <f t="shared" ca="1" si="407"/>
        <v>29.226932999999988</v>
      </c>
      <c r="U911" s="311">
        <f t="shared" ca="1" si="408"/>
        <v>0</v>
      </c>
      <c r="V911" s="306">
        <f t="shared" ca="1" si="409"/>
        <v>1.2266904295758847</v>
      </c>
      <c r="W911" s="304">
        <f t="shared" ca="1" si="410"/>
        <v>27.499573021578897</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0.55555151793168456</v>
      </c>
      <c r="AH911" s="304">
        <f t="shared" ca="1" si="434"/>
        <v>-9.2301933736029387</v>
      </c>
    </row>
    <row r="912" spans="1:34" x14ac:dyDescent="0.2">
      <c r="A912" s="347">
        <f t="shared" ca="1" si="412"/>
        <v>1E-4</v>
      </c>
      <c r="B912" s="304">
        <f t="shared" ca="1" si="413"/>
        <v>37.14030000000156</v>
      </c>
      <c r="D912" s="306">
        <f t="shared" ca="1" si="414"/>
        <v>-0.64866602415927188</v>
      </c>
      <c r="E912" s="307">
        <f t="shared" ca="1" si="415"/>
        <v>-0.60260835595517825</v>
      </c>
      <c r="F912" s="304">
        <f t="shared" ca="1" si="416"/>
        <v>0.88538378207735424</v>
      </c>
      <c r="G912" s="306">
        <f t="shared" ca="1" si="417"/>
        <v>7.3659627562194832</v>
      </c>
      <c r="H912" s="307">
        <f t="shared" ca="1" si="418"/>
        <v>-104.55602382016765</v>
      </c>
      <c r="I912" s="304">
        <f t="shared" ca="1" si="419"/>
        <v>104.8151683889764</v>
      </c>
      <c r="J912" s="306">
        <f t="shared" ca="1" si="420"/>
        <v>841.88593005355631</v>
      </c>
      <c r="K912" s="307">
        <f t="shared" ca="1" si="421"/>
        <v>-13.800366066795021</v>
      </c>
      <c r="L912" s="304">
        <f t="shared" ca="1" si="406"/>
        <v>841.99903166554714</v>
      </c>
      <c r="M912" s="306">
        <f t="shared" ca="1" si="422"/>
        <v>-1.5004626202884004</v>
      </c>
      <c r="N912" s="304">
        <f t="shared" ca="1" si="423"/>
        <v>-85.970175459665953</v>
      </c>
      <c r="P912" s="310">
        <f t="shared" ca="1" si="424"/>
        <v>23</v>
      </c>
      <c r="Q912" s="304">
        <f t="shared" ca="1" si="425"/>
        <v>0</v>
      </c>
      <c r="R912" s="306">
        <f t="shared" ca="1" si="426"/>
        <v>0</v>
      </c>
      <c r="S912" s="307">
        <f t="shared" ca="1" si="427"/>
        <v>2.9792999999999985</v>
      </c>
      <c r="T912" s="304">
        <f t="shared" ca="1" si="407"/>
        <v>29.226932999999988</v>
      </c>
      <c r="U912" s="311">
        <f t="shared" ca="1" si="408"/>
        <v>0</v>
      </c>
      <c r="V912" s="306">
        <f t="shared" ca="1" si="409"/>
        <v>1.2266917121555339</v>
      </c>
      <c r="W912" s="304">
        <f t="shared" ca="1" si="410"/>
        <v>27.499630924309599</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0.55553253608694142</v>
      </c>
      <c r="AH912" s="304">
        <f t="shared" ca="1" si="434"/>
        <v>-9.2302128089077673</v>
      </c>
    </row>
    <row r="913" spans="1:34" x14ac:dyDescent="0.2">
      <c r="A913" s="347">
        <f t="shared" ca="1" si="412"/>
        <v>1E-4</v>
      </c>
      <c r="B913" s="304">
        <f t="shared" ca="1" si="413"/>
        <v>37.140400000001563</v>
      </c>
      <c r="D913" s="306">
        <f t="shared" ca="1" si="414"/>
        <v>-0.64866133389829428</v>
      </c>
      <c r="E913" s="307">
        <f t="shared" ca="1" si="415"/>
        <v>-0.60258854234275105</v>
      </c>
      <c r="F913" s="304">
        <f t="shared" ca="1" si="416"/>
        <v>0.8853668603790612</v>
      </c>
      <c r="G913" s="306">
        <f t="shared" ca="1" si="417"/>
        <v>7.3658978900860932</v>
      </c>
      <c r="H913" s="307">
        <f t="shared" ca="1" si="418"/>
        <v>-104.55608407902189</v>
      </c>
      <c r="I913" s="304">
        <f t="shared" ca="1" si="419"/>
        <v>104.81522394035453</v>
      </c>
      <c r="J913" s="306">
        <f t="shared" ca="1" si="420"/>
        <v>841.88593005355631</v>
      </c>
      <c r="K913" s="307">
        <f t="shared" ca="1" si="421"/>
        <v>-13.810821672189981</v>
      </c>
      <c r="L913" s="304">
        <f t="shared" ca="1" si="406"/>
        <v>841.99920309784295</v>
      </c>
      <c r="M913" s="306">
        <f t="shared" ca="1" si="422"/>
        <v>-1.5004632780219926</v>
      </c>
      <c r="N913" s="304">
        <f t="shared" ca="1" si="423"/>
        <v>-85.970213145024829</v>
      </c>
      <c r="P913" s="310">
        <f t="shared" ca="1" si="424"/>
        <v>23</v>
      </c>
      <c r="Q913" s="304">
        <f t="shared" ca="1" si="425"/>
        <v>0</v>
      </c>
      <c r="R913" s="306">
        <f t="shared" ca="1" si="426"/>
        <v>0</v>
      </c>
      <c r="S913" s="307">
        <f t="shared" ca="1" si="427"/>
        <v>2.9792999999999985</v>
      </c>
      <c r="T913" s="304">
        <f t="shared" ca="1" si="407"/>
        <v>29.226932999999988</v>
      </c>
      <c r="U913" s="311">
        <f t="shared" ca="1" si="408"/>
        <v>0</v>
      </c>
      <c r="V913" s="306">
        <f t="shared" ca="1" si="409"/>
        <v>1.2266929947372636</v>
      </c>
      <c r="W913" s="304">
        <f t="shared" ca="1" si="410"/>
        <v>27.499688826167347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0.55551355452650242</v>
      </c>
      <c r="AH913" s="304">
        <f t="shared" ca="1" si="434"/>
        <v>-9.2302322439195823</v>
      </c>
    </row>
    <row r="914" spans="1:34" x14ac:dyDescent="0.2">
      <c r="A914" s="347">
        <f t="shared" ca="1" si="412"/>
        <v>1E-4</v>
      </c>
      <c r="B914" s="304">
        <f t="shared" ca="1" si="413"/>
        <v>37.140500000001566</v>
      </c>
      <c r="D914" s="306">
        <f t="shared" ca="1" si="414"/>
        <v>-0.64865664365069342</v>
      </c>
      <c r="E914" s="307">
        <f t="shared" ca="1" si="415"/>
        <v>-0.60256872902899872</v>
      </c>
      <c r="F914" s="304">
        <f t="shared" ca="1" si="416"/>
        <v>0.88534993903868631</v>
      </c>
      <c r="G914" s="306">
        <f t="shared" ca="1" si="417"/>
        <v>7.365833024421728</v>
      </c>
      <c r="H914" s="307">
        <f t="shared" ca="1" si="418"/>
        <v>-104.55614433589479</v>
      </c>
      <c r="I914" s="304">
        <f t="shared" ca="1" si="419"/>
        <v>104.81527948983452</v>
      </c>
      <c r="J914" s="306">
        <f t="shared" ca="1" si="420"/>
        <v>841.88593005355631</v>
      </c>
      <c r="K914" s="307">
        <f t="shared" ca="1" si="421"/>
        <v>-13.821277283610726</v>
      </c>
      <c r="L914" s="304">
        <f t="shared" ca="1" si="406"/>
        <v>841.9993746600361</v>
      </c>
      <c r="M914" s="306">
        <f t="shared" ca="1" si="422"/>
        <v>-1.5004639357490956</v>
      </c>
      <c r="N914" s="304">
        <f t="shared" ca="1" si="423"/>
        <v>-85.970250830011906</v>
      </c>
      <c r="P914" s="310">
        <f t="shared" ca="1" si="424"/>
        <v>23</v>
      </c>
      <c r="Q914" s="304">
        <f t="shared" ca="1" si="425"/>
        <v>0</v>
      </c>
      <c r="R914" s="306">
        <f t="shared" ca="1" si="426"/>
        <v>0</v>
      </c>
      <c r="S914" s="307">
        <f t="shared" ca="1" si="427"/>
        <v>2.9792999999999985</v>
      </c>
      <c r="T914" s="304">
        <f t="shared" ca="1" si="407"/>
        <v>29.226932999999988</v>
      </c>
      <c r="U914" s="311">
        <f t="shared" ca="1" si="408"/>
        <v>0</v>
      </c>
      <c r="V914" s="306">
        <f t="shared" ca="1" si="409"/>
        <v>1.2266942773210752</v>
      </c>
      <c r="W914" s="304">
        <f t="shared" ca="1" si="410"/>
        <v>27.499746727152164</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0.55549457325036222</v>
      </c>
      <c r="AH914" s="304">
        <f t="shared" ca="1" si="434"/>
        <v>-9.2302516786383926</v>
      </c>
    </row>
    <row r="915" spans="1:34" x14ac:dyDescent="0.2">
      <c r="A915" s="347">
        <f t="shared" ca="1" si="412"/>
        <v>1E-4</v>
      </c>
      <c r="B915" s="304">
        <f t="shared" ca="1" si="413"/>
        <v>37.140600000001569</v>
      </c>
      <c r="D915" s="306">
        <f t="shared" ca="1" si="414"/>
        <v>-0.64865195341646842</v>
      </c>
      <c r="E915" s="307">
        <f t="shared" ca="1" si="415"/>
        <v>-0.60254891601391947</v>
      </c>
      <c r="F915" s="304">
        <f t="shared" ca="1" si="416"/>
        <v>0.88533301805622822</v>
      </c>
      <c r="G915" s="306">
        <f t="shared" ca="1" si="417"/>
        <v>7.3657681592263868</v>
      </c>
      <c r="H915" s="307">
        <f t="shared" ca="1" si="418"/>
        <v>-104.55620459078639</v>
      </c>
      <c r="I915" s="304">
        <f t="shared" ca="1" si="419"/>
        <v>104.81533503741642</v>
      </c>
      <c r="J915" s="306">
        <f t="shared" ca="1" si="420"/>
        <v>841.88593005355631</v>
      </c>
      <c r="K915" s="307">
        <f t="shared" ca="1" si="421"/>
        <v>-13.831732901057061</v>
      </c>
      <c r="L915" s="304">
        <f t="shared" ca="1" si="406"/>
        <v>841.99954635212703</v>
      </c>
      <c r="M915" s="306">
        <f t="shared" ca="1" si="422"/>
        <v>-1.5004645934697096</v>
      </c>
      <c r="N915" s="304">
        <f t="shared" ca="1" si="423"/>
        <v>-85.970288514627185</v>
      </c>
      <c r="P915" s="310">
        <f t="shared" ca="1" si="424"/>
        <v>23</v>
      </c>
      <c r="Q915" s="304">
        <f t="shared" ca="1" si="425"/>
        <v>0</v>
      </c>
      <c r="R915" s="306">
        <f t="shared" ca="1" si="426"/>
        <v>0</v>
      </c>
      <c r="S915" s="307">
        <f t="shared" ca="1" si="427"/>
        <v>2.9792999999999985</v>
      </c>
      <c r="T915" s="304">
        <f t="shared" ca="1" si="407"/>
        <v>29.226932999999988</v>
      </c>
      <c r="U915" s="311">
        <f t="shared" ca="1" si="408"/>
        <v>0</v>
      </c>
      <c r="V915" s="306">
        <f t="shared" ca="1" si="409"/>
        <v>1.2266955599069671</v>
      </c>
      <c r="W915" s="304">
        <f t="shared" ca="1" si="410"/>
        <v>27.499804627264027</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0.5554755922585155</v>
      </c>
      <c r="AH915" s="304">
        <f t="shared" ca="1" si="434"/>
        <v>-9.2302711130642017</v>
      </c>
    </row>
    <row r="916" spans="1:34" x14ac:dyDescent="0.2">
      <c r="A916" s="347">
        <f t="shared" ca="1" si="412"/>
        <v>1E-4</v>
      </c>
      <c r="B916" s="304">
        <f t="shared" ca="1" si="413"/>
        <v>37.140700000001573</v>
      </c>
      <c r="D916" s="306">
        <f t="shared" ca="1" si="414"/>
        <v>-0.64864726319561794</v>
      </c>
      <c r="E916" s="307">
        <f t="shared" ca="1" si="415"/>
        <v>-0.60252910329751685</v>
      </c>
      <c r="F916" s="304">
        <f t="shared" ca="1" si="416"/>
        <v>0.88531609743168849</v>
      </c>
      <c r="G916" s="306">
        <f t="shared" ca="1" si="417"/>
        <v>7.3657032945000669</v>
      </c>
      <c r="H916" s="307">
        <f t="shared" ca="1" si="418"/>
        <v>-104.55626484369672</v>
      </c>
      <c r="I916" s="304">
        <f t="shared" ca="1" si="419"/>
        <v>104.81539058310025</v>
      </c>
      <c r="J916" s="306">
        <f t="shared" ca="1" si="420"/>
        <v>841.88593005355631</v>
      </c>
      <c r="K916" s="307">
        <f t="shared" ca="1" si="421"/>
        <v>-13.842188524528785</v>
      </c>
      <c r="L916" s="304">
        <f t="shared" ca="1" si="406"/>
        <v>841.99971817411563</v>
      </c>
      <c r="M916" s="306">
        <f t="shared" ca="1" si="422"/>
        <v>-1.5004652511838341</v>
      </c>
      <c r="N916" s="304">
        <f t="shared" ca="1" si="423"/>
        <v>-85.970326198870637</v>
      </c>
      <c r="P916" s="310">
        <f t="shared" ca="1" si="424"/>
        <v>23</v>
      </c>
      <c r="Q916" s="304">
        <f t="shared" ca="1" si="425"/>
        <v>0</v>
      </c>
      <c r="R916" s="306">
        <f t="shared" ca="1" si="426"/>
        <v>0</v>
      </c>
      <c r="S916" s="307">
        <f t="shared" ca="1" si="427"/>
        <v>2.9792999999999985</v>
      </c>
      <c r="T916" s="304">
        <f t="shared" ca="1" si="407"/>
        <v>29.226932999999988</v>
      </c>
      <c r="U916" s="311">
        <f t="shared" ca="1" si="408"/>
        <v>0</v>
      </c>
      <c r="V916" s="306">
        <f t="shared" ca="1" si="409"/>
        <v>1.2266968424949407</v>
      </c>
      <c r="W916" s="304">
        <f t="shared" ca="1" si="410"/>
        <v>27.499862526502991</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0.55545661155096759</v>
      </c>
      <c r="AH916" s="304">
        <f t="shared" ca="1" si="434"/>
        <v>-9.230290547197006</v>
      </c>
    </row>
    <row r="917" spans="1:34" x14ac:dyDescent="0.2">
      <c r="A917" s="347">
        <f t="shared" ca="1" si="412"/>
        <v>1E-4</v>
      </c>
      <c r="B917" s="304">
        <f t="shared" ca="1" si="413"/>
        <v>37.140800000001576</v>
      </c>
      <c r="D917" s="306">
        <f t="shared" ca="1" si="414"/>
        <v>-0.64864257298814809</v>
      </c>
      <c r="E917" s="307">
        <f t="shared" ca="1" si="415"/>
        <v>-0.60250929087977489</v>
      </c>
      <c r="F917" s="304">
        <f t="shared" ca="1" si="416"/>
        <v>0.88529917716506112</v>
      </c>
      <c r="G917" s="306">
        <f t="shared" ca="1" si="417"/>
        <v>7.3656384302427682</v>
      </c>
      <c r="H917" s="307">
        <f t="shared" ca="1" si="418"/>
        <v>-104.55632509462581</v>
      </c>
      <c r="I917" s="304">
        <f t="shared" ca="1" si="419"/>
        <v>104.81544612688603</v>
      </c>
      <c r="J917" s="306">
        <f t="shared" ca="1" si="420"/>
        <v>841.88593005355631</v>
      </c>
      <c r="K917" s="307">
        <f t="shared" ca="1" si="421"/>
        <v>-13.8526441540257</v>
      </c>
      <c r="L917" s="304">
        <f t="shared" ca="1" si="406"/>
        <v>841.99989012600213</v>
      </c>
      <c r="M917" s="306">
        <f t="shared" ca="1" si="422"/>
        <v>-1.5004659088914698</v>
      </c>
      <c r="N917" s="304">
        <f t="shared" ca="1" si="423"/>
        <v>-85.970363882742319</v>
      </c>
      <c r="P917" s="310">
        <f t="shared" ca="1" si="424"/>
        <v>23</v>
      </c>
      <c r="Q917" s="304">
        <f t="shared" ca="1" si="425"/>
        <v>0</v>
      </c>
      <c r="R917" s="306">
        <f t="shared" ca="1" si="426"/>
        <v>0</v>
      </c>
      <c r="S917" s="307">
        <f t="shared" ca="1" si="427"/>
        <v>2.9792999999999985</v>
      </c>
      <c r="T917" s="304">
        <f t="shared" ca="1" si="407"/>
        <v>29.226932999999988</v>
      </c>
      <c r="U917" s="311">
        <f t="shared" ca="1" si="408"/>
        <v>0</v>
      </c>
      <c r="V917" s="306">
        <f t="shared" ca="1" si="409"/>
        <v>1.2266981250849951</v>
      </c>
      <c r="W917" s="304">
        <f t="shared" ca="1" si="410"/>
        <v>27.499920424869025</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0.55543763112769895</v>
      </c>
      <c r="AH917" s="304">
        <f t="shared" ca="1" si="434"/>
        <v>-9.2303099810368217</v>
      </c>
    </row>
    <row r="918" spans="1:34" x14ac:dyDescent="0.2">
      <c r="A918" s="347">
        <f t="shared" ca="1" si="412"/>
        <v>1E-4</v>
      </c>
      <c r="B918" s="304">
        <f t="shared" ca="1" si="413"/>
        <v>37.140900000001579</v>
      </c>
      <c r="D918" s="306">
        <f t="shared" ca="1" si="414"/>
        <v>-0.64863788279405321</v>
      </c>
      <c r="E918" s="307">
        <f t="shared" ca="1" si="415"/>
        <v>-0.60248947876070069</v>
      </c>
      <c r="F918" s="304">
        <f t="shared" ca="1" si="416"/>
        <v>0.88528225725634691</v>
      </c>
      <c r="G918" s="306">
        <f t="shared" ca="1" si="417"/>
        <v>7.365573566454489</v>
      </c>
      <c r="H918" s="307">
        <f t="shared" ca="1" si="418"/>
        <v>-104.55638534357368</v>
      </c>
      <c r="I918" s="304">
        <f t="shared" ca="1" si="419"/>
        <v>104.81550166877381</v>
      </c>
      <c r="J918" s="306">
        <f t="shared" ca="1" si="420"/>
        <v>841.88593005355631</v>
      </c>
      <c r="K918" s="307">
        <f t="shared" ca="1" si="421"/>
        <v>-13.86309978954761</v>
      </c>
      <c r="L918" s="304">
        <f t="shared" ca="1" si="406"/>
        <v>842.00006220778653</v>
      </c>
      <c r="M918" s="306">
        <f t="shared" ca="1" si="422"/>
        <v>-1.5004665665926165</v>
      </c>
      <c r="N918" s="304">
        <f t="shared" ca="1" si="423"/>
        <v>-85.970401566242202</v>
      </c>
      <c r="P918" s="310">
        <f t="shared" ca="1" si="424"/>
        <v>23</v>
      </c>
      <c r="Q918" s="304">
        <f t="shared" ca="1" si="425"/>
        <v>0</v>
      </c>
      <c r="R918" s="306">
        <f t="shared" ca="1" si="426"/>
        <v>0</v>
      </c>
      <c r="S918" s="307">
        <f t="shared" ca="1" si="427"/>
        <v>2.9792999999999985</v>
      </c>
      <c r="T918" s="304">
        <f t="shared" ca="1" si="407"/>
        <v>29.226932999999988</v>
      </c>
      <c r="U918" s="311">
        <f t="shared" ca="1" si="408"/>
        <v>0</v>
      </c>
      <c r="V918" s="306">
        <f t="shared" ca="1" si="409"/>
        <v>1.2266994076771305</v>
      </c>
      <c r="W918" s="304">
        <f t="shared" ca="1" si="410"/>
        <v>27.499978322362164</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0.55541865098872378</v>
      </c>
      <c r="AH918" s="304">
        <f t="shared" ca="1" si="434"/>
        <v>-9.2303294145836396</v>
      </c>
    </row>
    <row r="919" spans="1:34" x14ac:dyDescent="0.2">
      <c r="A919" s="347">
        <f t="shared" ca="1" si="412"/>
        <v>1E-4</v>
      </c>
      <c r="B919" s="304">
        <f t="shared" ca="1" si="413"/>
        <v>37.141000000001583</v>
      </c>
      <c r="D919" s="306">
        <f t="shared" ca="1" si="414"/>
        <v>-0.64863319261333707</v>
      </c>
      <c r="E919" s="307">
        <f t="shared" ca="1" si="415"/>
        <v>-0.60246966694028536</v>
      </c>
      <c r="F919" s="304">
        <f t="shared" ca="1" si="416"/>
        <v>0.88526533770554283</v>
      </c>
      <c r="G919" s="306">
        <f t="shared" ca="1" si="417"/>
        <v>7.3655087031352275</v>
      </c>
      <c r="H919" s="307">
        <f t="shared" ca="1" si="418"/>
        <v>-104.55644559054038</v>
      </c>
      <c r="I919" s="304">
        <f t="shared" ca="1" si="419"/>
        <v>104.81555720876358</v>
      </c>
      <c r="J919" s="306">
        <f t="shared" ca="1" si="420"/>
        <v>841.88593005355631</v>
      </c>
      <c r="K919" s="307">
        <f t="shared" ca="1" si="421"/>
        <v>-13.873555431094315</v>
      </c>
      <c r="L919" s="304">
        <f t="shared" ca="1" si="406"/>
        <v>842.00023441946928</v>
      </c>
      <c r="M919" s="306">
        <f t="shared" ca="1" si="422"/>
        <v>-1.5004672242872741</v>
      </c>
      <c r="N919" s="304">
        <f t="shared" ca="1" si="423"/>
        <v>-85.970439249370301</v>
      </c>
      <c r="P919" s="310">
        <f t="shared" ca="1" si="424"/>
        <v>23</v>
      </c>
      <c r="Q919" s="304">
        <f t="shared" ca="1" si="425"/>
        <v>0</v>
      </c>
      <c r="R919" s="306">
        <f t="shared" ca="1" si="426"/>
        <v>0</v>
      </c>
      <c r="S919" s="307">
        <f t="shared" ca="1" si="427"/>
        <v>2.9792999999999985</v>
      </c>
      <c r="T919" s="304">
        <f t="shared" ca="1" si="407"/>
        <v>29.226932999999988</v>
      </c>
      <c r="U919" s="311">
        <f t="shared" ca="1" si="408"/>
        <v>0</v>
      </c>
      <c r="V919" s="306">
        <f t="shared" ca="1" si="409"/>
        <v>1.2267006902713469</v>
      </c>
      <c r="W919" s="304">
        <f t="shared" ca="1" si="410"/>
        <v>27.500036218982405</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0.55539967113402966</v>
      </c>
      <c r="AH919" s="304">
        <f t="shared" ca="1" si="434"/>
        <v>-9.2303488478374707</v>
      </c>
    </row>
    <row r="920" spans="1:34" x14ac:dyDescent="0.2">
      <c r="A920" s="347">
        <f t="shared" ca="1" si="412"/>
        <v>1E-4</v>
      </c>
      <c r="B920" s="304">
        <f t="shared" ca="1" si="413"/>
        <v>37.141100000001586</v>
      </c>
      <c r="D920" s="306">
        <f t="shared" ca="1" si="414"/>
        <v>-0.64862850244600034</v>
      </c>
      <c r="E920" s="307">
        <f t="shared" ca="1" si="415"/>
        <v>-0.60244985541852891</v>
      </c>
      <c r="F920" s="304">
        <f t="shared" ca="1" si="416"/>
        <v>0.88524841851264979</v>
      </c>
      <c r="G920" s="306">
        <f t="shared" ca="1" si="417"/>
        <v>7.3654438402849829</v>
      </c>
      <c r="H920" s="307">
        <f t="shared" ca="1" si="418"/>
        <v>-104.55650583552593</v>
      </c>
      <c r="I920" s="304">
        <f t="shared" ca="1" si="419"/>
        <v>104.81561274685541</v>
      </c>
      <c r="J920" s="306">
        <f t="shared" ca="1" si="420"/>
        <v>841.88593005355631</v>
      </c>
      <c r="K920" s="307">
        <f t="shared" ca="1" si="421"/>
        <v>-13.884011078665619</v>
      </c>
      <c r="L920" s="304">
        <f t="shared" ca="1" si="406"/>
        <v>842.00040676105016</v>
      </c>
      <c r="M920" s="306">
        <f t="shared" ca="1" si="422"/>
        <v>-1.5004678819754431</v>
      </c>
      <c r="N920" s="304">
        <f t="shared" ca="1" si="423"/>
        <v>-85.970476932126616</v>
      </c>
      <c r="P920" s="310">
        <f t="shared" ca="1" si="424"/>
        <v>23</v>
      </c>
      <c r="Q920" s="304">
        <f t="shared" ca="1" si="425"/>
        <v>0</v>
      </c>
      <c r="R920" s="306">
        <f t="shared" ca="1" si="426"/>
        <v>0</v>
      </c>
      <c r="S920" s="307">
        <f t="shared" ca="1" si="427"/>
        <v>2.9792999999999985</v>
      </c>
      <c r="T920" s="304">
        <f t="shared" ca="1" si="407"/>
        <v>29.226932999999988</v>
      </c>
      <c r="U920" s="311">
        <f t="shared" ca="1" si="408"/>
        <v>0</v>
      </c>
      <c r="V920" s="306">
        <f t="shared" ca="1" si="409"/>
        <v>1.2267019728676443</v>
      </c>
      <c r="W920" s="304">
        <f t="shared" ca="1" si="410"/>
        <v>27.500094114729766</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0.5553806915636148</v>
      </c>
      <c r="AH920" s="304">
        <f t="shared" ca="1" si="434"/>
        <v>-9.2303682807983147</v>
      </c>
    </row>
    <row r="921" spans="1:34" x14ac:dyDescent="0.2">
      <c r="A921" s="347">
        <f t="shared" ca="1" si="412"/>
        <v>1E-4</v>
      </c>
      <c r="B921" s="304">
        <f t="shared" ca="1" si="413"/>
        <v>37.141200000001589</v>
      </c>
      <c r="D921" s="306">
        <f t="shared" ca="1" si="414"/>
        <v>-0.64862381229204058</v>
      </c>
      <c r="E921" s="307">
        <f t="shared" ca="1" si="415"/>
        <v>-0.60243004419542245</v>
      </c>
      <c r="F921" s="304">
        <f t="shared" ca="1" si="416"/>
        <v>0.88523149967766002</v>
      </c>
      <c r="G921" s="306">
        <f t="shared" ca="1" si="417"/>
        <v>7.3653789779037533</v>
      </c>
      <c r="H921" s="307">
        <f t="shared" ca="1" si="418"/>
        <v>-104.55656607853034</v>
      </c>
      <c r="I921" s="304">
        <f t="shared" ca="1" si="419"/>
        <v>104.81566828304929</v>
      </c>
      <c r="J921" s="306">
        <f t="shared" ca="1" si="420"/>
        <v>841.88593005355631</v>
      </c>
      <c r="K921" s="307">
        <f t="shared" ca="1" si="421"/>
        <v>-13.894466732261321</v>
      </c>
      <c r="L921" s="304">
        <f t="shared" ca="1" si="406"/>
        <v>842.00057923252962</v>
      </c>
      <c r="M921" s="306">
        <f t="shared" ca="1" si="422"/>
        <v>-1.5004685396571231</v>
      </c>
      <c r="N921" s="304">
        <f t="shared" ca="1" si="423"/>
        <v>-85.970514614511146</v>
      </c>
      <c r="P921" s="310">
        <f t="shared" ca="1" si="424"/>
        <v>23</v>
      </c>
      <c r="Q921" s="304">
        <f t="shared" ca="1" si="425"/>
        <v>0</v>
      </c>
      <c r="R921" s="306">
        <f t="shared" ca="1" si="426"/>
        <v>0</v>
      </c>
      <c r="S921" s="307">
        <f t="shared" ca="1" si="427"/>
        <v>2.9792999999999985</v>
      </c>
      <c r="T921" s="304">
        <f t="shared" ca="1" si="407"/>
        <v>29.226932999999988</v>
      </c>
      <c r="U921" s="311">
        <f t="shared" ca="1" si="408"/>
        <v>0</v>
      </c>
      <c r="V921" s="306">
        <f t="shared" ca="1" si="409"/>
        <v>1.2267032554660227</v>
      </c>
      <c r="W921" s="304">
        <f t="shared" ca="1" si="410"/>
        <v>27.500152009604246</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0.55536171227747566</v>
      </c>
      <c r="AH921" s="304">
        <f t="shared" ca="1" si="434"/>
        <v>-9.2303877134661771</v>
      </c>
    </row>
    <row r="922" spans="1:34" x14ac:dyDescent="0.2">
      <c r="A922" s="347">
        <f t="shared" ca="1" si="412"/>
        <v>1E-4</v>
      </c>
      <c r="B922" s="304">
        <f t="shared" ca="1" si="413"/>
        <v>37.141300000001593</v>
      </c>
      <c r="D922" s="306">
        <f t="shared" ca="1" si="414"/>
        <v>-0.64861912215146267</v>
      </c>
      <c r="E922" s="307">
        <f t="shared" ca="1" si="415"/>
        <v>-0.60241023327097309</v>
      </c>
      <c r="F922" s="304">
        <f t="shared" ca="1" si="416"/>
        <v>0.88521458120058227</v>
      </c>
      <c r="G922" s="306">
        <f t="shared" ca="1" si="417"/>
        <v>7.3653141159915378</v>
      </c>
      <c r="H922" s="307">
        <f t="shared" ca="1" si="418"/>
        <v>-104.55662631955367</v>
      </c>
      <c r="I922" s="304">
        <f t="shared" ca="1" si="419"/>
        <v>104.8157238173453</v>
      </c>
      <c r="J922" s="306">
        <f t="shared" ca="1" si="420"/>
        <v>841.88593005355631</v>
      </c>
      <c r="K922" s="307">
        <f t="shared" ca="1" si="421"/>
        <v>-13.904922391881225</v>
      </c>
      <c r="L922" s="304">
        <f t="shared" ca="1" si="406"/>
        <v>842.00075183390766</v>
      </c>
      <c r="M922" s="306">
        <f t="shared" ca="1" si="422"/>
        <v>-1.5004691973323145</v>
      </c>
      <c r="N922" s="304">
        <f t="shared" ca="1" si="423"/>
        <v>-85.970552296523906</v>
      </c>
      <c r="P922" s="310">
        <f t="shared" ca="1" si="424"/>
        <v>23</v>
      </c>
      <c r="Q922" s="304">
        <f t="shared" ca="1" si="425"/>
        <v>0</v>
      </c>
      <c r="R922" s="306">
        <f t="shared" ca="1" si="426"/>
        <v>0</v>
      </c>
      <c r="S922" s="307">
        <f t="shared" ca="1" si="427"/>
        <v>2.9792999999999985</v>
      </c>
      <c r="T922" s="304">
        <f t="shared" ca="1" si="407"/>
        <v>29.226932999999988</v>
      </c>
      <c r="U922" s="311">
        <f t="shared" ca="1" si="408"/>
        <v>0</v>
      </c>
      <c r="V922" s="306">
        <f t="shared" ca="1" si="409"/>
        <v>1.2267045380664821</v>
      </c>
      <c r="W922" s="304">
        <f t="shared" ca="1" si="410"/>
        <v>27.500209903605878</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0.55534273327561401</v>
      </c>
      <c r="AH922" s="304">
        <f t="shared" ca="1" si="434"/>
        <v>-9.2304071458410561</v>
      </c>
    </row>
    <row r="923" spans="1:34" x14ac:dyDescent="0.2">
      <c r="A923" s="347">
        <f t="shared" ca="1" si="412"/>
        <v>1E-4</v>
      </c>
      <c r="B923" s="304">
        <f t="shared" ca="1" si="413"/>
        <v>37.141400000001596</v>
      </c>
      <c r="D923" s="306">
        <f t="shared" ca="1" si="414"/>
        <v>-0.64861443202426439</v>
      </c>
      <c r="E923" s="307">
        <f t="shared" ca="1" si="415"/>
        <v>-0.60239042264516307</v>
      </c>
      <c r="F923" s="304">
        <f t="shared" ca="1" si="416"/>
        <v>0.88519766308140313</v>
      </c>
      <c r="G923" s="306">
        <f t="shared" ca="1" si="417"/>
        <v>7.3652492545483357</v>
      </c>
      <c r="H923" s="307">
        <f t="shared" ca="1" si="418"/>
        <v>-104.55668655859594</v>
      </c>
      <c r="I923" s="304">
        <f t="shared" ca="1" si="419"/>
        <v>104.81577934974344</v>
      </c>
      <c r="J923" s="306">
        <f t="shared" ca="1" si="420"/>
        <v>841.88593005355631</v>
      </c>
      <c r="K923" s="307">
        <f t="shared" ca="1" si="421"/>
        <v>-13.915378057525134</v>
      </c>
      <c r="L923" s="304">
        <f t="shared" ca="1" si="406"/>
        <v>842.00092456518439</v>
      </c>
      <c r="M923" s="306">
        <f t="shared" ca="1" si="422"/>
        <v>-1.5004698550010176</v>
      </c>
      <c r="N923" s="304">
        <f t="shared" ca="1" si="423"/>
        <v>-85.970589978164909</v>
      </c>
      <c r="P923" s="310">
        <f t="shared" ca="1" si="424"/>
        <v>23</v>
      </c>
      <c r="Q923" s="304">
        <f t="shared" ca="1" si="425"/>
        <v>0</v>
      </c>
      <c r="R923" s="306">
        <f t="shared" ca="1" si="426"/>
        <v>0</v>
      </c>
      <c r="S923" s="307">
        <f t="shared" ca="1" si="427"/>
        <v>2.9792999999999985</v>
      </c>
      <c r="T923" s="304">
        <f t="shared" ca="1" si="407"/>
        <v>29.226932999999988</v>
      </c>
      <c r="U923" s="311">
        <f t="shared" ca="1" si="408"/>
        <v>0</v>
      </c>
      <c r="V923" s="306">
        <f t="shared" ca="1" si="409"/>
        <v>1.2267058206690225</v>
      </c>
      <c r="W923" s="304">
        <f t="shared" ca="1" si="410"/>
        <v>27.500267796734651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0.55532375455801741</v>
      </c>
      <c r="AH923" s="304">
        <f t="shared" ca="1" si="434"/>
        <v>-9.2304265779229659</v>
      </c>
    </row>
    <row r="924" spans="1:34" x14ac:dyDescent="0.2">
      <c r="A924" s="347">
        <f t="shared" ca="1" si="412"/>
        <v>1E-4</v>
      </c>
      <c r="B924" s="304">
        <f t="shared" ca="1" si="413"/>
        <v>37.141500000001599</v>
      </c>
      <c r="D924" s="306">
        <f t="shared" ca="1" si="414"/>
        <v>-0.64860974191044429</v>
      </c>
      <c r="E924" s="307">
        <f t="shared" ca="1" si="415"/>
        <v>-0.60237061231800126</v>
      </c>
      <c r="F924" s="304">
        <f t="shared" ca="1" si="416"/>
        <v>0.8851807453201278</v>
      </c>
      <c r="G924" s="306">
        <f t="shared" ca="1" si="417"/>
        <v>7.365184393574145</v>
      </c>
      <c r="H924" s="307">
        <f t="shared" ca="1" si="418"/>
        <v>-104.55674679565718</v>
      </c>
      <c r="I924" s="304">
        <f t="shared" ca="1" si="419"/>
        <v>104.81583488024373</v>
      </c>
      <c r="J924" s="306">
        <f t="shared" ca="1" si="420"/>
        <v>841.88593005355631</v>
      </c>
      <c r="K924" s="307">
        <f t="shared" ca="1" si="421"/>
        <v>-13.925833729192846</v>
      </c>
      <c r="L924" s="304">
        <f t="shared" ca="1" si="406"/>
        <v>842.00109742636005</v>
      </c>
      <c r="M924" s="306">
        <f t="shared" ca="1" si="422"/>
        <v>-1.5004705126632318</v>
      </c>
      <c r="N924" s="304">
        <f t="shared" ca="1" si="423"/>
        <v>-85.970627659434129</v>
      </c>
      <c r="P924" s="310">
        <f t="shared" ca="1" si="424"/>
        <v>23</v>
      </c>
      <c r="Q924" s="304">
        <f t="shared" ca="1" si="425"/>
        <v>0</v>
      </c>
      <c r="R924" s="306">
        <f t="shared" ca="1" si="426"/>
        <v>0</v>
      </c>
      <c r="S924" s="307">
        <f t="shared" ca="1" si="427"/>
        <v>2.9792999999999985</v>
      </c>
      <c r="T924" s="304">
        <f t="shared" ca="1" si="407"/>
        <v>29.226932999999988</v>
      </c>
      <c r="U924" s="311">
        <f t="shared" ca="1" si="408"/>
        <v>0</v>
      </c>
      <c r="V924" s="306">
        <f t="shared" ca="1" si="409"/>
        <v>1.2267071032736436</v>
      </c>
      <c r="W924" s="304">
        <f t="shared" ca="1" si="410"/>
        <v>27.500325688990586</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0.55530477612468943</v>
      </c>
      <c r="AH924" s="304">
        <f t="shared" ca="1" si="434"/>
        <v>-9.2304460097118994</v>
      </c>
    </row>
    <row r="925" spans="1:34" x14ac:dyDescent="0.2">
      <c r="A925" s="347">
        <f t="shared" ca="1" si="412"/>
        <v>1E-4</v>
      </c>
      <c r="B925" s="304">
        <f t="shared" ca="1" si="413"/>
        <v>37.141600000001603</v>
      </c>
      <c r="D925" s="306">
        <f t="shared" ca="1" si="414"/>
        <v>-0.64860505181000794</v>
      </c>
      <c r="E925" s="307">
        <f t="shared" ca="1" si="415"/>
        <v>-0.60235080228947524</v>
      </c>
      <c r="F925" s="304">
        <f t="shared" ca="1" si="416"/>
        <v>0.88516382791675208</v>
      </c>
      <c r="G925" s="306">
        <f t="shared" ca="1" si="417"/>
        <v>7.3651195330689641</v>
      </c>
      <c r="H925" s="307">
        <f t="shared" ca="1" si="418"/>
        <v>-104.5568070307374</v>
      </c>
      <c r="I925" s="304">
        <f t="shared" ca="1" si="419"/>
        <v>104.81589040884617</v>
      </c>
      <c r="J925" s="306">
        <f t="shared" ca="1" si="420"/>
        <v>841.88593005355631</v>
      </c>
      <c r="K925" s="307">
        <f t="shared" ca="1" si="421"/>
        <v>-13.936289406884166</v>
      </c>
      <c r="L925" s="304">
        <f t="shared" ca="1" si="406"/>
        <v>842.00127041743463</v>
      </c>
      <c r="M925" s="306">
        <f t="shared" ca="1" si="422"/>
        <v>-1.5004711703189577</v>
      </c>
      <c r="N925" s="304">
        <f t="shared" ca="1" si="423"/>
        <v>-85.970665340331593</v>
      </c>
      <c r="P925" s="310">
        <f t="shared" ca="1" si="424"/>
        <v>23</v>
      </c>
      <c r="Q925" s="304">
        <f t="shared" ca="1" si="425"/>
        <v>0</v>
      </c>
      <c r="R925" s="306">
        <f t="shared" ca="1" si="426"/>
        <v>0</v>
      </c>
      <c r="S925" s="307">
        <f t="shared" ca="1" si="427"/>
        <v>2.9792999999999985</v>
      </c>
      <c r="T925" s="304">
        <f t="shared" ca="1" si="407"/>
        <v>29.226932999999988</v>
      </c>
      <c r="U925" s="311">
        <f t="shared" ca="1" si="408"/>
        <v>0</v>
      </c>
      <c r="V925" s="306">
        <f t="shared" ca="1" si="409"/>
        <v>1.2267083858803458</v>
      </c>
      <c r="W925" s="304">
        <f t="shared" ca="1" si="410"/>
        <v>27.500383580373668</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0.55528579797562116</v>
      </c>
      <c r="AH925" s="304">
        <f t="shared" ca="1" si="434"/>
        <v>-9.2304654412078673</v>
      </c>
    </row>
    <row r="926" spans="1:34" x14ac:dyDescent="0.2">
      <c r="A926" s="347">
        <f t="shared" ca="1" si="412"/>
        <v>1E-4</v>
      </c>
      <c r="B926" s="304">
        <f t="shared" ca="1" si="413"/>
        <v>37.141700000001606</v>
      </c>
      <c r="D926" s="306">
        <f t="shared" ca="1" si="414"/>
        <v>-0.64860036172295188</v>
      </c>
      <c r="E926" s="307">
        <f t="shared" ca="1" si="415"/>
        <v>-0.6023309925595921</v>
      </c>
      <c r="F926" s="304">
        <f t="shared" ca="1" si="416"/>
        <v>0.88514691087127872</v>
      </c>
      <c r="G926" s="306">
        <f t="shared" ca="1" si="417"/>
        <v>7.3650546730327919</v>
      </c>
      <c r="H926" s="307">
        <f t="shared" ca="1" si="418"/>
        <v>-104.55686726383666</v>
      </c>
      <c r="I926" s="304">
        <f t="shared" ca="1" si="419"/>
        <v>104.81594593555086</v>
      </c>
      <c r="J926" s="306">
        <f t="shared" ca="1" si="420"/>
        <v>841.88593005355631</v>
      </c>
      <c r="K926" s="307">
        <f t="shared" ca="1" si="421"/>
        <v>-13.946745090598894</v>
      </c>
      <c r="L926" s="304">
        <f t="shared" ca="1" si="406"/>
        <v>842.00144353840847</v>
      </c>
      <c r="M926" s="306">
        <f t="shared" ca="1" si="422"/>
        <v>-1.5004718279681954</v>
      </c>
      <c r="N926" s="304">
        <f t="shared" ca="1" si="423"/>
        <v>-85.970703020857314</v>
      </c>
      <c r="P926" s="310">
        <f t="shared" ca="1" si="424"/>
        <v>23</v>
      </c>
      <c r="Q926" s="304">
        <f t="shared" ca="1" si="425"/>
        <v>0</v>
      </c>
      <c r="R926" s="306">
        <f t="shared" ca="1" si="426"/>
        <v>0</v>
      </c>
      <c r="S926" s="307">
        <f t="shared" ca="1" si="427"/>
        <v>2.9792999999999985</v>
      </c>
      <c r="T926" s="304">
        <f t="shared" ca="1" si="407"/>
        <v>29.226932999999988</v>
      </c>
      <c r="U926" s="311">
        <f t="shared" ca="1" si="408"/>
        <v>0</v>
      </c>
      <c r="V926" s="306">
        <f t="shared" ca="1" si="409"/>
        <v>1.2267096684891285</v>
      </c>
      <c r="W926" s="304">
        <f t="shared" ca="1" si="410"/>
        <v>27.500441470883935</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0.55526682011082329</v>
      </c>
      <c r="AH926" s="304">
        <f t="shared" ca="1" si="434"/>
        <v>-9.2304848724108624</v>
      </c>
    </row>
    <row r="927" spans="1:34" x14ac:dyDescent="0.2">
      <c r="A927" s="347">
        <f t="shared" ca="1" si="412"/>
        <v>1E-4</v>
      </c>
      <c r="B927" s="304">
        <f t="shared" ca="1" si="413"/>
        <v>37.141800000001609</v>
      </c>
      <c r="D927" s="306">
        <f t="shared" ca="1" si="414"/>
        <v>-0.6485956716492759</v>
      </c>
      <c r="E927" s="307">
        <f t="shared" ca="1" si="415"/>
        <v>-0.6023111831283412</v>
      </c>
      <c r="F927" s="304">
        <f t="shared" ca="1" si="416"/>
        <v>0.88512999418370042</v>
      </c>
      <c r="G927" s="306">
        <f t="shared" ca="1" si="417"/>
        <v>7.3649898134656269</v>
      </c>
      <c r="H927" s="307">
        <f t="shared" ca="1" si="418"/>
        <v>-104.55692749495498</v>
      </c>
      <c r="I927" s="304">
        <f t="shared" ca="1" si="419"/>
        <v>104.81600146035778</v>
      </c>
      <c r="J927" s="306">
        <f t="shared" ca="1" si="420"/>
        <v>841.88593005355631</v>
      </c>
      <c r="K927" s="307">
        <f t="shared" ca="1" si="421"/>
        <v>-13.957200780336834</v>
      </c>
      <c r="L927" s="304">
        <f t="shared" ca="1" si="406"/>
        <v>842.00161678928157</v>
      </c>
      <c r="M927" s="306">
        <f t="shared" ca="1" si="422"/>
        <v>-1.5004724856109446</v>
      </c>
      <c r="N927" s="304">
        <f t="shared" ca="1" si="423"/>
        <v>-85.970740701011266</v>
      </c>
      <c r="P927" s="310">
        <f t="shared" ca="1" si="424"/>
        <v>23</v>
      </c>
      <c r="Q927" s="304">
        <f t="shared" ca="1" si="425"/>
        <v>0</v>
      </c>
      <c r="R927" s="306">
        <f t="shared" ca="1" si="426"/>
        <v>0</v>
      </c>
      <c r="S927" s="307">
        <f t="shared" ca="1" si="427"/>
        <v>2.9792999999999985</v>
      </c>
      <c r="T927" s="304">
        <f t="shared" ca="1" si="407"/>
        <v>29.226932999999988</v>
      </c>
      <c r="U927" s="311">
        <f t="shared" ca="1" si="408"/>
        <v>0</v>
      </c>
      <c r="V927" s="306">
        <f t="shared" ca="1" si="409"/>
        <v>1.2267109510999927</v>
      </c>
      <c r="W927" s="304">
        <f t="shared" ca="1" si="410"/>
        <v>27.500499360521403</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0.55524784253027981</v>
      </c>
      <c r="AH927" s="304">
        <f t="shared" ca="1" si="434"/>
        <v>-9.2305043033208971</v>
      </c>
    </row>
    <row r="928" spans="1:34" x14ac:dyDescent="0.2">
      <c r="A928" s="347">
        <f t="shared" ca="1" si="412"/>
        <v>1E-4</v>
      </c>
      <c r="B928" s="304">
        <f t="shared" ca="1" si="413"/>
        <v>37.141900000001613</v>
      </c>
      <c r="D928" s="306">
        <f t="shared" ca="1" si="414"/>
        <v>-0.64859098158898543</v>
      </c>
      <c r="E928" s="307">
        <f t="shared" ca="1" si="415"/>
        <v>-0.60229137399571542</v>
      </c>
      <c r="F928" s="304">
        <f t="shared" ca="1" si="416"/>
        <v>0.88511307785401649</v>
      </c>
      <c r="G928" s="306">
        <f t="shared" ca="1" si="417"/>
        <v>7.364924954367468</v>
      </c>
      <c r="H928" s="307">
        <f t="shared" ca="1" si="418"/>
        <v>-104.55698772409238</v>
      </c>
      <c r="I928" s="304">
        <f t="shared" ca="1" si="419"/>
        <v>104.81605698326698</v>
      </c>
      <c r="J928" s="306">
        <f t="shared" ca="1" si="420"/>
        <v>841.88593005355631</v>
      </c>
      <c r="K928" s="307">
        <f t="shared" ca="1" si="421"/>
        <v>-13.967656476097787</v>
      </c>
      <c r="L928" s="304">
        <f t="shared" ca="1" si="406"/>
        <v>842.00179017005405</v>
      </c>
      <c r="M928" s="306">
        <f t="shared" ca="1" si="422"/>
        <v>-1.5004731432472058</v>
      </c>
      <c r="N928" s="304">
        <f t="shared" ca="1" si="423"/>
        <v>-85.97077838079349</v>
      </c>
      <c r="P928" s="310">
        <f t="shared" ca="1" si="424"/>
        <v>23</v>
      </c>
      <c r="Q928" s="304">
        <f t="shared" ca="1" si="425"/>
        <v>0</v>
      </c>
      <c r="R928" s="306">
        <f t="shared" ca="1" si="426"/>
        <v>0</v>
      </c>
      <c r="S928" s="307">
        <f t="shared" ca="1" si="427"/>
        <v>2.9792999999999985</v>
      </c>
      <c r="T928" s="304">
        <f t="shared" ca="1" si="407"/>
        <v>29.226932999999988</v>
      </c>
      <c r="U928" s="311">
        <f t="shared" ca="1" si="408"/>
        <v>0</v>
      </c>
      <c r="V928" s="306">
        <f t="shared" ca="1" si="409"/>
        <v>1.2267122337129377</v>
      </c>
      <c r="W928" s="304">
        <f t="shared" ca="1" si="410"/>
        <v>27.500557249286064</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0.5552288652339854</v>
      </c>
      <c r="AH928" s="304">
        <f t="shared" ca="1" si="434"/>
        <v>-9.2305237339379769</v>
      </c>
    </row>
    <row r="929" spans="1:34" x14ac:dyDescent="0.2">
      <c r="A929" s="347">
        <f t="shared" ca="1" si="412"/>
        <v>1E-4</v>
      </c>
      <c r="B929" s="304">
        <f t="shared" ca="1" si="413"/>
        <v>37.142000000001616</v>
      </c>
      <c r="D929" s="306">
        <f t="shared" ca="1" si="414"/>
        <v>-0.64858629154207526</v>
      </c>
      <c r="E929" s="307">
        <f t="shared" ca="1" si="415"/>
        <v>-0.60227156516171476</v>
      </c>
      <c r="F929" s="304">
        <f t="shared" ca="1" si="416"/>
        <v>0.88509616188222362</v>
      </c>
      <c r="G929" s="306">
        <f t="shared" ca="1" si="417"/>
        <v>7.3648600957383135</v>
      </c>
      <c r="H929" s="307">
        <f t="shared" ca="1" si="418"/>
        <v>-104.55704795124889</v>
      </c>
      <c r="I929" s="304">
        <f t="shared" ca="1" si="419"/>
        <v>104.81611250427845</v>
      </c>
      <c r="J929" s="306">
        <f t="shared" ca="1" si="420"/>
        <v>841.88593005355631</v>
      </c>
      <c r="K929" s="307">
        <f t="shared" ca="1" si="421"/>
        <v>-13.978112177881554</v>
      </c>
      <c r="L929" s="304">
        <f t="shared" ca="1" si="406"/>
        <v>842.00196368072613</v>
      </c>
      <c r="M929" s="306">
        <f t="shared" ca="1" si="422"/>
        <v>-1.5004738008769787</v>
      </c>
      <c r="N929" s="304">
        <f t="shared" ca="1" si="423"/>
        <v>-85.970816060203958</v>
      </c>
      <c r="P929" s="310">
        <f t="shared" ca="1" si="424"/>
        <v>23</v>
      </c>
      <c r="Q929" s="304">
        <f t="shared" ca="1" si="425"/>
        <v>0</v>
      </c>
      <c r="R929" s="306">
        <f t="shared" ca="1" si="426"/>
        <v>0</v>
      </c>
      <c r="S929" s="307">
        <f t="shared" ca="1" si="427"/>
        <v>2.9792999999999985</v>
      </c>
      <c r="T929" s="304">
        <f t="shared" ca="1" si="407"/>
        <v>29.226932999999988</v>
      </c>
      <c r="U929" s="311">
        <f t="shared" ca="1" si="408"/>
        <v>0</v>
      </c>
      <c r="V929" s="306">
        <f t="shared" ca="1" si="409"/>
        <v>1.2267135163279634</v>
      </c>
      <c r="W929" s="304">
        <f t="shared" ca="1" si="410"/>
        <v>27.500615137177931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0.55520988822194184</v>
      </c>
      <c r="AH929" s="304">
        <f t="shared" ca="1" si="434"/>
        <v>-9.2305431642621016</v>
      </c>
    </row>
    <row r="930" spans="1:34" x14ac:dyDescent="0.2">
      <c r="A930" s="347">
        <f t="shared" ca="1" si="412"/>
        <v>1E-4</v>
      </c>
      <c r="B930" s="304">
        <f t="shared" ca="1" si="413"/>
        <v>37.142100000001619</v>
      </c>
      <c r="D930" s="306">
        <f t="shared" ca="1" si="414"/>
        <v>-0.64858160150855049</v>
      </c>
      <c r="E930" s="307">
        <f t="shared" ca="1" si="415"/>
        <v>-0.60225175662634101</v>
      </c>
      <c r="F930" s="304">
        <f t="shared" ca="1" si="416"/>
        <v>0.8850792462683269</v>
      </c>
      <c r="G930" s="306">
        <f t="shared" ca="1" si="417"/>
        <v>7.3647952375781625</v>
      </c>
      <c r="H930" s="307">
        <f t="shared" ca="1" si="418"/>
        <v>-104.55710817642455</v>
      </c>
      <c r="I930" s="304">
        <f t="shared" ca="1" si="419"/>
        <v>104.81616802339227</v>
      </c>
      <c r="J930" s="306">
        <f t="shared" ca="1" si="420"/>
        <v>841.88593005355631</v>
      </c>
      <c r="K930" s="307">
        <f t="shared" ca="1" si="421"/>
        <v>-13.988567885687939</v>
      </c>
      <c r="L930" s="304">
        <f t="shared" ca="1" si="406"/>
        <v>842.00213732129805</v>
      </c>
      <c r="M930" s="306">
        <f t="shared" ca="1" si="422"/>
        <v>-1.5004744585002636</v>
      </c>
      <c r="N930" s="304">
        <f t="shared" ca="1" si="423"/>
        <v>-85.970853739242699</v>
      </c>
      <c r="P930" s="310">
        <f t="shared" ca="1" si="424"/>
        <v>23</v>
      </c>
      <c r="Q930" s="304">
        <f t="shared" ca="1" si="425"/>
        <v>0</v>
      </c>
      <c r="R930" s="306">
        <f t="shared" ca="1" si="426"/>
        <v>0</v>
      </c>
      <c r="S930" s="307">
        <f t="shared" ca="1" si="427"/>
        <v>2.9792999999999985</v>
      </c>
      <c r="T930" s="304">
        <f t="shared" ca="1" si="407"/>
        <v>29.226932999999988</v>
      </c>
      <c r="U930" s="311">
        <f t="shared" ca="1" si="408"/>
        <v>0</v>
      </c>
      <c r="V930" s="306">
        <f t="shared" ca="1" si="409"/>
        <v>1.2267147989450695</v>
      </c>
      <c r="W930" s="304">
        <f t="shared" ca="1" si="410"/>
        <v>27.500673024196995</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0.55519091149414912</v>
      </c>
      <c r="AH930" s="304">
        <f t="shared" ca="1" si="434"/>
        <v>-9.2305625942932714</v>
      </c>
    </row>
    <row r="931" spans="1:34" x14ac:dyDescent="0.2">
      <c r="A931" s="347">
        <f t="shared" ca="1" si="412"/>
        <v>1E-4</v>
      </c>
      <c r="B931" s="304">
        <f t="shared" ca="1" si="413"/>
        <v>37.142200000001623</v>
      </c>
      <c r="D931" s="306">
        <f t="shared" ca="1" si="414"/>
        <v>-0.6485769114884079</v>
      </c>
      <c r="E931" s="307">
        <f t="shared" ca="1" si="415"/>
        <v>-0.6022319483895906</v>
      </c>
      <c r="F931" s="304">
        <f t="shared" ca="1" si="416"/>
        <v>0.88506233101232168</v>
      </c>
      <c r="G931" s="306">
        <f t="shared" ca="1" si="417"/>
        <v>7.3647303798870132</v>
      </c>
      <c r="H931" s="307">
        <f t="shared" ca="1" si="418"/>
        <v>-104.55716839961939</v>
      </c>
      <c r="I931" s="304">
        <f t="shared" ca="1" si="419"/>
        <v>104.81622354060843</v>
      </c>
      <c r="J931" s="306">
        <f t="shared" ca="1" si="420"/>
        <v>841.88593005355631</v>
      </c>
      <c r="K931" s="307">
        <f t="shared" ca="1" si="421"/>
        <v>-13.999023599516741</v>
      </c>
      <c r="L931" s="304">
        <f t="shared" ca="1" si="406"/>
        <v>842.00231109176968</v>
      </c>
      <c r="M931" s="306">
        <f t="shared" ca="1" si="422"/>
        <v>-1.5004751161170606</v>
      </c>
      <c r="N931" s="304">
        <f t="shared" ca="1" si="423"/>
        <v>-85.970891417909698</v>
      </c>
      <c r="P931" s="310">
        <f t="shared" ca="1" si="424"/>
        <v>23</v>
      </c>
      <c r="Q931" s="304">
        <f t="shared" ca="1" si="425"/>
        <v>0</v>
      </c>
      <c r="R931" s="306">
        <f t="shared" ca="1" si="426"/>
        <v>0</v>
      </c>
      <c r="S931" s="307">
        <f t="shared" ca="1" si="427"/>
        <v>2.9792999999999985</v>
      </c>
      <c r="T931" s="304">
        <f t="shared" ca="1" si="407"/>
        <v>29.226932999999988</v>
      </c>
      <c r="U931" s="311">
        <f t="shared" ca="1" si="408"/>
        <v>0</v>
      </c>
      <c r="V931" s="306">
        <f t="shared" ca="1" si="409"/>
        <v>1.2267160815642568</v>
      </c>
      <c r="W931" s="304">
        <f t="shared" ca="1" si="410"/>
        <v>27.5007309103433</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0.55517193505060902</v>
      </c>
      <c r="AH931" s="304">
        <f t="shared" ca="1" si="434"/>
        <v>-9.2305820240314862</v>
      </c>
    </row>
    <row r="932" spans="1:34" x14ac:dyDescent="0.2">
      <c r="A932" s="347">
        <f t="shared" ca="1" si="412"/>
        <v>1E-4</v>
      </c>
      <c r="B932" s="304">
        <f t="shared" ca="1" si="413"/>
        <v>37.142300000001626</v>
      </c>
      <c r="D932" s="306">
        <f t="shared" ca="1" si="414"/>
        <v>-0.6485722214816495</v>
      </c>
      <c r="E932" s="307">
        <f t="shared" ca="1" si="415"/>
        <v>-0.60221214045145288</v>
      </c>
      <c r="F932" s="304">
        <f t="shared" ca="1" si="416"/>
        <v>0.88504541611420273</v>
      </c>
      <c r="G932" s="306">
        <f t="shared" ca="1" si="417"/>
        <v>7.3646655226648647</v>
      </c>
      <c r="H932" s="307">
        <f t="shared" ca="1" si="418"/>
        <v>-104.55722862083343</v>
      </c>
      <c r="I932" s="304">
        <f t="shared" ca="1" si="419"/>
        <v>104.81627905592698</v>
      </c>
      <c r="J932" s="306">
        <f t="shared" ca="1" si="420"/>
        <v>841.88593005355631</v>
      </c>
      <c r="K932" s="307">
        <f t="shared" ca="1" si="421"/>
        <v>-14.009479319367763</v>
      </c>
      <c r="L932" s="304">
        <f t="shared" ca="1" si="406"/>
        <v>842.00248499214138</v>
      </c>
      <c r="M932" s="306">
        <f t="shared" ca="1" si="422"/>
        <v>-1.5004757737273697</v>
      </c>
      <c r="N932" s="304">
        <f t="shared" ca="1" si="423"/>
        <v>-85.970929096204983</v>
      </c>
      <c r="P932" s="310">
        <f t="shared" ca="1" si="424"/>
        <v>23</v>
      </c>
      <c r="Q932" s="304">
        <f t="shared" ca="1" si="425"/>
        <v>0</v>
      </c>
      <c r="R932" s="306">
        <f t="shared" ca="1" si="426"/>
        <v>0</v>
      </c>
      <c r="S932" s="307">
        <f t="shared" ca="1" si="427"/>
        <v>2.9792999999999985</v>
      </c>
      <c r="T932" s="304">
        <f t="shared" ca="1" si="407"/>
        <v>29.226932999999988</v>
      </c>
      <c r="U932" s="311">
        <f t="shared" ca="1" si="408"/>
        <v>0</v>
      </c>
      <c r="V932" s="306">
        <f t="shared" ca="1" si="409"/>
        <v>1.2267173641855247</v>
      </c>
      <c r="W932" s="304">
        <f t="shared" ca="1" si="410"/>
        <v>27.500788795616842</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0.55515295889130378</v>
      </c>
      <c r="AH932" s="304">
        <f t="shared" ca="1" si="434"/>
        <v>-9.2306014534767602</v>
      </c>
    </row>
    <row r="933" spans="1:34" x14ac:dyDescent="0.2">
      <c r="A933" s="347">
        <f t="shared" ca="1" si="412"/>
        <v>1E-4</v>
      </c>
      <c r="B933" s="304">
        <f t="shared" ca="1" si="413"/>
        <v>37.142400000001629</v>
      </c>
      <c r="D933" s="306">
        <f t="shared" ca="1" si="414"/>
        <v>-0.64856753148827628</v>
      </c>
      <c r="E933" s="307">
        <f t="shared" ca="1" si="415"/>
        <v>-0.60219233281192608</v>
      </c>
      <c r="F933" s="304">
        <f t="shared" ca="1" si="416"/>
        <v>0.88502850157396951</v>
      </c>
      <c r="G933" s="306">
        <f t="shared" ca="1" si="417"/>
        <v>7.3646006659117162</v>
      </c>
      <c r="H933" s="307">
        <f t="shared" ca="1" si="418"/>
        <v>-104.5572888400667</v>
      </c>
      <c r="I933" s="304">
        <f t="shared" ca="1" si="419"/>
        <v>104.81633456934794</v>
      </c>
      <c r="J933" s="306">
        <f t="shared" ca="1" si="420"/>
        <v>841.88593005355631</v>
      </c>
      <c r="K933" s="307">
        <f t="shared" ca="1" si="421"/>
        <v>-14.019935045240809</v>
      </c>
      <c r="L933" s="304">
        <f t="shared" ca="1" si="406"/>
        <v>842.00265902241324</v>
      </c>
      <c r="M933" s="306">
        <f t="shared" ca="1" si="422"/>
        <v>-1.5004764313311911</v>
      </c>
      <c r="N933" s="304">
        <f t="shared" ca="1" si="423"/>
        <v>-85.970966774128541</v>
      </c>
      <c r="P933" s="310">
        <f t="shared" ca="1" si="424"/>
        <v>23</v>
      </c>
      <c r="Q933" s="304">
        <f t="shared" ca="1" si="425"/>
        <v>0</v>
      </c>
      <c r="R933" s="306">
        <f t="shared" ca="1" si="426"/>
        <v>0</v>
      </c>
      <c r="S933" s="307">
        <f t="shared" ca="1" si="427"/>
        <v>2.9792999999999985</v>
      </c>
      <c r="T933" s="304">
        <f t="shared" ca="1" si="407"/>
        <v>29.226932999999988</v>
      </c>
      <c r="U933" s="311">
        <f t="shared" ca="1" si="408"/>
        <v>0</v>
      </c>
      <c r="V933" s="306">
        <f t="shared" ca="1" si="409"/>
        <v>1.2267186468088735</v>
      </c>
      <c r="W933" s="304">
        <f t="shared" ca="1" si="410"/>
        <v>27.500846680017631</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0.55513398301623518</v>
      </c>
      <c r="AH933" s="304">
        <f t="shared" ca="1" si="434"/>
        <v>-9.2306208826290934</v>
      </c>
    </row>
    <row r="934" spans="1:34" x14ac:dyDescent="0.2">
      <c r="A934" s="347">
        <f t="shared" ca="1" si="412"/>
        <v>1E-4</v>
      </c>
      <c r="B934" s="304">
        <f t="shared" ca="1" si="413"/>
        <v>37.142500000001633</v>
      </c>
      <c r="D934" s="306">
        <f t="shared" ca="1" si="414"/>
        <v>-0.64856284150828714</v>
      </c>
      <c r="E934" s="307">
        <f t="shared" ca="1" si="415"/>
        <v>-0.60217252547100841</v>
      </c>
      <c r="F934" s="304">
        <f t="shared" ca="1" si="416"/>
        <v>0.88501158739162045</v>
      </c>
      <c r="G934" s="306">
        <f t="shared" ca="1" si="417"/>
        <v>7.364535809627565</v>
      </c>
      <c r="H934" s="307">
        <f t="shared" ca="1" si="418"/>
        <v>-104.55734905731926</v>
      </c>
      <c r="I934" s="304">
        <f t="shared" ca="1" si="419"/>
        <v>104.81639008087134</v>
      </c>
      <c r="J934" s="306">
        <f t="shared" ca="1" si="420"/>
        <v>841.88593005355631</v>
      </c>
      <c r="K934" s="307">
        <f t="shared" ca="1" si="421"/>
        <v>-14.030390777135677</v>
      </c>
      <c r="L934" s="304">
        <f t="shared" ca="1" si="406"/>
        <v>842.00283318258528</v>
      </c>
      <c r="M934" s="306">
        <f t="shared" ca="1" si="422"/>
        <v>-1.5004770889285246</v>
      </c>
      <c r="N934" s="304">
        <f t="shared" ca="1" si="423"/>
        <v>-85.971004451680358</v>
      </c>
      <c r="P934" s="310">
        <f t="shared" ca="1" si="424"/>
        <v>23</v>
      </c>
      <c r="Q934" s="304">
        <f t="shared" ca="1" si="425"/>
        <v>0</v>
      </c>
      <c r="R934" s="306">
        <f t="shared" ca="1" si="426"/>
        <v>0</v>
      </c>
      <c r="S934" s="307">
        <f t="shared" ca="1" si="427"/>
        <v>2.9792999999999985</v>
      </c>
      <c r="T934" s="304">
        <f t="shared" ca="1" si="407"/>
        <v>29.226932999999988</v>
      </c>
      <c r="U934" s="311">
        <f t="shared" ca="1" si="408"/>
        <v>0</v>
      </c>
      <c r="V934" s="306">
        <f t="shared" ca="1" si="409"/>
        <v>1.2267199294343025</v>
      </c>
      <c r="W934" s="304">
        <f t="shared" ca="1" si="410"/>
        <v>27.500904563545657</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0.55511500742540321</v>
      </c>
      <c r="AH934" s="304">
        <f t="shared" ca="1" si="434"/>
        <v>-9.2306403114884858</v>
      </c>
    </row>
    <row r="935" spans="1:34" x14ac:dyDescent="0.2">
      <c r="A935" s="347">
        <f t="shared" ca="1" si="412"/>
        <v>1E-4</v>
      </c>
      <c r="B935" s="304">
        <f t="shared" ca="1" si="413"/>
        <v>37.142600000001636</v>
      </c>
      <c r="D935" s="306">
        <f t="shared" ca="1" si="414"/>
        <v>-0.64855815154168506</v>
      </c>
      <c r="E935" s="307">
        <f t="shared" ca="1" si="415"/>
        <v>-0.60215271842870521</v>
      </c>
      <c r="F935" s="304">
        <f t="shared" ca="1" si="416"/>
        <v>0.88499467356716155</v>
      </c>
      <c r="G935" s="306">
        <f t="shared" ca="1" si="417"/>
        <v>7.3644709538124111</v>
      </c>
      <c r="H935" s="307">
        <f t="shared" ca="1" si="418"/>
        <v>-104.5574092725911</v>
      </c>
      <c r="I935" s="304">
        <f t="shared" ca="1" si="419"/>
        <v>104.81644559049722</v>
      </c>
      <c r="J935" s="306">
        <f t="shared" ca="1" si="420"/>
        <v>841.88593005355631</v>
      </c>
      <c r="K935" s="307">
        <f t="shared" ca="1" si="421"/>
        <v>-14.040846515052174</v>
      </c>
      <c r="L935" s="304">
        <f t="shared" ca="1" si="406"/>
        <v>842.00300747265794</v>
      </c>
      <c r="M935" s="306">
        <f t="shared" ca="1" si="422"/>
        <v>-1.5004777465193706</v>
      </c>
      <c r="N935" s="304">
        <f t="shared" ca="1" si="423"/>
        <v>-85.971042128860489</v>
      </c>
      <c r="P935" s="310">
        <f t="shared" ca="1" si="424"/>
        <v>23</v>
      </c>
      <c r="Q935" s="304">
        <f t="shared" ca="1" si="425"/>
        <v>0</v>
      </c>
      <c r="R935" s="306">
        <f t="shared" ca="1" si="426"/>
        <v>0</v>
      </c>
      <c r="S935" s="307">
        <f t="shared" ca="1" si="427"/>
        <v>2.9792999999999985</v>
      </c>
      <c r="T935" s="304">
        <f t="shared" ca="1" si="407"/>
        <v>29.226932999999988</v>
      </c>
      <c r="U935" s="311">
        <f t="shared" ca="1" si="408"/>
        <v>0</v>
      </c>
      <c r="V935" s="306">
        <f t="shared" ca="1" si="409"/>
        <v>1.2267212120618127</v>
      </c>
      <c r="W935" s="304">
        <f t="shared" ca="1" si="410"/>
        <v>27.500962446200976</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0.55509603211881142</v>
      </c>
      <c r="AH935" s="304">
        <f t="shared" ca="1" si="434"/>
        <v>-9.2306597400549357</v>
      </c>
    </row>
    <row r="936" spans="1:34" x14ac:dyDescent="0.2">
      <c r="A936" s="347">
        <f t="shared" ca="1" si="412"/>
        <v>1E-4</v>
      </c>
      <c r="B936" s="304">
        <f t="shared" ca="1" si="413"/>
        <v>37.142700000001639</v>
      </c>
      <c r="D936" s="306">
        <f t="shared" ca="1" si="414"/>
        <v>-0.64855346158846816</v>
      </c>
      <c r="E936" s="307">
        <f t="shared" ca="1" si="415"/>
        <v>-0.60213291168499516</v>
      </c>
      <c r="F936" s="304">
        <f t="shared" ca="1" si="416"/>
        <v>0.88497776010057716</v>
      </c>
      <c r="G936" s="306">
        <f t="shared" ca="1" si="417"/>
        <v>7.3644060984662527</v>
      </c>
      <c r="H936" s="307">
        <f t="shared" ca="1" si="418"/>
        <v>-104.55746948588227</v>
      </c>
      <c r="I936" s="304">
        <f t="shared" ca="1" si="419"/>
        <v>104.8165010982256</v>
      </c>
      <c r="J936" s="306">
        <f t="shared" ca="1" si="420"/>
        <v>841.88593005355631</v>
      </c>
      <c r="K936" s="307">
        <f t="shared" ca="1" si="421"/>
        <v>-14.051302258990097</v>
      </c>
      <c r="L936" s="304">
        <f t="shared" ca="1" si="406"/>
        <v>842.00318189263101</v>
      </c>
      <c r="M936" s="306">
        <f t="shared" ca="1" si="422"/>
        <v>-1.5004784041037289</v>
      </c>
      <c r="N936" s="304">
        <f t="shared" ca="1" si="423"/>
        <v>-85.971079805668893</v>
      </c>
      <c r="P936" s="310">
        <f t="shared" ca="1" si="424"/>
        <v>23</v>
      </c>
      <c r="Q936" s="304">
        <f t="shared" ca="1" si="425"/>
        <v>0</v>
      </c>
      <c r="R936" s="306">
        <f t="shared" ca="1" si="426"/>
        <v>0</v>
      </c>
      <c r="S936" s="307">
        <f t="shared" ca="1" si="427"/>
        <v>2.9792999999999985</v>
      </c>
      <c r="T936" s="304">
        <f t="shared" ca="1" si="407"/>
        <v>29.226932999999988</v>
      </c>
      <c r="U936" s="311">
        <f t="shared" ca="1" si="408"/>
        <v>0</v>
      </c>
      <c r="V936" s="306">
        <f t="shared" ca="1" si="409"/>
        <v>1.2267224946914039</v>
      </c>
      <c r="W936" s="304">
        <f t="shared" ca="1" si="410"/>
        <v>27.501020327983571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0.55507705709644029</v>
      </c>
      <c r="AH936" s="304">
        <f t="shared" ca="1" si="434"/>
        <v>-9.2306791683284626</v>
      </c>
    </row>
    <row r="937" spans="1:34" x14ac:dyDescent="0.2">
      <c r="A937" s="347">
        <f t="shared" ca="1" si="412"/>
        <v>1E-4</v>
      </c>
      <c r="B937" s="304">
        <f t="shared" ca="1" si="413"/>
        <v>37.142800000001643</v>
      </c>
      <c r="D937" s="306">
        <f t="shared" ca="1" si="414"/>
        <v>-0.648548771648639</v>
      </c>
      <c r="E937" s="307">
        <f t="shared" ca="1" si="415"/>
        <v>-0.60211310523988359</v>
      </c>
      <c r="F937" s="304">
        <f t="shared" ca="1" si="416"/>
        <v>0.88496084699187327</v>
      </c>
      <c r="G937" s="306">
        <f t="shared" ca="1" si="417"/>
        <v>7.364341243589088</v>
      </c>
      <c r="H937" s="307">
        <f t="shared" ca="1" si="418"/>
        <v>-104.55752969719279</v>
      </c>
      <c r="I937" s="304">
        <f t="shared" ca="1" si="419"/>
        <v>104.81655660405649</v>
      </c>
      <c r="J937" s="306">
        <f t="shared" ca="1" si="420"/>
        <v>841.88593005355631</v>
      </c>
      <c r="K937" s="307">
        <f t="shared" ca="1" si="421"/>
        <v>-14.06175800894925</v>
      </c>
      <c r="L937" s="304">
        <f t="shared" ca="1" si="406"/>
        <v>842.00335644250481</v>
      </c>
      <c r="M937" s="306">
        <f t="shared" ca="1" si="422"/>
        <v>-1.5004790616815999</v>
      </c>
      <c r="N937" s="304">
        <f t="shared" ca="1" si="423"/>
        <v>-85.971117482105598</v>
      </c>
      <c r="P937" s="310">
        <f t="shared" ca="1" si="424"/>
        <v>23</v>
      </c>
      <c r="Q937" s="304">
        <f t="shared" ca="1" si="425"/>
        <v>0</v>
      </c>
      <c r="R937" s="306">
        <f t="shared" ca="1" si="426"/>
        <v>0</v>
      </c>
      <c r="S937" s="307">
        <f t="shared" ca="1" si="427"/>
        <v>2.9792999999999985</v>
      </c>
      <c r="T937" s="304">
        <f t="shared" ca="1" si="407"/>
        <v>29.226932999999988</v>
      </c>
      <c r="U937" s="311">
        <f t="shared" ca="1" si="408"/>
        <v>0</v>
      </c>
      <c r="V937" s="306">
        <f t="shared" ca="1" si="409"/>
        <v>1.2267237773230752</v>
      </c>
      <c r="W937" s="304">
        <f t="shared" ca="1" si="410"/>
        <v>27.501078208893436</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0.55505808235829157</v>
      </c>
      <c r="AH937" s="304">
        <f t="shared" ca="1" si="434"/>
        <v>-9.2306985963090611</v>
      </c>
    </row>
    <row r="938" spans="1:34" x14ac:dyDescent="0.2">
      <c r="A938" s="347">
        <f t="shared" ca="1" si="412"/>
        <v>1E-4</v>
      </c>
      <c r="B938" s="304">
        <f t="shared" ca="1" si="413"/>
        <v>37.142900000001646</v>
      </c>
      <c r="D938" s="306">
        <f t="shared" ca="1" si="414"/>
        <v>-0.64854408172219435</v>
      </c>
      <c r="E938" s="307">
        <f t="shared" ca="1" si="415"/>
        <v>-0.60209329909337228</v>
      </c>
      <c r="F938" s="304">
        <f t="shared" ca="1" si="416"/>
        <v>0.88494393424104856</v>
      </c>
      <c r="G938" s="306">
        <f t="shared" ca="1" si="417"/>
        <v>7.3642763891809162</v>
      </c>
      <c r="H938" s="307">
        <f t="shared" ca="1" si="418"/>
        <v>-104.55758990652269</v>
      </c>
      <c r="I938" s="304">
        <f t="shared" ca="1" si="419"/>
        <v>104.81661210798994</v>
      </c>
      <c r="J938" s="306">
        <f t="shared" ca="1" si="420"/>
        <v>841.88593005355631</v>
      </c>
      <c r="K938" s="307">
        <f t="shared" ca="1" si="421"/>
        <v>-14.072213764929435</v>
      </c>
      <c r="L938" s="304">
        <f t="shared" ca="1" si="406"/>
        <v>842.00353112227947</v>
      </c>
      <c r="M938" s="306">
        <f t="shared" ca="1" si="422"/>
        <v>-1.5004797192529833</v>
      </c>
      <c r="N938" s="304">
        <f t="shared" ca="1" si="423"/>
        <v>-85.971155158170589</v>
      </c>
      <c r="P938" s="310">
        <f t="shared" ca="1" si="424"/>
        <v>23</v>
      </c>
      <c r="Q938" s="304">
        <f t="shared" ca="1" si="425"/>
        <v>0</v>
      </c>
      <c r="R938" s="306">
        <f t="shared" ca="1" si="426"/>
        <v>0</v>
      </c>
      <c r="S938" s="307">
        <f t="shared" ca="1" si="427"/>
        <v>2.9792999999999985</v>
      </c>
      <c r="T938" s="304">
        <f t="shared" ca="1" si="407"/>
        <v>29.226932999999988</v>
      </c>
      <c r="U938" s="311">
        <f t="shared" ca="1" si="408"/>
        <v>0</v>
      </c>
      <c r="V938" s="306">
        <f t="shared" ca="1" si="409"/>
        <v>1.2267250599568273</v>
      </c>
      <c r="W938" s="304">
        <f t="shared" ca="1" si="410"/>
        <v>27.501136088930611</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0.55503910790437416</v>
      </c>
      <c r="AH938" s="304">
        <f t="shared" ca="1" si="434"/>
        <v>-9.2307180239967277</v>
      </c>
    </row>
    <row r="939" spans="1:34" x14ac:dyDescent="0.2">
      <c r="A939" s="347">
        <f t="shared" ca="1" si="412"/>
        <v>1E-4</v>
      </c>
      <c r="B939" s="304">
        <f t="shared" ca="1" si="413"/>
        <v>37.143000000001649</v>
      </c>
      <c r="D939" s="306">
        <f t="shared" ca="1" si="414"/>
        <v>-0.64853939180914022</v>
      </c>
      <c r="E939" s="307">
        <f t="shared" ca="1" si="415"/>
        <v>-0.60207349324545056</v>
      </c>
      <c r="F939" s="304">
        <f t="shared" ca="1" si="416"/>
        <v>0.88492702184810079</v>
      </c>
      <c r="G939" s="306">
        <f t="shared" ca="1" si="417"/>
        <v>7.3642115352417354</v>
      </c>
      <c r="H939" s="307">
        <f t="shared" ca="1" si="418"/>
        <v>-104.55765011387201</v>
      </c>
      <c r="I939" s="304">
        <f t="shared" ca="1" si="419"/>
        <v>104.81666761002597</v>
      </c>
      <c r="J939" s="306">
        <f t="shared" ca="1" si="420"/>
        <v>841.88593005355631</v>
      </c>
      <c r="K939" s="307">
        <f t="shared" ca="1" si="421"/>
        <v>-14.082669526930454</v>
      </c>
      <c r="L939" s="304">
        <f t="shared" ca="1" si="406"/>
        <v>842.0037059319551</v>
      </c>
      <c r="M939" s="306">
        <f t="shared" ca="1" si="422"/>
        <v>-1.5004803768178796</v>
      </c>
      <c r="N939" s="304">
        <f t="shared" ca="1" si="423"/>
        <v>-85.97119283386391</v>
      </c>
      <c r="P939" s="310">
        <f t="shared" ca="1" si="424"/>
        <v>23</v>
      </c>
      <c r="Q939" s="304">
        <f t="shared" ca="1" si="425"/>
        <v>0</v>
      </c>
      <c r="R939" s="306">
        <f t="shared" ca="1" si="426"/>
        <v>0</v>
      </c>
      <c r="S939" s="307">
        <f t="shared" ca="1" si="427"/>
        <v>2.9792999999999985</v>
      </c>
      <c r="T939" s="304">
        <f t="shared" ca="1" si="407"/>
        <v>29.226932999999988</v>
      </c>
      <c r="U939" s="311">
        <f t="shared" ca="1" si="408"/>
        <v>0</v>
      </c>
      <c r="V939" s="306">
        <f t="shared" ca="1" si="409"/>
        <v>1.2267263425926604</v>
      </c>
      <c r="W939" s="304">
        <f t="shared" ca="1" si="410"/>
        <v>27.501193968095091</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0.5550201337346703</v>
      </c>
      <c r="AH939" s="304">
        <f t="shared" ca="1" si="434"/>
        <v>-9.2307374513914766</v>
      </c>
    </row>
    <row r="940" spans="1:34" x14ac:dyDescent="0.2">
      <c r="A940" s="347">
        <f t="shared" ca="1" si="412"/>
        <v>1E-4</v>
      </c>
      <c r="B940" s="304">
        <f t="shared" ca="1" si="413"/>
        <v>37.143100000001652</v>
      </c>
      <c r="D940" s="306">
        <f t="shared" ca="1" si="414"/>
        <v>-0.64853470190947127</v>
      </c>
      <c r="E940" s="307">
        <f t="shared" ca="1" si="415"/>
        <v>-0.60205368769611667</v>
      </c>
      <c r="F940" s="304">
        <f t="shared" ca="1" si="416"/>
        <v>0.88491010981302498</v>
      </c>
      <c r="G940" s="306">
        <f t="shared" ca="1" si="417"/>
        <v>7.3641466817715449</v>
      </c>
      <c r="H940" s="307">
        <f t="shared" ca="1" si="418"/>
        <v>-104.55771031924078</v>
      </c>
      <c r="I940" s="304">
        <f t="shared" ca="1" si="419"/>
        <v>104.81672311016462</v>
      </c>
      <c r="J940" s="306">
        <f t="shared" ca="1" si="420"/>
        <v>841.88593005355631</v>
      </c>
      <c r="K940" s="307">
        <f t="shared" ca="1" si="421"/>
        <v>-14.09312529495211</v>
      </c>
      <c r="L940" s="304">
        <f t="shared" ca="1" si="406"/>
        <v>842.00388087153181</v>
      </c>
      <c r="M940" s="306">
        <f t="shared" ca="1" si="422"/>
        <v>-1.5004810343762884</v>
      </c>
      <c r="N940" s="304">
        <f t="shared" ca="1" si="423"/>
        <v>-85.971230509185517</v>
      </c>
      <c r="P940" s="310">
        <f t="shared" ca="1" si="424"/>
        <v>23</v>
      </c>
      <c r="Q940" s="304">
        <f t="shared" ca="1" si="425"/>
        <v>0</v>
      </c>
      <c r="R940" s="306">
        <f t="shared" ca="1" si="426"/>
        <v>0</v>
      </c>
      <c r="S940" s="307">
        <f t="shared" ca="1" si="427"/>
        <v>2.9792999999999985</v>
      </c>
      <c r="T940" s="304">
        <f t="shared" ca="1" si="407"/>
        <v>29.226932999999988</v>
      </c>
      <c r="U940" s="311">
        <f t="shared" ca="1" si="408"/>
        <v>0</v>
      </c>
      <c r="V940" s="306">
        <f t="shared" ca="1" si="409"/>
        <v>1.2267276252305737</v>
      </c>
      <c r="W940" s="304">
        <f t="shared" ca="1" si="410"/>
        <v>27.501251846386879</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0.55500115984918352</v>
      </c>
      <c r="AH940" s="304">
        <f t="shared" ca="1" si="434"/>
        <v>-9.2307568784933061</v>
      </c>
    </row>
    <row r="941" spans="1:34" x14ac:dyDescent="0.2">
      <c r="A941" s="347">
        <f t="shared" ca="1" si="412"/>
        <v>1E-4</v>
      </c>
      <c r="B941" s="304">
        <f t="shared" ca="1" si="413"/>
        <v>37.143200000001656</v>
      </c>
      <c r="D941" s="306">
        <f t="shared" ca="1" si="414"/>
        <v>-0.64853001202319271</v>
      </c>
      <c r="E941" s="307">
        <f t="shared" ca="1" si="415"/>
        <v>-0.60203388244537415</v>
      </c>
      <c r="F941" s="304">
        <f t="shared" ca="1" si="416"/>
        <v>0.88489319813582756</v>
      </c>
      <c r="G941" s="306">
        <f t="shared" ca="1" si="417"/>
        <v>7.3640818287703427</v>
      </c>
      <c r="H941" s="307">
        <f t="shared" ca="1" si="418"/>
        <v>-104.55777052262903</v>
      </c>
      <c r="I941" s="304">
        <f t="shared" ca="1" si="419"/>
        <v>104.81677860840591</v>
      </c>
      <c r="J941" s="306">
        <f t="shared" ca="1" si="420"/>
        <v>841.88593005355631</v>
      </c>
      <c r="K941" s="307">
        <f t="shared" ca="1" si="421"/>
        <v>-14.103581068994202</v>
      </c>
      <c r="L941" s="304">
        <f t="shared" ca="1" si="406"/>
        <v>842.00405594100982</v>
      </c>
      <c r="M941" s="306">
        <f t="shared" ca="1" si="422"/>
        <v>-1.5004816919282102</v>
      </c>
      <c r="N941" s="304">
        <f t="shared" ca="1" si="423"/>
        <v>-85.971268184135454</v>
      </c>
      <c r="P941" s="310">
        <f t="shared" ca="1" si="424"/>
        <v>23</v>
      </c>
      <c r="Q941" s="304">
        <f t="shared" ca="1" si="425"/>
        <v>0</v>
      </c>
      <c r="R941" s="306">
        <f t="shared" ca="1" si="426"/>
        <v>0</v>
      </c>
      <c r="S941" s="307">
        <f t="shared" ca="1" si="427"/>
        <v>2.9792999999999985</v>
      </c>
      <c r="T941" s="304">
        <f t="shared" ca="1" si="407"/>
        <v>29.226932999999988</v>
      </c>
      <c r="U941" s="311">
        <f t="shared" ca="1" si="408"/>
        <v>0</v>
      </c>
      <c r="V941" s="306">
        <f t="shared" ca="1" si="409"/>
        <v>1.2267289078705674</v>
      </c>
      <c r="W941" s="304">
        <f t="shared" ca="1" si="410"/>
        <v>27.501309723805992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0.55498218624791384</v>
      </c>
      <c r="AH941" s="304">
        <f t="shared" ca="1" si="434"/>
        <v>-9.230776305302216</v>
      </c>
    </row>
    <row r="942" spans="1:34" x14ac:dyDescent="0.2">
      <c r="A942" s="347">
        <f t="shared" ca="1" si="412"/>
        <v>1E-4</v>
      </c>
      <c r="B942" s="304">
        <f t="shared" ca="1" si="413"/>
        <v>37.143300000001659</v>
      </c>
      <c r="D942" s="306">
        <f t="shared" ca="1" si="414"/>
        <v>-0.64852532215030179</v>
      </c>
      <c r="E942" s="307">
        <f t="shared" ca="1" si="415"/>
        <v>-0.60201407749321234</v>
      </c>
      <c r="F942" s="304">
        <f t="shared" ca="1" si="416"/>
        <v>0.88487628681649966</v>
      </c>
      <c r="G942" s="306">
        <f t="shared" ca="1" si="417"/>
        <v>7.364016976238128</v>
      </c>
      <c r="H942" s="307">
        <f t="shared" ca="1" si="418"/>
        <v>-104.55783072403678</v>
      </c>
      <c r="I942" s="304">
        <f t="shared" ca="1" si="419"/>
        <v>104.81683410474984</v>
      </c>
      <c r="J942" s="306">
        <f t="shared" ca="1" si="420"/>
        <v>841.88593005355631</v>
      </c>
      <c r="K942" s="307">
        <f t="shared" ca="1" si="421"/>
        <v>-14.114036849056536</v>
      </c>
      <c r="L942" s="304">
        <f t="shared" ca="1" si="406"/>
        <v>842.00423114038927</v>
      </c>
      <c r="M942" s="306">
        <f t="shared" ca="1" si="422"/>
        <v>-1.5004823494736448</v>
      </c>
      <c r="N942" s="304">
        <f t="shared" ca="1" si="423"/>
        <v>-85.971305858713691</v>
      </c>
      <c r="P942" s="310">
        <f t="shared" ca="1" si="424"/>
        <v>23</v>
      </c>
      <c r="Q942" s="304">
        <f t="shared" ca="1" si="425"/>
        <v>0</v>
      </c>
      <c r="R942" s="306">
        <f t="shared" ca="1" si="426"/>
        <v>0</v>
      </c>
      <c r="S942" s="307">
        <f t="shared" ca="1" si="427"/>
        <v>2.9792999999999985</v>
      </c>
      <c r="T942" s="304">
        <f t="shared" ca="1" si="407"/>
        <v>29.226932999999988</v>
      </c>
      <c r="U942" s="311">
        <f t="shared" ca="1" si="408"/>
        <v>0</v>
      </c>
      <c r="V942" s="306">
        <f t="shared" ca="1" si="409"/>
        <v>1.226730190512642</v>
      </c>
      <c r="W942" s="304">
        <f t="shared" ca="1" si="410"/>
        <v>27.501367600352442</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0.55496321293085593</v>
      </c>
      <c r="AH942" s="304">
        <f t="shared" ca="1" si="434"/>
        <v>-9.2307957318182137</v>
      </c>
    </row>
    <row r="943" spans="1:34" x14ac:dyDescent="0.2">
      <c r="A943" s="347">
        <f t="shared" ca="1" si="412"/>
        <v>1E-4</v>
      </c>
      <c r="B943" s="304">
        <f t="shared" ca="1" si="413"/>
        <v>37.143400000001662</v>
      </c>
      <c r="D943" s="306">
        <f t="shared" ca="1" si="414"/>
        <v>-0.64852063229080181</v>
      </c>
      <c r="E943" s="307">
        <f t="shared" ca="1" si="415"/>
        <v>-0.60199427283962592</v>
      </c>
      <c r="F943" s="304">
        <f t="shared" ca="1" si="416"/>
        <v>0.88485937585504026</v>
      </c>
      <c r="G943" s="306">
        <f t="shared" ca="1" si="417"/>
        <v>7.3639521241748991</v>
      </c>
      <c r="H943" s="307">
        <f t="shared" ca="1" si="418"/>
        <v>-104.55789092346406</v>
      </c>
      <c r="I943" s="304">
        <f t="shared" ca="1" si="419"/>
        <v>104.8168895991965</v>
      </c>
      <c r="J943" s="306">
        <f t="shared" ca="1" si="420"/>
        <v>841.88593005355631</v>
      </c>
      <c r="K943" s="307">
        <f t="shared" ca="1" si="421"/>
        <v>-14.12449263513891</v>
      </c>
      <c r="L943" s="304">
        <f t="shared" ca="1" si="406"/>
        <v>842.00440646967013</v>
      </c>
      <c r="M943" s="306">
        <f t="shared" ca="1" si="422"/>
        <v>-1.5004830070125925</v>
      </c>
      <c r="N943" s="304">
        <f t="shared" ca="1" si="423"/>
        <v>-85.971343532920258</v>
      </c>
      <c r="P943" s="310">
        <f t="shared" ca="1" si="424"/>
        <v>23</v>
      </c>
      <c r="Q943" s="304">
        <f t="shared" ca="1" si="425"/>
        <v>0</v>
      </c>
      <c r="R943" s="306">
        <f t="shared" ca="1" si="426"/>
        <v>0</v>
      </c>
      <c r="S943" s="307">
        <f t="shared" ca="1" si="427"/>
        <v>2.9792999999999985</v>
      </c>
      <c r="T943" s="304">
        <f t="shared" ca="1" si="407"/>
        <v>29.226932999999988</v>
      </c>
      <c r="U943" s="311">
        <f t="shared" ca="1" si="408"/>
        <v>0</v>
      </c>
      <c r="V943" s="306">
        <f t="shared" ca="1" si="409"/>
        <v>1.2267314731567973</v>
      </c>
      <c r="W943" s="304">
        <f t="shared" ca="1" si="410"/>
        <v>27.501425476026249</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0.5549442398980009</v>
      </c>
      <c r="AH943" s="304">
        <f t="shared" ca="1" si="434"/>
        <v>-9.2308151580413043</v>
      </c>
    </row>
    <row r="944" spans="1:34" x14ac:dyDescent="0.2">
      <c r="A944" s="347">
        <f t="shared" ca="1" si="412"/>
        <v>1E-4</v>
      </c>
      <c r="B944" s="304">
        <f t="shared" ca="1" si="413"/>
        <v>37.143500000001666</v>
      </c>
      <c r="D944" s="306">
        <f t="shared" ca="1" si="414"/>
        <v>-0.64851594244469002</v>
      </c>
      <c r="E944" s="307">
        <f t="shared" ca="1" si="415"/>
        <v>-0.60197446848461489</v>
      </c>
      <c r="F944" s="304">
        <f t="shared" ca="1" si="416"/>
        <v>0.8848424652514475</v>
      </c>
      <c r="G944" s="306">
        <f t="shared" ca="1" si="417"/>
        <v>7.363887272580655</v>
      </c>
      <c r="H944" s="307">
        <f t="shared" ca="1" si="418"/>
        <v>-104.5579511209109</v>
      </c>
      <c r="I944" s="304">
        <f t="shared" ca="1" si="419"/>
        <v>104.81694509174586</v>
      </c>
      <c r="J944" s="306">
        <f t="shared" ca="1" si="420"/>
        <v>841.88593005355631</v>
      </c>
      <c r="K944" s="307">
        <f t="shared" ca="1" si="421"/>
        <v>-14.134948427241129</v>
      </c>
      <c r="L944" s="304">
        <f t="shared" ca="1" si="406"/>
        <v>842.00458192885287</v>
      </c>
      <c r="M944" s="306">
        <f t="shared" ca="1" si="422"/>
        <v>-1.5004836645450532</v>
      </c>
      <c r="N944" s="304">
        <f t="shared" ca="1" si="423"/>
        <v>-85.971381206755154</v>
      </c>
      <c r="P944" s="310">
        <f t="shared" ca="1" si="424"/>
        <v>23</v>
      </c>
      <c r="Q944" s="304">
        <f t="shared" ca="1" si="425"/>
        <v>0</v>
      </c>
      <c r="R944" s="306">
        <f t="shared" ca="1" si="426"/>
        <v>0</v>
      </c>
      <c r="S944" s="307">
        <f t="shared" ca="1" si="427"/>
        <v>2.9792999999999985</v>
      </c>
      <c r="T944" s="304">
        <f t="shared" ca="1" si="407"/>
        <v>29.226932999999988</v>
      </c>
      <c r="U944" s="311">
        <f t="shared" ca="1" si="408"/>
        <v>0</v>
      </c>
      <c r="V944" s="306">
        <f t="shared" ca="1" si="409"/>
        <v>1.2267327558030325</v>
      </c>
      <c r="W944" s="304">
        <f t="shared" ca="1" si="410"/>
        <v>27.501483350827392</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0.55492526714934698</v>
      </c>
      <c r="AH944" s="304">
        <f t="shared" ca="1" si="434"/>
        <v>-9.2308345839714914</v>
      </c>
    </row>
    <row r="945" spans="1:34" x14ac:dyDescent="0.2">
      <c r="A945" s="347">
        <f t="shared" ca="1" si="412"/>
        <v>1E-4</v>
      </c>
      <c r="B945" s="304">
        <f t="shared" ca="1" si="413"/>
        <v>37.143600000001669</v>
      </c>
      <c r="D945" s="306">
        <f t="shared" ca="1" si="414"/>
        <v>-0.64851125261196907</v>
      </c>
      <c r="E945" s="307">
        <f t="shared" ca="1" si="415"/>
        <v>-0.60195466442817924</v>
      </c>
      <c r="F945" s="304">
        <f t="shared" ca="1" si="416"/>
        <v>0.88482555500572369</v>
      </c>
      <c r="G945" s="306">
        <f t="shared" ca="1" si="417"/>
        <v>7.363822421455394</v>
      </c>
      <c r="H945" s="307">
        <f t="shared" ca="1" si="418"/>
        <v>-104.55801131637735</v>
      </c>
      <c r="I945" s="304">
        <f t="shared" ca="1" si="419"/>
        <v>104.81700058239799</v>
      </c>
      <c r="J945" s="306">
        <f t="shared" ca="1" si="420"/>
        <v>841.88593005355631</v>
      </c>
      <c r="K945" s="307">
        <f t="shared" ca="1" si="421"/>
        <v>-14.145404225362993</v>
      </c>
      <c r="L945" s="304">
        <f t="shared" ca="1" si="406"/>
        <v>842.00475751793726</v>
      </c>
      <c r="M945" s="306">
        <f t="shared" ca="1" si="422"/>
        <v>-1.5004843220710271</v>
      </c>
      <c r="N945" s="304">
        <f t="shared" ca="1" si="423"/>
        <v>-85.97141888021838</v>
      </c>
      <c r="P945" s="310">
        <f t="shared" ca="1" si="424"/>
        <v>23</v>
      </c>
      <c r="Q945" s="304">
        <f t="shared" ca="1" si="425"/>
        <v>0</v>
      </c>
      <c r="R945" s="306">
        <f t="shared" ca="1" si="426"/>
        <v>0</v>
      </c>
      <c r="S945" s="307">
        <f t="shared" ca="1" si="427"/>
        <v>2.9792999999999985</v>
      </c>
      <c r="T945" s="304">
        <f t="shared" ca="1" si="407"/>
        <v>29.226932999999988</v>
      </c>
      <c r="U945" s="311">
        <f t="shared" ca="1" si="408"/>
        <v>0</v>
      </c>
      <c r="V945" s="306">
        <f t="shared" ca="1" si="409"/>
        <v>1.226734038451349</v>
      </c>
      <c r="W945" s="304">
        <f t="shared" ca="1" si="410"/>
        <v>27.501541224755925</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0.55490629468490127</v>
      </c>
      <c r="AH945" s="304">
        <f t="shared" ca="1" si="434"/>
        <v>-9.2308540096087697</v>
      </c>
    </row>
    <row r="946" spans="1:34" x14ac:dyDescent="0.2">
      <c r="A946" s="347">
        <f t="shared" ca="1" si="412"/>
        <v>1E-4</v>
      </c>
      <c r="B946" s="304">
        <f t="shared" ca="1" si="413"/>
        <v>37.143700000001672</v>
      </c>
      <c r="D946" s="306">
        <f t="shared" ca="1" si="414"/>
        <v>-0.64850656279263896</v>
      </c>
      <c r="E946" s="307">
        <f t="shared" ca="1" si="415"/>
        <v>-0.60193486067030655</v>
      </c>
      <c r="F946" s="304">
        <f t="shared" ca="1" si="416"/>
        <v>0.88480864511786073</v>
      </c>
      <c r="G946" s="306">
        <f t="shared" ca="1" si="417"/>
        <v>7.3637575707991143</v>
      </c>
      <c r="H946" s="307">
        <f t="shared" ca="1" si="418"/>
        <v>-104.55807150986341</v>
      </c>
      <c r="I946" s="304">
        <f t="shared" ca="1" si="419"/>
        <v>104.8170560711529</v>
      </c>
      <c r="J946" s="306">
        <f t="shared" ca="1" si="420"/>
        <v>841.88593005355631</v>
      </c>
      <c r="K946" s="307">
        <f t="shared" ca="1" si="421"/>
        <v>-14.155860029504305</v>
      </c>
      <c r="L946" s="304">
        <f t="shared" ca="1" si="406"/>
        <v>842.00493323692376</v>
      </c>
      <c r="M946" s="306">
        <f t="shared" ca="1" si="422"/>
        <v>-1.5004849795905142</v>
      </c>
      <c r="N946" s="304">
        <f t="shared" ca="1" si="423"/>
        <v>-85.971456553309935</v>
      </c>
      <c r="P946" s="310">
        <f t="shared" ca="1" si="424"/>
        <v>23</v>
      </c>
      <c r="Q946" s="304">
        <f t="shared" ca="1" si="425"/>
        <v>0</v>
      </c>
      <c r="R946" s="306">
        <f t="shared" ca="1" si="426"/>
        <v>0</v>
      </c>
      <c r="S946" s="307">
        <f t="shared" ca="1" si="427"/>
        <v>2.9792999999999985</v>
      </c>
      <c r="T946" s="304">
        <f t="shared" ca="1" si="407"/>
        <v>29.226932999999988</v>
      </c>
      <c r="U946" s="311">
        <f t="shared" ca="1" si="408"/>
        <v>0</v>
      </c>
      <c r="V946" s="306">
        <f t="shared" ca="1" si="409"/>
        <v>1.2267353211017453</v>
      </c>
      <c r="W946" s="304">
        <f t="shared" ca="1" si="410"/>
        <v>27.501599097811816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0.55488732250464601</v>
      </c>
      <c r="AH946" s="304">
        <f t="shared" ca="1" si="434"/>
        <v>-9.2308734349531569</v>
      </c>
    </row>
    <row r="947" spans="1:34" x14ac:dyDescent="0.2">
      <c r="A947" s="347">
        <f t="shared" ca="1" si="412"/>
        <v>1E-4</v>
      </c>
      <c r="B947" s="304">
        <f t="shared" ca="1" si="413"/>
        <v>37.143800000001676</v>
      </c>
      <c r="D947" s="306">
        <f t="shared" ca="1" si="414"/>
        <v>-0.64850187298670015</v>
      </c>
      <c r="E947" s="307">
        <f t="shared" ca="1" si="415"/>
        <v>-0.60191505721100569</v>
      </c>
      <c r="F947" s="304">
        <f t="shared" ca="1" si="416"/>
        <v>0.88479173558786495</v>
      </c>
      <c r="G947" s="306">
        <f t="shared" ca="1" si="417"/>
        <v>7.3636927206118159</v>
      </c>
      <c r="H947" s="307">
        <f t="shared" ca="1" si="418"/>
        <v>-104.55813170136913</v>
      </c>
      <c r="I947" s="304">
        <f t="shared" ca="1" si="419"/>
        <v>104.81711155801062</v>
      </c>
      <c r="J947" s="306">
        <f t="shared" ca="1" si="420"/>
        <v>841.88593005355631</v>
      </c>
      <c r="K947" s="307">
        <f t="shared" ca="1" si="421"/>
        <v>-14.166315839664867</v>
      </c>
      <c r="L947" s="304">
        <f t="shared" ca="1" si="406"/>
        <v>842.00510908581225</v>
      </c>
      <c r="M947" s="306">
        <f t="shared" ca="1" si="422"/>
        <v>-1.5004856371035145</v>
      </c>
      <c r="N947" s="304">
        <f t="shared" ca="1" si="423"/>
        <v>-85.971494226029819</v>
      </c>
      <c r="P947" s="310">
        <f t="shared" ca="1" si="424"/>
        <v>23</v>
      </c>
      <c r="Q947" s="304">
        <f t="shared" ca="1" si="425"/>
        <v>0</v>
      </c>
      <c r="R947" s="306">
        <f t="shared" ca="1" si="426"/>
        <v>0</v>
      </c>
      <c r="S947" s="307">
        <f t="shared" ca="1" si="427"/>
        <v>2.9792999999999985</v>
      </c>
      <c r="T947" s="304">
        <f t="shared" ca="1" si="407"/>
        <v>29.226932999999988</v>
      </c>
      <c r="U947" s="311">
        <f t="shared" ca="1" si="408"/>
        <v>0</v>
      </c>
      <c r="V947" s="306">
        <f t="shared" ca="1" si="409"/>
        <v>1.2267366037542227</v>
      </c>
      <c r="W947" s="304">
        <f t="shared" ca="1" si="410"/>
        <v>27.501656969995107</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0.5548683506085883</v>
      </c>
      <c r="AH947" s="304">
        <f t="shared" ca="1" si="434"/>
        <v>-9.2308928600046425</v>
      </c>
    </row>
    <row r="948" spans="1:34" x14ac:dyDescent="0.2">
      <c r="A948" s="347">
        <f t="shared" ca="1" si="412"/>
        <v>1E-4</v>
      </c>
      <c r="B948" s="304">
        <f t="shared" ca="1" si="413"/>
        <v>37.143900000001679</v>
      </c>
      <c r="D948" s="306">
        <f t="shared" ca="1" si="414"/>
        <v>-0.64849718319415439</v>
      </c>
      <c r="E948" s="307">
        <f t="shared" ca="1" si="415"/>
        <v>-0.6018952540502589</v>
      </c>
      <c r="F948" s="304">
        <f t="shared" ca="1" si="416"/>
        <v>0.88477482641572613</v>
      </c>
      <c r="G948" s="306">
        <f t="shared" ca="1" si="417"/>
        <v>7.3636278708934961</v>
      </c>
      <c r="H948" s="307">
        <f t="shared" ca="1" si="418"/>
        <v>-104.55819189089453</v>
      </c>
      <c r="I948" s="304">
        <f t="shared" ca="1" si="419"/>
        <v>104.81716704297118</v>
      </c>
      <c r="J948" s="306">
        <f t="shared" ca="1" si="420"/>
        <v>841.88593005355631</v>
      </c>
      <c r="K948" s="307">
        <f t="shared" ca="1" si="421"/>
        <v>-14.17677165584448</v>
      </c>
      <c r="L948" s="304">
        <f t="shared" ca="1" si="406"/>
        <v>842.00528506460307</v>
      </c>
      <c r="M948" s="306">
        <f t="shared" ca="1" si="422"/>
        <v>-1.5004862946100284</v>
      </c>
      <c r="N948" s="304">
        <f t="shared" ca="1" si="423"/>
        <v>-85.971531898378075</v>
      </c>
      <c r="P948" s="310">
        <f t="shared" ca="1" si="424"/>
        <v>23</v>
      </c>
      <c r="Q948" s="304">
        <f t="shared" ca="1" si="425"/>
        <v>0</v>
      </c>
      <c r="R948" s="306">
        <f t="shared" ca="1" si="426"/>
        <v>0</v>
      </c>
      <c r="S948" s="307">
        <f t="shared" ca="1" si="427"/>
        <v>2.9792999999999985</v>
      </c>
      <c r="T948" s="304">
        <f t="shared" ca="1" si="407"/>
        <v>29.226932999999988</v>
      </c>
      <c r="U948" s="311">
        <f t="shared" ca="1" si="408"/>
        <v>0</v>
      </c>
      <c r="V948" s="306">
        <f t="shared" ca="1" si="409"/>
        <v>1.2267378864087801</v>
      </c>
      <c r="W948" s="304">
        <f t="shared" ca="1" si="410"/>
        <v>27.501714841305787</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0.55484937899671927</v>
      </c>
      <c r="AH948" s="304">
        <f t="shared" ca="1" si="434"/>
        <v>-9.2309122847632405</v>
      </c>
    </row>
    <row r="949" spans="1:34" x14ac:dyDescent="0.2">
      <c r="A949" s="347">
        <f t="shared" ca="1" si="412"/>
        <v>1E-4</v>
      </c>
      <c r="B949" s="304">
        <f t="shared" ca="1" si="413"/>
        <v>37.144000000001682</v>
      </c>
      <c r="D949" s="306">
        <f t="shared" ca="1" si="414"/>
        <v>-0.64849249341499837</v>
      </c>
      <c r="E949" s="307">
        <f t="shared" ca="1" si="415"/>
        <v>-0.60187545118807328</v>
      </c>
      <c r="F949" s="304">
        <f t="shared" ca="1" si="416"/>
        <v>0.88475791760144673</v>
      </c>
      <c r="G949" s="306">
        <f t="shared" ca="1" si="417"/>
        <v>7.363563021644155</v>
      </c>
      <c r="H949" s="307">
        <f t="shared" ca="1" si="418"/>
        <v>-104.55825207843965</v>
      </c>
      <c r="I949" s="304">
        <f t="shared" ca="1" si="419"/>
        <v>104.8172225260346</v>
      </c>
      <c r="J949" s="306">
        <f t="shared" ca="1" si="420"/>
        <v>841.88593005355631</v>
      </c>
      <c r="K949" s="307">
        <f t="shared" ca="1" si="421"/>
        <v>-14.187227478042946</v>
      </c>
      <c r="L949" s="304">
        <f t="shared" ca="1" si="406"/>
        <v>842.00546117329623</v>
      </c>
      <c r="M949" s="306">
        <f t="shared" ca="1" si="422"/>
        <v>-1.5004869521100554</v>
      </c>
      <c r="N949" s="304">
        <f t="shared" ca="1" si="423"/>
        <v>-85.971569570354646</v>
      </c>
      <c r="P949" s="310">
        <f t="shared" ca="1" si="424"/>
        <v>23</v>
      </c>
      <c r="Q949" s="304">
        <f t="shared" ca="1" si="425"/>
        <v>0</v>
      </c>
      <c r="R949" s="306">
        <f t="shared" ca="1" si="426"/>
        <v>0</v>
      </c>
      <c r="S949" s="307">
        <f t="shared" ca="1" si="427"/>
        <v>2.9792999999999985</v>
      </c>
      <c r="T949" s="304">
        <f t="shared" ca="1" si="407"/>
        <v>29.226932999999988</v>
      </c>
      <c r="U949" s="311">
        <f t="shared" ca="1" si="408"/>
        <v>0</v>
      </c>
      <c r="V949" s="306">
        <f t="shared" ca="1" si="409"/>
        <v>1.2267391690654181</v>
      </c>
      <c r="W949" s="304">
        <f t="shared" ca="1" si="410"/>
        <v>27.501772711743875</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0.55483040766903891</v>
      </c>
      <c r="AH949" s="304">
        <f t="shared" ca="1" si="434"/>
        <v>-9.2309317092289476</v>
      </c>
    </row>
    <row r="950" spans="1:34" x14ac:dyDescent="0.2">
      <c r="A950" s="347">
        <f t="shared" ca="1" si="412"/>
        <v>1E-4</v>
      </c>
      <c r="B950" s="304">
        <f t="shared" ca="1" si="413"/>
        <v>37.144100000001686</v>
      </c>
      <c r="D950" s="306">
        <f t="shared" ca="1" si="414"/>
        <v>-0.64848780364923764</v>
      </c>
      <c r="E950" s="307">
        <f t="shared" ca="1" si="415"/>
        <v>-0.60185564862444174</v>
      </c>
      <c r="F950" s="304">
        <f t="shared" ca="1" si="416"/>
        <v>0.8847410091450264</v>
      </c>
      <c r="G950" s="306">
        <f t="shared" ca="1" si="417"/>
        <v>7.3634981728637898</v>
      </c>
      <c r="H950" s="307">
        <f t="shared" ca="1" si="418"/>
        <v>-104.55831226400451</v>
      </c>
      <c r="I950" s="304">
        <f t="shared" ca="1" si="419"/>
        <v>104.81727800720091</v>
      </c>
      <c r="J950" s="306">
        <f t="shared" ca="1" si="420"/>
        <v>841.88593005355631</v>
      </c>
      <c r="K950" s="307">
        <f t="shared" ca="1" si="421"/>
        <v>-14.197683306260068</v>
      </c>
      <c r="L950" s="304">
        <f t="shared" ca="1" si="406"/>
        <v>842.00563741189194</v>
      </c>
      <c r="M950" s="306">
        <f t="shared" ca="1" si="422"/>
        <v>-1.5004876096035964</v>
      </c>
      <c r="N950" s="304">
        <f t="shared" ca="1" si="423"/>
        <v>-85.971607241959603</v>
      </c>
      <c r="P950" s="310">
        <f t="shared" ca="1" si="424"/>
        <v>23</v>
      </c>
      <c r="Q950" s="304">
        <f t="shared" ca="1" si="425"/>
        <v>0</v>
      </c>
      <c r="R950" s="306">
        <f t="shared" ca="1" si="426"/>
        <v>0</v>
      </c>
      <c r="S950" s="307">
        <f t="shared" ca="1" si="427"/>
        <v>2.9792999999999985</v>
      </c>
      <c r="T950" s="304">
        <f t="shared" ca="1" si="407"/>
        <v>29.226932999999988</v>
      </c>
      <c r="U950" s="311">
        <f t="shared" ca="1" si="408"/>
        <v>0</v>
      </c>
      <c r="V950" s="306">
        <f t="shared" ca="1" si="409"/>
        <v>1.2267404517241365</v>
      </c>
      <c r="W950" s="304">
        <f t="shared" ca="1" si="410"/>
        <v>27.501830581309374</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0.55481143662554366</v>
      </c>
      <c r="AH950" s="304">
        <f t="shared" ca="1" si="434"/>
        <v>-9.2309511334017689</v>
      </c>
    </row>
    <row r="951" spans="1:34" x14ac:dyDescent="0.2">
      <c r="A951" s="347">
        <f t="shared" ca="1" si="412"/>
        <v>1E-4</v>
      </c>
      <c r="B951" s="304">
        <f t="shared" ca="1" si="413"/>
        <v>37.144200000001689</v>
      </c>
      <c r="D951" s="306">
        <f t="shared" ca="1" si="414"/>
        <v>-0.64848311389686675</v>
      </c>
      <c r="E951" s="307">
        <f t="shared" ca="1" si="415"/>
        <v>-0.60183584635936604</v>
      </c>
      <c r="F951" s="304">
        <f t="shared" ca="1" si="416"/>
        <v>0.88472410104646249</v>
      </c>
      <c r="G951" s="306">
        <f t="shared" ca="1" si="417"/>
        <v>7.3634333245523997</v>
      </c>
      <c r="H951" s="307">
        <f t="shared" ca="1" si="418"/>
        <v>-104.55837244758915</v>
      </c>
      <c r="I951" s="304">
        <f t="shared" ca="1" si="419"/>
        <v>104.81733348647016</v>
      </c>
      <c r="J951" s="306">
        <f t="shared" ca="1" si="420"/>
        <v>841.88593005355631</v>
      </c>
      <c r="K951" s="307">
        <f t="shared" ca="1" si="421"/>
        <v>-14.208139140495648</v>
      </c>
      <c r="L951" s="304">
        <f t="shared" ca="1" si="406"/>
        <v>842.00581378039021</v>
      </c>
      <c r="M951" s="306">
        <f t="shared" ca="1" si="422"/>
        <v>-1.5004882670906508</v>
      </c>
      <c r="N951" s="304">
        <f t="shared" ca="1" si="423"/>
        <v>-85.971644913192904</v>
      </c>
      <c r="P951" s="310">
        <f t="shared" ca="1" si="424"/>
        <v>23</v>
      </c>
      <c r="Q951" s="304">
        <f t="shared" ca="1" si="425"/>
        <v>0</v>
      </c>
      <c r="R951" s="306">
        <f t="shared" ca="1" si="426"/>
        <v>0</v>
      </c>
      <c r="S951" s="307">
        <f t="shared" ca="1" si="427"/>
        <v>2.9792999999999985</v>
      </c>
      <c r="T951" s="304">
        <f t="shared" ca="1" si="407"/>
        <v>29.226932999999988</v>
      </c>
      <c r="U951" s="311">
        <f t="shared" ca="1" si="408"/>
        <v>0</v>
      </c>
      <c r="V951" s="306">
        <f t="shared" ca="1" si="409"/>
        <v>1.2267417343849354</v>
      </c>
      <c r="W951" s="304">
        <f t="shared" ca="1" si="410"/>
        <v>27.501888450002308</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0.55479246586623177</v>
      </c>
      <c r="AH951" s="304">
        <f t="shared" ca="1" si="434"/>
        <v>-9.2309705572817062</v>
      </c>
    </row>
    <row r="952" spans="1:34" x14ac:dyDescent="0.2">
      <c r="A952" s="347">
        <f t="shared" ca="1" si="412"/>
        <v>1E-4</v>
      </c>
      <c r="B952" s="304">
        <f t="shared" ca="1" si="413"/>
        <v>37.144300000001692</v>
      </c>
      <c r="D952" s="306">
        <f t="shared" ca="1" si="414"/>
        <v>-0.64847842415789192</v>
      </c>
      <c r="E952" s="307">
        <f t="shared" ca="1" si="415"/>
        <v>-0.60181604439283198</v>
      </c>
      <c r="F952" s="304">
        <f t="shared" ca="1" si="416"/>
        <v>0.88470719330575009</v>
      </c>
      <c r="G952" s="306">
        <f t="shared" ca="1" si="417"/>
        <v>7.3633684767099838</v>
      </c>
      <c r="H952" s="307">
        <f t="shared" ca="1" si="418"/>
        <v>-104.55843262919359</v>
      </c>
      <c r="I952" s="304">
        <f t="shared" ca="1" si="419"/>
        <v>104.81738896384236</v>
      </c>
      <c r="J952" s="306">
        <f t="shared" ca="1" si="420"/>
        <v>841.88593005355631</v>
      </c>
      <c r="K952" s="307">
        <f t="shared" ca="1" si="421"/>
        <v>-14.218594980749486</v>
      </c>
      <c r="L952" s="304">
        <f t="shared" ca="1" si="406"/>
        <v>842.00599027879139</v>
      </c>
      <c r="M952" s="306">
        <f t="shared" ca="1" si="422"/>
        <v>-1.500488924571219</v>
      </c>
      <c r="N952" s="304">
        <f t="shared" ca="1" si="423"/>
        <v>-85.971682584054577</v>
      </c>
      <c r="P952" s="310">
        <f t="shared" ca="1" si="424"/>
        <v>23</v>
      </c>
      <c r="Q952" s="304">
        <f t="shared" ca="1" si="425"/>
        <v>0</v>
      </c>
      <c r="R952" s="306">
        <f t="shared" ca="1" si="426"/>
        <v>0</v>
      </c>
      <c r="S952" s="307">
        <f t="shared" ca="1" si="427"/>
        <v>2.9792999999999985</v>
      </c>
      <c r="T952" s="304">
        <f t="shared" ca="1" si="407"/>
        <v>29.226932999999988</v>
      </c>
      <c r="U952" s="311">
        <f t="shared" ca="1" si="408"/>
        <v>0</v>
      </c>
      <c r="V952" s="306">
        <f t="shared" ca="1" si="409"/>
        <v>1.2267430170478144</v>
      </c>
      <c r="W952" s="304">
        <f t="shared" ca="1" si="410"/>
        <v>27.501946317822668</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0.55477349539109611</v>
      </c>
      <c r="AH952" s="304">
        <f t="shared" ca="1" si="434"/>
        <v>-9.2309899808687685</v>
      </c>
    </row>
    <row r="953" spans="1:34" x14ac:dyDescent="0.2">
      <c r="A953" s="347">
        <f t="shared" ca="1" si="412"/>
        <v>1E-4</v>
      </c>
      <c r="B953" s="304">
        <f t="shared" ca="1" si="413"/>
        <v>37.144400000001696</v>
      </c>
      <c r="D953" s="306">
        <f t="shared" ca="1" si="414"/>
        <v>-0.64847373443230949</v>
      </c>
      <c r="E953" s="307">
        <f t="shared" ca="1" si="415"/>
        <v>-0.60179624272484666</v>
      </c>
      <c r="F953" s="304">
        <f t="shared" ca="1" si="416"/>
        <v>0.88469028592289178</v>
      </c>
      <c r="G953" s="306">
        <f t="shared" ca="1" si="417"/>
        <v>7.3633036293365404</v>
      </c>
      <c r="H953" s="307">
        <f t="shared" ca="1" si="418"/>
        <v>-104.55849280881786</v>
      </c>
      <c r="I953" s="304">
        <f t="shared" ca="1" si="419"/>
        <v>104.81744443931753</v>
      </c>
      <c r="J953" s="306">
        <f t="shared" ca="1" si="420"/>
        <v>841.88593005355631</v>
      </c>
      <c r="K953" s="307">
        <f t="shared" ca="1" si="421"/>
        <v>-14.229050827021387</v>
      </c>
      <c r="L953" s="304">
        <f t="shared" ca="1" si="406"/>
        <v>842.00616690709546</v>
      </c>
      <c r="M953" s="306">
        <f t="shared" ca="1" si="422"/>
        <v>-1.5004895820453008</v>
      </c>
      <c r="N953" s="304">
        <f t="shared" ca="1" si="423"/>
        <v>-85.971720254544607</v>
      </c>
      <c r="P953" s="310">
        <f t="shared" ca="1" si="424"/>
        <v>23</v>
      </c>
      <c r="Q953" s="304">
        <f t="shared" ca="1" si="425"/>
        <v>0</v>
      </c>
      <c r="R953" s="306">
        <f t="shared" ca="1" si="426"/>
        <v>0</v>
      </c>
      <c r="S953" s="307">
        <f t="shared" ca="1" si="427"/>
        <v>2.9792999999999985</v>
      </c>
      <c r="T953" s="304">
        <f t="shared" ca="1" si="407"/>
        <v>29.226932999999988</v>
      </c>
      <c r="U953" s="311">
        <f t="shared" ca="1" si="408"/>
        <v>0</v>
      </c>
      <c r="V953" s="306">
        <f t="shared" ca="1" si="409"/>
        <v>1.2267442997127735</v>
      </c>
      <c r="W953" s="304">
        <f t="shared" ca="1" si="410"/>
        <v>27.502004184770467</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0.55475452520013668</v>
      </c>
      <c r="AH953" s="304">
        <f t="shared" ca="1" si="434"/>
        <v>-9.2310094041629522</v>
      </c>
    </row>
    <row r="954" spans="1:34" x14ac:dyDescent="0.2">
      <c r="A954" s="347">
        <f t="shared" ca="1" si="412"/>
        <v>1E-4</v>
      </c>
      <c r="B954" s="304">
        <f t="shared" ca="1" si="413"/>
        <v>37.144500000001699</v>
      </c>
      <c r="D954" s="306">
        <f t="shared" ca="1" si="414"/>
        <v>-0.64846904472012279</v>
      </c>
      <c r="E954" s="307">
        <f t="shared" ca="1" si="415"/>
        <v>-0.60177644135540298</v>
      </c>
      <c r="F954" s="304">
        <f t="shared" ca="1" si="416"/>
        <v>0.88467337889788533</v>
      </c>
      <c r="G954" s="306">
        <f t="shared" ca="1" si="417"/>
        <v>7.3632387824320684</v>
      </c>
      <c r="H954" s="307">
        <f t="shared" ca="1" si="418"/>
        <v>-104.55855298646199</v>
      </c>
      <c r="I954" s="304">
        <f t="shared" ca="1" si="419"/>
        <v>104.8174999128957</v>
      </c>
      <c r="J954" s="306">
        <f t="shared" ca="1" si="420"/>
        <v>841.88593005355631</v>
      </c>
      <c r="K954" s="307">
        <f t="shared" ca="1" si="421"/>
        <v>-14.239506679311152</v>
      </c>
      <c r="L954" s="304">
        <f t="shared" ca="1" si="406"/>
        <v>842.00634366530255</v>
      </c>
      <c r="M954" s="306">
        <f t="shared" ca="1" si="422"/>
        <v>-1.5004902395128965</v>
      </c>
      <c r="N954" s="304">
        <f t="shared" ca="1" si="423"/>
        <v>-85.971757924663009</v>
      </c>
      <c r="P954" s="310">
        <f t="shared" ca="1" si="424"/>
        <v>23</v>
      </c>
      <c r="Q954" s="304">
        <f t="shared" ca="1" si="425"/>
        <v>0</v>
      </c>
      <c r="R954" s="306">
        <f t="shared" ca="1" si="426"/>
        <v>0</v>
      </c>
      <c r="S954" s="307">
        <f t="shared" ca="1" si="427"/>
        <v>2.9792999999999985</v>
      </c>
      <c r="T954" s="304">
        <f t="shared" ca="1" si="407"/>
        <v>29.226932999999988</v>
      </c>
      <c r="U954" s="311">
        <f t="shared" ca="1" si="408"/>
        <v>0</v>
      </c>
      <c r="V954" s="306">
        <f t="shared" ca="1" si="409"/>
        <v>1.2267455823798135</v>
      </c>
      <c r="W954" s="304">
        <f t="shared" ca="1" si="410"/>
        <v>27.502062050845733</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0.5547355552933535</v>
      </c>
      <c r="AH954" s="304">
        <f t="shared" ca="1" si="434"/>
        <v>-9.2310288271642609</v>
      </c>
    </row>
    <row r="955" spans="1:34" x14ac:dyDescent="0.2">
      <c r="A955" s="347">
        <f t="shared" ca="1" si="412"/>
        <v>1E-4</v>
      </c>
      <c r="B955" s="304">
        <f t="shared" ca="1" si="413"/>
        <v>37.144600000001702</v>
      </c>
      <c r="D955" s="306">
        <f t="shared" ca="1" si="414"/>
        <v>-0.64846435502133115</v>
      </c>
      <c r="E955" s="307">
        <f t="shared" ca="1" si="415"/>
        <v>-0.60175664028449738</v>
      </c>
      <c r="F955" s="304">
        <f t="shared" ca="1" si="416"/>
        <v>0.88465647223072807</v>
      </c>
      <c r="G955" s="306">
        <f t="shared" ca="1" si="417"/>
        <v>7.3631739359965662</v>
      </c>
      <c r="H955" s="307">
        <f t="shared" ca="1" si="418"/>
        <v>-104.55861316212602</v>
      </c>
      <c r="I955" s="304">
        <f t="shared" ca="1" si="419"/>
        <v>104.81755538457692</v>
      </c>
      <c r="J955" s="306">
        <f t="shared" ca="1" si="420"/>
        <v>841.88593005355631</v>
      </c>
      <c r="K955" s="307">
        <f t="shared" ca="1" si="421"/>
        <v>-14.249962537618581</v>
      </c>
      <c r="L955" s="304">
        <f t="shared" ca="1" si="406"/>
        <v>842.006520553413</v>
      </c>
      <c r="M955" s="306">
        <f t="shared" ca="1" si="422"/>
        <v>-1.5004908969740063</v>
      </c>
      <c r="N955" s="304">
        <f t="shared" ca="1" si="423"/>
        <v>-85.971795594409784</v>
      </c>
      <c r="P955" s="310">
        <f t="shared" ca="1" si="424"/>
        <v>23</v>
      </c>
      <c r="Q955" s="304">
        <f t="shared" ca="1" si="425"/>
        <v>0</v>
      </c>
      <c r="R955" s="306">
        <f t="shared" ca="1" si="426"/>
        <v>0</v>
      </c>
      <c r="S955" s="307">
        <f t="shared" ca="1" si="427"/>
        <v>2.9792999999999985</v>
      </c>
      <c r="T955" s="304">
        <f t="shared" ca="1" si="407"/>
        <v>29.226932999999988</v>
      </c>
      <c r="U955" s="311">
        <f t="shared" ca="1" si="408"/>
        <v>0</v>
      </c>
      <c r="V955" s="306">
        <f t="shared" ca="1" si="409"/>
        <v>1.2267468650489337</v>
      </c>
      <c r="W955" s="304">
        <f t="shared" ca="1" si="410"/>
        <v>27.502119916048461</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0.5547165856707359</v>
      </c>
      <c r="AH955" s="304">
        <f t="shared" ca="1" si="434"/>
        <v>-9.2310482498727033</v>
      </c>
    </row>
    <row r="956" spans="1:34" x14ac:dyDescent="0.2">
      <c r="A956" s="347">
        <f t="shared" ca="1" si="412"/>
        <v>1E-4</v>
      </c>
      <c r="B956" s="304">
        <f t="shared" ca="1" si="413"/>
        <v>37.144700000001706</v>
      </c>
      <c r="D956" s="306">
        <f t="shared" ca="1" si="414"/>
        <v>-0.6484596653359338</v>
      </c>
      <c r="E956" s="307">
        <f t="shared" ca="1" si="415"/>
        <v>-0.60173683951212276</v>
      </c>
      <c r="F956" s="304">
        <f t="shared" ca="1" si="416"/>
        <v>0.88463956592141491</v>
      </c>
      <c r="G956" s="306">
        <f t="shared" ca="1" si="417"/>
        <v>7.3631090900300329</v>
      </c>
      <c r="H956" s="307">
        <f t="shared" ca="1" si="418"/>
        <v>-104.55867333580997</v>
      </c>
      <c r="I956" s="304">
        <f t="shared" ca="1" si="419"/>
        <v>104.81761085436122</v>
      </c>
      <c r="J956" s="306">
        <f t="shared" ca="1" si="420"/>
        <v>841.88593005355631</v>
      </c>
      <c r="K956" s="307">
        <f t="shared" ca="1" si="421"/>
        <v>-14.260418401943477</v>
      </c>
      <c r="L956" s="304">
        <f t="shared" ca="1" si="406"/>
        <v>842.00669757142668</v>
      </c>
      <c r="M956" s="306">
        <f t="shared" ca="1" si="422"/>
        <v>-1.5004915544286299</v>
      </c>
      <c r="N956" s="304">
        <f t="shared" ca="1" si="423"/>
        <v>-85.971833263784944</v>
      </c>
      <c r="P956" s="310">
        <f t="shared" ca="1" si="424"/>
        <v>23</v>
      </c>
      <c r="Q956" s="304">
        <f t="shared" ca="1" si="425"/>
        <v>0</v>
      </c>
      <c r="R956" s="306">
        <f t="shared" ca="1" si="426"/>
        <v>0</v>
      </c>
      <c r="S956" s="307">
        <f t="shared" ca="1" si="427"/>
        <v>2.9792999999999985</v>
      </c>
      <c r="T956" s="304">
        <f t="shared" ca="1" si="407"/>
        <v>29.226932999999988</v>
      </c>
      <c r="U956" s="311">
        <f t="shared" ca="1" si="408"/>
        <v>0</v>
      </c>
      <c r="V956" s="306">
        <f t="shared" ca="1" si="409"/>
        <v>1.2267481477201341</v>
      </c>
      <c r="W956" s="304">
        <f t="shared" ca="1" si="410"/>
        <v>27.50217778037868</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0.5546976163322821</v>
      </c>
      <c r="AH956" s="304">
        <f t="shared" ca="1" si="434"/>
        <v>-9.2310676722882814</v>
      </c>
    </row>
    <row r="957" spans="1:34" x14ac:dyDescent="0.2">
      <c r="A957" s="347">
        <f t="shared" ca="1" si="412"/>
        <v>1E-4</v>
      </c>
      <c r="B957" s="304">
        <f t="shared" ca="1" si="413"/>
        <v>37.144800000001709</v>
      </c>
      <c r="D957" s="306">
        <f t="shared" ca="1" si="414"/>
        <v>-0.64845497566393429</v>
      </c>
      <c r="E957" s="307">
        <f t="shared" ca="1" si="415"/>
        <v>-0.60171703903827733</v>
      </c>
      <c r="F957" s="304">
        <f t="shared" ca="1" si="416"/>
        <v>0.88462265996994749</v>
      </c>
      <c r="G957" s="306">
        <f t="shared" ca="1" si="417"/>
        <v>7.3630442445324666</v>
      </c>
      <c r="H957" s="307">
        <f t="shared" ca="1" si="418"/>
        <v>-104.55873350751388</v>
      </c>
      <c r="I957" s="304">
        <f t="shared" ca="1" si="419"/>
        <v>104.8176663222486</v>
      </c>
      <c r="J957" s="306">
        <f t="shared" ca="1" si="420"/>
        <v>841.88593005355631</v>
      </c>
      <c r="K957" s="307">
        <f t="shared" ca="1" si="421"/>
        <v>-14.270874272285644</v>
      </c>
      <c r="L957" s="304">
        <f t="shared" ca="1" si="406"/>
        <v>842.00687471934395</v>
      </c>
      <c r="M957" s="306">
        <f t="shared" ca="1" si="422"/>
        <v>-1.5004922118767676</v>
      </c>
      <c r="N957" s="304">
        <f t="shared" ca="1" si="423"/>
        <v>-85.971870932788477</v>
      </c>
      <c r="P957" s="310">
        <f t="shared" ca="1" si="424"/>
        <v>23</v>
      </c>
      <c r="Q957" s="304">
        <f t="shared" ca="1" si="425"/>
        <v>0</v>
      </c>
      <c r="R957" s="306">
        <f t="shared" ca="1" si="426"/>
        <v>0</v>
      </c>
      <c r="S957" s="307">
        <f t="shared" ca="1" si="427"/>
        <v>2.9792999999999985</v>
      </c>
      <c r="T957" s="304">
        <f t="shared" ca="1" si="407"/>
        <v>29.226932999999988</v>
      </c>
      <c r="U957" s="311">
        <f t="shared" ca="1" si="408"/>
        <v>0</v>
      </c>
      <c r="V957" s="306">
        <f t="shared" ca="1" si="409"/>
        <v>1.2267494303934148</v>
      </c>
      <c r="W957" s="304">
        <f t="shared" ca="1" si="410"/>
        <v>27.502235643836368</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0.55467864727798855</v>
      </c>
      <c r="AH957" s="304">
        <f t="shared" ca="1" si="434"/>
        <v>-9.2310870944110004</v>
      </c>
    </row>
    <row r="958" spans="1:34" x14ac:dyDescent="0.2">
      <c r="A958" s="347">
        <f t="shared" ca="1" si="412"/>
        <v>1E-4</v>
      </c>
      <c r="B958" s="304">
        <f t="shared" ca="1" si="413"/>
        <v>37.144900000001712</v>
      </c>
      <c r="D958" s="306">
        <f t="shared" ca="1" si="414"/>
        <v>-0.64845028600533072</v>
      </c>
      <c r="E958" s="307">
        <f t="shared" ca="1" si="415"/>
        <v>-0.60169723886296289</v>
      </c>
      <c r="F958" s="304">
        <f t="shared" ca="1" si="416"/>
        <v>0.88460575437632594</v>
      </c>
      <c r="G958" s="306">
        <f t="shared" ca="1" si="417"/>
        <v>7.3629793995038657</v>
      </c>
      <c r="H958" s="307">
        <f t="shared" ca="1" si="418"/>
        <v>-104.55879367723776</v>
      </c>
      <c r="I958" s="304">
        <f t="shared" ca="1" si="419"/>
        <v>104.8177217882391</v>
      </c>
      <c r="J958" s="306">
        <f t="shared" ca="1" si="420"/>
        <v>841.88593005355631</v>
      </c>
      <c r="K958" s="307">
        <f t="shared" ca="1" si="421"/>
        <v>-14.281330148644882</v>
      </c>
      <c r="L958" s="304">
        <f t="shared" ca="1" si="406"/>
        <v>842.00705199716481</v>
      </c>
      <c r="M958" s="306">
        <f t="shared" ca="1" si="422"/>
        <v>-1.5004928693184196</v>
      </c>
      <c r="N958" s="304">
        <f t="shared" ca="1" si="423"/>
        <v>-85.971908601420424</v>
      </c>
      <c r="P958" s="310">
        <f t="shared" ca="1" si="424"/>
        <v>23</v>
      </c>
      <c r="Q958" s="304">
        <f t="shared" ca="1" si="425"/>
        <v>0</v>
      </c>
      <c r="R958" s="306">
        <f t="shared" ca="1" si="426"/>
        <v>0</v>
      </c>
      <c r="S958" s="307">
        <f t="shared" ca="1" si="427"/>
        <v>2.9792999999999985</v>
      </c>
      <c r="T958" s="304">
        <f t="shared" ca="1" si="407"/>
        <v>29.226932999999988</v>
      </c>
      <c r="U958" s="311">
        <f t="shared" ca="1" si="408"/>
        <v>0</v>
      </c>
      <c r="V958" s="306">
        <f t="shared" ca="1" si="409"/>
        <v>1.2267507130687758</v>
      </c>
      <c r="W958" s="304">
        <f t="shared" ca="1" si="410"/>
        <v>27.502293506421555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0.55465967850786058</v>
      </c>
      <c r="AH958" s="304">
        <f t="shared" ca="1" si="434"/>
        <v>-9.231106516240855</v>
      </c>
    </row>
    <row r="959" spans="1:34" x14ac:dyDescent="0.2">
      <c r="A959" s="347">
        <f t="shared" ca="1" si="412"/>
        <v>1E-4</v>
      </c>
      <c r="B959" s="304">
        <f t="shared" ca="1" si="413"/>
        <v>37.145000000001716</v>
      </c>
      <c r="D959" s="306">
        <f t="shared" ca="1" si="414"/>
        <v>-0.64844559636012333</v>
      </c>
      <c r="E959" s="307">
        <f t="shared" ca="1" si="415"/>
        <v>-0.60167743898617054</v>
      </c>
      <c r="F959" s="304">
        <f t="shared" ca="1" si="416"/>
        <v>0.88458884914054448</v>
      </c>
      <c r="G959" s="306">
        <f t="shared" ca="1" si="417"/>
        <v>7.3629145549442301</v>
      </c>
      <c r="H959" s="307">
        <f t="shared" ca="1" si="418"/>
        <v>-104.55885384498166</v>
      </c>
      <c r="I959" s="304">
        <f t="shared" ca="1" si="419"/>
        <v>104.81777725233275</v>
      </c>
      <c r="J959" s="306">
        <f t="shared" ca="1" si="420"/>
        <v>841.88593005355631</v>
      </c>
      <c r="K959" s="307">
        <f t="shared" ca="1" si="421"/>
        <v>-14.291786031020992</v>
      </c>
      <c r="L959" s="304">
        <f t="shared" ca="1" si="406"/>
        <v>842.00722940488936</v>
      </c>
      <c r="M959" s="306">
        <f t="shared" ca="1" si="422"/>
        <v>-1.5004935267535859</v>
      </c>
      <c r="N959" s="304">
        <f t="shared" ca="1" si="423"/>
        <v>-85.971946269680757</v>
      </c>
      <c r="P959" s="310">
        <f t="shared" ca="1" si="424"/>
        <v>23</v>
      </c>
      <c r="Q959" s="304">
        <f t="shared" ca="1" si="425"/>
        <v>0</v>
      </c>
      <c r="R959" s="306">
        <f t="shared" ca="1" si="426"/>
        <v>0</v>
      </c>
      <c r="S959" s="307">
        <f t="shared" ca="1" si="427"/>
        <v>2.9792999999999985</v>
      </c>
      <c r="T959" s="304">
        <f t="shared" ca="1" si="407"/>
        <v>29.226932999999988</v>
      </c>
      <c r="U959" s="311">
        <f t="shared" ca="1" si="408"/>
        <v>0</v>
      </c>
      <c r="V959" s="306">
        <f t="shared" ca="1" si="409"/>
        <v>1.226751995746217</v>
      </c>
      <c r="W959" s="304">
        <f t="shared" ca="1" si="410"/>
        <v>27.502351368134246</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0.55464071002188575</v>
      </c>
      <c r="AH959" s="304">
        <f t="shared" ca="1" si="434"/>
        <v>-9.2311259377778576</v>
      </c>
    </row>
    <row r="960" spans="1:34" x14ac:dyDescent="0.2">
      <c r="A960" s="347">
        <f t="shared" ca="1" si="412"/>
        <v>1E-4</v>
      </c>
      <c r="B960" s="304">
        <f t="shared" ca="1" si="413"/>
        <v>37.145100000001719</v>
      </c>
      <c r="D960" s="306">
        <f t="shared" ca="1" si="414"/>
        <v>-0.64844090672831256</v>
      </c>
      <c r="E960" s="307">
        <f t="shared" ca="1" si="415"/>
        <v>-0.60165763940790207</v>
      </c>
      <c r="F960" s="304">
        <f t="shared" ca="1" si="416"/>
        <v>0.8845719442626051</v>
      </c>
      <c r="G960" s="306">
        <f t="shared" ca="1" si="417"/>
        <v>7.3628497108535571</v>
      </c>
      <c r="H960" s="307">
        <f t="shared" ca="1" si="418"/>
        <v>-104.5589140107456</v>
      </c>
      <c r="I960" s="304">
        <f t="shared" ca="1" si="419"/>
        <v>104.81783271452959</v>
      </c>
      <c r="J960" s="306">
        <f t="shared" ca="1" si="420"/>
        <v>841.88593005355631</v>
      </c>
      <c r="K960" s="307">
        <f t="shared" ca="1" si="421"/>
        <v>-14.302241919413779</v>
      </c>
      <c r="L960" s="304">
        <f t="shared" ca="1" si="406"/>
        <v>842.00740694251795</v>
      </c>
      <c r="M960" s="306">
        <f t="shared" ca="1" si="422"/>
        <v>-1.5004941841822665</v>
      </c>
      <c r="N960" s="304">
        <f t="shared" ca="1" si="423"/>
        <v>-85.971983937569476</v>
      </c>
      <c r="P960" s="310">
        <f t="shared" ca="1" si="424"/>
        <v>23</v>
      </c>
      <c r="Q960" s="304">
        <f t="shared" ca="1" si="425"/>
        <v>0</v>
      </c>
      <c r="R960" s="306">
        <f t="shared" ca="1" si="426"/>
        <v>0</v>
      </c>
      <c r="S960" s="307">
        <f t="shared" ca="1" si="427"/>
        <v>2.9792999999999985</v>
      </c>
      <c r="T960" s="304">
        <f t="shared" ca="1" si="407"/>
        <v>29.226932999999988</v>
      </c>
      <c r="U960" s="311">
        <f t="shared" ca="1" si="408"/>
        <v>0</v>
      </c>
      <c r="V960" s="306">
        <f t="shared" ca="1" si="409"/>
        <v>1.226753278425738</v>
      </c>
      <c r="W960" s="304">
        <f t="shared" ca="1" si="410"/>
        <v>27.50240922897445</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0.55462174182006585</v>
      </c>
      <c r="AH960" s="304">
        <f t="shared" ca="1" si="434"/>
        <v>-9.2311453590220047</v>
      </c>
    </row>
    <row r="961" spans="1:34" x14ac:dyDescent="0.2">
      <c r="A961" s="347">
        <f t="shared" ca="1" si="412"/>
        <v>1E-4</v>
      </c>
      <c r="B961" s="304">
        <f t="shared" ca="1" si="413"/>
        <v>37.145200000001722</v>
      </c>
      <c r="D961" s="306">
        <f t="shared" ca="1" si="414"/>
        <v>-0.64843621710989996</v>
      </c>
      <c r="E961" s="307">
        <f t="shared" ca="1" si="415"/>
        <v>-0.60163784012815036</v>
      </c>
      <c r="F961" s="304">
        <f t="shared" ca="1" si="416"/>
        <v>0.88455503974250416</v>
      </c>
      <c r="G961" s="306">
        <f t="shared" ca="1" si="417"/>
        <v>7.3627848672318459</v>
      </c>
      <c r="H961" s="307">
        <f t="shared" ca="1" si="418"/>
        <v>-104.55897417452961</v>
      </c>
      <c r="I961" s="304">
        <f t="shared" ca="1" si="419"/>
        <v>104.81788817482962</v>
      </c>
      <c r="J961" s="306">
        <f t="shared" ca="1" si="420"/>
        <v>841.88593005355631</v>
      </c>
      <c r="K961" s="307">
        <f t="shared" ca="1" si="421"/>
        <v>-14.312697813823043</v>
      </c>
      <c r="L961" s="304">
        <f t="shared" ca="1" si="406"/>
        <v>842.00758461005046</v>
      </c>
      <c r="M961" s="306">
        <f t="shared" ca="1" si="422"/>
        <v>-1.5004948416044614</v>
      </c>
      <c r="N961" s="304">
        <f t="shared" ca="1" si="423"/>
        <v>-85.97202160508661</v>
      </c>
      <c r="P961" s="310">
        <f t="shared" ca="1" si="424"/>
        <v>23</v>
      </c>
      <c r="Q961" s="304">
        <f t="shared" ca="1" si="425"/>
        <v>0</v>
      </c>
      <c r="R961" s="306">
        <f t="shared" ca="1" si="426"/>
        <v>0</v>
      </c>
      <c r="S961" s="307">
        <f t="shared" ca="1" si="427"/>
        <v>2.9792999999999985</v>
      </c>
      <c r="T961" s="304">
        <f t="shared" ca="1" si="407"/>
        <v>29.226932999999988</v>
      </c>
      <c r="U961" s="311">
        <f t="shared" ca="1" si="408"/>
        <v>0</v>
      </c>
      <c r="V961" s="306">
        <f t="shared" ca="1" si="409"/>
        <v>1.2267545611073398</v>
      </c>
      <c r="W961" s="304">
        <f t="shared" ca="1" si="410"/>
        <v>27.502467088942179</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0.55460277390239732</v>
      </c>
      <c r="AH961" s="304">
        <f t="shared" ca="1" si="434"/>
        <v>-9.2311647799733034</v>
      </c>
    </row>
    <row r="962" spans="1:34" x14ac:dyDescent="0.2">
      <c r="A962" s="347">
        <f t="shared" ca="1" si="412"/>
        <v>1E-4</v>
      </c>
      <c r="B962" s="304">
        <f t="shared" ca="1" si="413"/>
        <v>37.145300000001725</v>
      </c>
      <c r="D962" s="306">
        <f t="shared" ca="1" si="414"/>
        <v>-0.64843152750488675</v>
      </c>
      <c r="E962" s="307">
        <f t="shared" ca="1" si="415"/>
        <v>-0.60161804114691186</v>
      </c>
      <c r="F962" s="304">
        <f t="shared" ca="1" si="416"/>
        <v>0.88453813558024064</v>
      </c>
      <c r="G962" s="306">
        <f t="shared" ca="1" si="417"/>
        <v>7.3627200240790955</v>
      </c>
      <c r="H962" s="307">
        <f t="shared" ca="1" si="418"/>
        <v>-104.55903433633372</v>
      </c>
      <c r="I962" s="304">
        <f t="shared" ca="1" si="419"/>
        <v>104.8179436332329</v>
      </c>
      <c r="J962" s="306">
        <f t="shared" ca="1" si="420"/>
        <v>841.88593005355631</v>
      </c>
      <c r="K962" s="307">
        <f t="shared" ca="1" si="421"/>
        <v>-14.323153714248585</v>
      </c>
      <c r="L962" s="304">
        <f t="shared" ca="1" si="406"/>
        <v>842.00776240748723</v>
      </c>
      <c r="M962" s="306">
        <f t="shared" ca="1" si="422"/>
        <v>-1.5004954990201709</v>
      </c>
      <c r="N962" s="304">
        <f t="shared" ca="1" si="423"/>
        <v>-85.972059272232144</v>
      </c>
      <c r="P962" s="310">
        <f t="shared" ca="1" si="424"/>
        <v>23</v>
      </c>
      <c r="Q962" s="304">
        <f t="shared" ca="1" si="425"/>
        <v>0</v>
      </c>
      <c r="R962" s="306">
        <f t="shared" ca="1" si="426"/>
        <v>0</v>
      </c>
      <c r="S962" s="307">
        <f t="shared" ca="1" si="427"/>
        <v>2.9792999999999985</v>
      </c>
      <c r="T962" s="304">
        <f t="shared" ca="1" si="407"/>
        <v>29.226932999999988</v>
      </c>
      <c r="U962" s="311">
        <f t="shared" ca="1" si="408"/>
        <v>0</v>
      </c>
      <c r="V962" s="306">
        <f t="shared" ca="1" si="409"/>
        <v>1.2267558437910215</v>
      </c>
      <c r="W962" s="304">
        <f t="shared" ca="1" si="410"/>
        <v>27.502524948037451</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0.55458380626887305</v>
      </c>
      <c r="AH962" s="304">
        <f t="shared" ca="1" si="434"/>
        <v>-9.2311842006317573</v>
      </c>
    </row>
    <row r="963" spans="1:34" x14ac:dyDescent="0.2">
      <c r="A963" s="347">
        <f t="shared" ca="1" si="412"/>
        <v>1E-4</v>
      </c>
      <c r="B963" s="304">
        <f t="shared" ca="1" si="413"/>
        <v>37.145400000001729</v>
      </c>
      <c r="D963" s="306">
        <f t="shared" ca="1" si="414"/>
        <v>-0.64842683791327205</v>
      </c>
      <c r="E963" s="307">
        <f t="shared" ca="1" si="415"/>
        <v>-0.60159824246418303</v>
      </c>
      <c r="F963" s="304">
        <f t="shared" ca="1" si="416"/>
        <v>0.88452123177581143</v>
      </c>
      <c r="G963" s="306">
        <f t="shared" ca="1" si="417"/>
        <v>7.3626551813953043</v>
      </c>
      <c r="H963" s="307">
        <f t="shared" ca="1" si="418"/>
        <v>-104.55909449615797</v>
      </c>
      <c r="I963" s="304">
        <f t="shared" ca="1" si="419"/>
        <v>104.81799908973944</v>
      </c>
      <c r="J963" s="306">
        <f t="shared" ca="1" si="420"/>
        <v>841.88593005355631</v>
      </c>
      <c r="K963" s="307">
        <f t="shared" ca="1" si="421"/>
        <v>-14.333609620690209</v>
      </c>
      <c r="L963" s="304">
        <f t="shared" ca="1" si="406"/>
        <v>842.00794033482839</v>
      </c>
      <c r="M963" s="306">
        <f t="shared" ca="1" si="422"/>
        <v>-1.5004961564293948</v>
      </c>
      <c r="N963" s="304">
        <f t="shared" ca="1" si="423"/>
        <v>-85.972096939006093</v>
      </c>
      <c r="P963" s="310">
        <f t="shared" ca="1" si="424"/>
        <v>23</v>
      </c>
      <c r="Q963" s="304">
        <f t="shared" ca="1" si="425"/>
        <v>0</v>
      </c>
      <c r="R963" s="306">
        <f t="shared" ca="1" si="426"/>
        <v>0</v>
      </c>
      <c r="S963" s="307">
        <f t="shared" ca="1" si="427"/>
        <v>2.9792999999999985</v>
      </c>
      <c r="T963" s="304">
        <f t="shared" ca="1" si="407"/>
        <v>29.226932999999988</v>
      </c>
      <c r="U963" s="311">
        <f t="shared" ca="1" si="408"/>
        <v>0</v>
      </c>
      <c r="V963" s="306">
        <f t="shared" ca="1" si="409"/>
        <v>1.2267571264767834</v>
      </c>
      <c r="W963" s="304">
        <f t="shared" ca="1" si="410"/>
        <v>27.502582806260271</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0.55456483891949127</v>
      </c>
      <c r="AH963" s="304">
        <f t="shared" ca="1" si="434"/>
        <v>-9.2312036209973698</v>
      </c>
    </row>
    <row r="964" spans="1:34" x14ac:dyDescent="0.2">
      <c r="A964" s="347">
        <f t="shared" ca="1" si="412"/>
        <v>1E-4</v>
      </c>
      <c r="B964" s="304">
        <f t="shared" ca="1" si="413"/>
        <v>37.145500000001732</v>
      </c>
      <c r="D964" s="306">
        <f t="shared" ca="1" si="414"/>
        <v>-0.64842214833505729</v>
      </c>
      <c r="E964" s="307">
        <f t="shared" ca="1" si="415"/>
        <v>-0.60157844407995675</v>
      </c>
      <c r="F964" s="304">
        <f t="shared" ca="1" si="416"/>
        <v>0.88450432832921333</v>
      </c>
      <c r="G964" s="306">
        <f t="shared" ca="1" si="417"/>
        <v>7.3625903391804703</v>
      </c>
      <c r="H964" s="307">
        <f t="shared" ca="1" si="418"/>
        <v>-104.55915465400237</v>
      </c>
      <c r="I964" s="304">
        <f t="shared" ca="1" si="419"/>
        <v>104.81805454434928</v>
      </c>
      <c r="J964" s="306">
        <f t="shared" ca="1" si="420"/>
        <v>841.88593005355631</v>
      </c>
      <c r="K964" s="307">
        <f t="shared" ca="1" si="421"/>
        <v>-14.344065533147717</v>
      </c>
      <c r="L964" s="304">
        <f t="shared" ref="L964:L1004" ca="1" si="435">SQRT(pos_x^2+pos_z^2)</f>
        <v>842.00811839207392</v>
      </c>
      <c r="M964" s="306">
        <f t="shared" ca="1" si="422"/>
        <v>-1.5004968138321335</v>
      </c>
      <c r="N964" s="304">
        <f t="shared" ca="1" si="423"/>
        <v>-85.972134605408456</v>
      </c>
      <c r="P964" s="310">
        <f t="shared" ca="1" si="424"/>
        <v>23</v>
      </c>
      <c r="Q964" s="304">
        <f t="shared" ca="1" si="425"/>
        <v>0</v>
      </c>
      <c r="R964" s="306">
        <f t="shared" ca="1" si="426"/>
        <v>0</v>
      </c>
      <c r="S964" s="307">
        <f t="shared" ca="1" si="427"/>
        <v>2.9792999999999985</v>
      </c>
      <c r="T964" s="304">
        <f t="shared" ref="T964:T1004" ca="1" si="436">m*g</f>
        <v>29.226932999999988</v>
      </c>
      <c r="U964" s="311">
        <f t="shared" ref="U964:U1004" ca="1" si="437">IF(pos_xz&lt;L_rampe,Poids*COS(Beta),0)</f>
        <v>0</v>
      </c>
      <c r="V964" s="306">
        <f t="shared" ref="V964:V1004" ca="1" si="438">Rho_moyen*(20000-Alt_rampe-pos_z)/(20000+Alt_rampe+pos_z)</f>
        <v>1.2267584091646253</v>
      </c>
      <c r="W964" s="304">
        <f t="shared" ref="W964:W1003" ca="1" si="439">1/2*Rho*Sref*Cx*vit_xz^2</f>
        <v>27.502640663610634</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0.55454587185424842</v>
      </c>
      <c r="AH964" s="304">
        <f t="shared" ca="1" si="434"/>
        <v>-9.2312230410701464</v>
      </c>
    </row>
    <row r="965" spans="1:34" x14ac:dyDescent="0.2">
      <c r="A965" s="347">
        <f t="shared" ref="A965:A1004" ca="1" si="441">IF(B964+0.01&lt;=T_ini+ROUNDUP(Temps_fin_propu,0), 0.01, IF(K964&gt;0, 0.1, 0.0001))</f>
        <v>1E-4</v>
      </c>
      <c r="B965" s="304">
        <f t="shared" ref="B965:B1004" ca="1" si="442">B964+pas</f>
        <v>37.145600000001735</v>
      </c>
      <c r="D965" s="306">
        <f t="shared" ref="D965:D1004" ca="1" si="443">IF(AND(L964&lt;L_rampe,Poussee&lt;Poids*SIN(M964)),0,(-W964+Poussee)/m*COS(M964)-U964/m*SIN(M964))</f>
        <v>-0.64841745877024093</v>
      </c>
      <c r="E965" s="307">
        <f t="shared" ref="E965:E1004" ca="1" si="444">IF(AND(L964&lt;L_rampe,Poussee&lt;Poids*SIN(M964)),0,(-W964+Poussee)/m*SIN(M964)+U964/m*COS(M964)-Poids/m)</f>
        <v>-0.60155864599424191</v>
      </c>
      <c r="F965" s="304">
        <f t="shared" ref="F965:F1004" ca="1" si="445">SQRT(acc_x^2+acc_z^2)</f>
        <v>0.88448742524045121</v>
      </c>
      <c r="G965" s="306">
        <f t="shared" ref="G965:G1004" ca="1" si="446">G964+acc_x*pas</f>
        <v>7.3625254974345937</v>
      </c>
      <c r="H965" s="307">
        <f t="shared" ref="H965:H1004" ca="1" si="447">H964+acc_z*pas</f>
        <v>-104.55921480986697</v>
      </c>
      <c r="I965" s="304">
        <f t="shared" ref="I965:I1004" ca="1" si="448">SQRT(vit_x^2+vit_z^2)</f>
        <v>104.81810999706244</v>
      </c>
      <c r="J965" s="306">
        <f t="shared" ref="J965:J1004" ca="1" si="449">J964+0.5*(vit_x+G964)*pas*(K964&gt;=0)</f>
        <v>841.88593005355631</v>
      </c>
      <c r="K965" s="307">
        <f t="shared" ref="K965:K1004" ca="1" si="450">K964+0.5*(vit_z+H964)*pas</f>
        <v>-14.35452145162091</v>
      </c>
      <c r="L965" s="304">
        <f t="shared" ca="1" si="435"/>
        <v>842.00829657922407</v>
      </c>
      <c r="M965" s="306">
        <f t="shared" ref="M965:M1004" ca="1" si="451">IF(AND(L964&gt;L_rampe,G965&gt;0),ATAN2(G965,H965),$M$4)</f>
        <v>-1.5004974712283869</v>
      </c>
      <c r="N965" s="304">
        <f t="shared" ref="N965:N1004" ca="1" si="452">DEGREES(Beta)</f>
        <v>-85.972172271439248</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2.9792999999999985</v>
      </c>
      <c r="T965" s="304">
        <f t="shared" ca="1" si="436"/>
        <v>29.226932999999988</v>
      </c>
      <c r="U965" s="311">
        <f t="shared" ca="1" si="437"/>
        <v>0</v>
      </c>
      <c r="V965" s="306">
        <f t="shared" ca="1" si="438"/>
        <v>1.2267596918545471</v>
      </c>
      <c r="W965" s="304">
        <f t="shared" ca="1" si="439"/>
        <v>27.502698520088565</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0.55452690507314983</v>
      </c>
      <c r="AH965" s="304">
        <f t="shared" ref="AH965:AH1004" ca="1" si="463">IF(AND(L964&lt;L_rampe,Poussee&lt;Poids*SIN(M964)), g*SIN(M964), (-W964+Poussee)/m)</f>
        <v>-9.2312424608500816</v>
      </c>
    </row>
    <row r="966" spans="1:34" x14ac:dyDescent="0.2">
      <c r="A966" s="347">
        <f t="shared" ca="1" si="441"/>
        <v>1E-4</v>
      </c>
      <c r="B966" s="304">
        <f t="shared" ca="1" si="442"/>
        <v>37.145700000001739</v>
      </c>
      <c r="D966" s="306">
        <f t="shared" ca="1" si="443"/>
        <v>-0.64841276921882474</v>
      </c>
      <c r="E966" s="307">
        <f t="shared" ca="1" si="444"/>
        <v>-0.6015388482070243</v>
      </c>
      <c r="F966" s="304">
        <f t="shared" ca="1" si="445"/>
        <v>0.88447052250951708</v>
      </c>
      <c r="G966" s="306">
        <f t="shared" ca="1" si="446"/>
        <v>7.3624606561576718</v>
      </c>
      <c r="H966" s="307">
        <f t="shared" ca="1" si="447"/>
        <v>-104.55927496375179</v>
      </c>
      <c r="I966" s="304">
        <f t="shared" ca="1" si="448"/>
        <v>104.81816544787894</v>
      </c>
      <c r="J966" s="306">
        <f t="shared" ca="1" si="449"/>
        <v>841.88593005355631</v>
      </c>
      <c r="K966" s="307">
        <f t="shared" ca="1" si="450"/>
        <v>-14.364977376109591</v>
      </c>
      <c r="L966" s="304">
        <f t="shared" ca="1" si="435"/>
        <v>842.00847489627893</v>
      </c>
      <c r="M966" s="306">
        <f t="shared" ca="1" si="451"/>
        <v>-1.5004981286181553</v>
      </c>
      <c r="N966" s="304">
        <f t="shared" ca="1" si="452"/>
        <v>-85.972209937098469</v>
      </c>
      <c r="P966" s="310">
        <f t="shared" ca="1" si="453"/>
        <v>23</v>
      </c>
      <c r="Q966" s="304">
        <f t="shared" ca="1" si="454"/>
        <v>0</v>
      </c>
      <c r="R966" s="306">
        <f t="shared" ca="1" si="455"/>
        <v>0</v>
      </c>
      <c r="S966" s="307">
        <f t="shared" ca="1" si="456"/>
        <v>2.9792999999999985</v>
      </c>
      <c r="T966" s="304">
        <f t="shared" ca="1" si="436"/>
        <v>29.226932999999988</v>
      </c>
      <c r="U966" s="311">
        <f t="shared" ca="1" si="437"/>
        <v>0</v>
      </c>
      <c r="V966" s="306">
        <f t="shared" ca="1" si="438"/>
        <v>1.2267609745465495</v>
      </c>
      <c r="W966" s="304">
        <f t="shared" ca="1" si="439"/>
        <v>27.50275637569408</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0.5545079385761813</v>
      </c>
      <c r="AH966" s="304">
        <f t="shared" ca="1" si="463"/>
        <v>-9.2312618803371862</v>
      </c>
    </row>
    <row r="967" spans="1:34" x14ac:dyDescent="0.2">
      <c r="A967" s="347">
        <f t="shared" ca="1" si="441"/>
        <v>1E-4</v>
      </c>
      <c r="B967" s="304">
        <f t="shared" ca="1" si="442"/>
        <v>37.145800000001742</v>
      </c>
      <c r="D967" s="306">
        <f t="shared" ca="1" si="443"/>
        <v>-0.64840807968080783</v>
      </c>
      <c r="E967" s="307">
        <f t="shared" ca="1" si="444"/>
        <v>-0.60151905071830036</v>
      </c>
      <c r="F967" s="304">
        <f t="shared" ca="1" si="445"/>
        <v>0.88445362013640827</v>
      </c>
      <c r="G967" s="306">
        <f t="shared" ca="1" si="446"/>
        <v>7.3623958153497036</v>
      </c>
      <c r="H967" s="307">
        <f t="shared" ca="1" si="447"/>
        <v>-104.55933511565686</v>
      </c>
      <c r="I967" s="304">
        <f t="shared" ca="1" si="448"/>
        <v>104.81822089679883</v>
      </c>
      <c r="J967" s="306">
        <f t="shared" ca="1" si="449"/>
        <v>841.88593005355631</v>
      </c>
      <c r="K967" s="307">
        <f t="shared" ca="1" si="450"/>
        <v>-14.375433306613562</v>
      </c>
      <c r="L967" s="304">
        <f t="shared" ca="1" si="435"/>
        <v>842.00865334323873</v>
      </c>
      <c r="M967" s="306">
        <f t="shared" ca="1" si="451"/>
        <v>-1.5004987860014383</v>
      </c>
      <c r="N967" s="304">
        <f t="shared" ca="1" si="452"/>
        <v>-85.972247602386105</v>
      </c>
      <c r="P967" s="310">
        <f t="shared" ca="1" si="453"/>
        <v>23</v>
      </c>
      <c r="Q967" s="304">
        <f t="shared" ca="1" si="454"/>
        <v>0</v>
      </c>
      <c r="R967" s="306">
        <f t="shared" ca="1" si="455"/>
        <v>0</v>
      </c>
      <c r="S967" s="307">
        <f t="shared" ca="1" si="456"/>
        <v>2.9792999999999985</v>
      </c>
      <c r="T967" s="304">
        <f t="shared" ca="1" si="436"/>
        <v>29.226932999999988</v>
      </c>
      <c r="U967" s="311">
        <f t="shared" ca="1" si="437"/>
        <v>0</v>
      </c>
      <c r="V967" s="306">
        <f t="shared" ca="1" si="438"/>
        <v>1.2267622572406318</v>
      </c>
      <c r="W967" s="304">
        <f t="shared" ca="1" si="439"/>
        <v>27.502814230427177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0.55448897236334282</v>
      </c>
      <c r="AH967" s="304">
        <f t="shared" ca="1" si="463"/>
        <v>-9.2312812995314655</v>
      </c>
    </row>
    <row r="968" spans="1:34" x14ac:dyDescent="0.2">
      <c r="A968" s="347">
        <f t="shared" ca="1" si="441"/>
        <v>1E-4</v>
      </c>
      <c r="B968" s="304">
        <f t="shared" ca="1" si="442"/>
        <v>37.145900000001745</v>
      </c>
      <c r="D968" s="306">
        <f t="shared" ca="1" si="443"/>
        <v>-0.6484033901561953</v>
      </c>
      <c r="E968" s="307">
        <f t="shared" ca="1" si="444"/>
        <v>-0.60149925352807188</v>
      </c>
      <c r="F968" s="304">
        <f t="shared" ca="1" si="445"/>
        <v>0.88443671812112989</v>
      </c>
      <c r="G968" s="306">
        <f t="shared" ca="1" si="446"/>
        <v>7.3623309750106882</v>
      </c>
      <c r="H968" s="307">
        <f t="shared" ca="1" si="447"/>
        <v>-104.55939526558221</v>
      </c>
      <c r="I968" s="304">
        <f t="shared" ca="1" si="448"/>
        <v>104.81827634382211</v>
      </c>
      <c r="J968" s="306">
        <f t="shared" ca="1" si="449"/>
        <v>841.88593005355631</v>
      </c>
      <c r="K968" s="307">
        <f t="shared" ca="1" si="450"/>
        <v>-14.385889243132624</v>
      </c>
      <c r="L968" s="304">
        <f t="shared" ca="1" si="435"/>
        <v>842.0088319201036</v>
      </c>
      <c r="M968" s="306">
        <f t="shared" ca="1" si="451"/>
        <v>-1.5004994433782364</v>
      </c>
      <c r="N968" s="304">
        <f t="shared" ca="1" si="452"/>
        <v>-85.972285267302183</v>
      </c>
      <c r="P968" s="310">
        <f t="shared" ca="1" si="453"/>
        <v>23</v>
      </c>
      <c r="Q968" s="304">
        <f t="shared" ca="1" si="454"/>
        <v>0</v>
      </c>
      <c r="R968" s="306">
        <f t="shared" ca="1" si="455"/>
        <v>0</v>
      </c>
      <c r="S968" s="307">
        <f t="shared" ca="1" si="456"/>
        <v>2.9792999999999985</v>
      </c>
      <c r="T968" s="304">
        <f t="shared" ca="1" si="436"/>
        <v>29.226932999999988</v>
      </c>
      <c r="U968" s="311">
        <f t="shared" ca="1" si="437"/>
        <v>0</v>
      </c>
      <c r="V968" s="306">
        <f t="shared" ca="1" si="438"/>
        <v>1.2267635399367938</v>
      </c>
      <c r="W968" s="304">
        <f t="shared" ca="1" si="439"/>
        <v>27.502872084287848</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0.55447000643463085</v>
      </c>
      <c r="AH968" s="304">
        <f t="shared" ca="1" si="463"/>
        <v>-9.2313007184329177</v>
      </c>
    </row>
    <row r="969" spans="1:34" x14ac:dyDescent="0.2">
      <c r="A969" s="347">
        <f t="shared" ca="1" si="441"/>
        <v>1E-4</v>
      </c>
      <c r="B969" s="304">
        <f t="shared" ca="1" si="442"/>
        <v>37.146000000001749</v>
      </c>
      <c r="D969" s="306">
        <f t="shared" ca="1" si="443"/>
        <v>-0.64839870064498184</v>
      </c>
      <c r="E969" s="307">
        <f t="shared" ca="1" si="444"/>
        <v>-0.60147945663634061</v>
      </c>
      <c r="F969" s="304">
        <f t="shared" ca="1" si="445"/>
        <v>0.88441981646367929</v>
      </c>
      <c r="G969" s="306">
        <f t="shared" ca="1" si="446"/>
        <v>7.362266135140624</v>
      </c>
      <c r="H969" s="307">
        <f t="shared" ca="1" si="447"/>
        <v>-104.55945541352787</v>
      </c>
      <c r="I969" s="304">
        <f t="shared" ca="1" si="448"/>
        <v>104.81833178894883</v>
      </c>
      <c r="J969" s="306">
        <f t="shared" ca="1" si="449"/>
        <v>841.88593005355631</v>
      </c>
      <c r="K969" s="307">
        <f t="shared" ca="1" si="450"/>
        <v>-14.396345185666579</v>
      </c>
      <c r="L969" s="304">
        <f t="shared" ca="1" si="435"/>
        <v>842.00901062687353</v>
      </c>
      <c r="M969" s="306">
        <f t="shared" ca="1" si="451"/>
        <v>-1.5005001007485494</v>
      </c>
      <c r="N969" s="304">
        <f t="shared" ca="1" si="452"/>
        <v>-85.972322931846705</v>
      </c>
      <c r="P969" s="310">
        <f t="shared" ca="1" si="453"/>
        <v>23</v>
      </c>
      <c r="Q969" s="304">
        <f t="shared" ca="1" si="454"/>
        <v>0</v>
      </c>
      <c r="R969" s="306">
        <f t="shared" ca="1" si="455"/>
        <v>0</v>
      </c>
      <c r="S969" s="307">
        <f t="shared" ca="1" si="456"/>
        <v>2.9792999999999985</v>
      </c>
      <c r="T969" s="304">
        <f t="shared" ca="1" si="436"/>
        <v>29.226932999999988</v>
      </c>
      <c r="U969" s="311">
        <f t="shared" ca="1" si="437"/>
        <v>0</v>
      </c>
      <c r="V969" s="306">
        <f t="shared" ca="1" si="438"/>
        <v>1.2267648226350363</v>
      </c>
      <c r="W969" s="304">
        <f t="shared" ca="1" si="439"/>
        <v>27.502929937276143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0.55445104079005247</v>
      </c>
      <c r="AH969" s="304">
        <f t="shared" ca="1" si="463"/>
        <v>-9.231320137041541</v>
      </c>
    </row>
    <row r="970" spans="1:34" x14ac:dyDescent="0.2">
      <c r="A970" s="347">
        <f t="shared" ca="1" si="441"/>
        <v>1E-4</v>
      </c>
      <c r="B970" s="304">
        <f t="shared" ca="1" si="442"/>
        <v>37.146100000001752</v>
      </c>
      <c r="D970" s="306">
        <f t="shared" ca="1" si="443"/>
        <v>-0.64839401114717155</v>
      </c>
      <c r="E970" s="307">
        <f t="shared" ca="1" si="444"/>
        <v>-0.60145966004308882</v>
      </c>
      <c r="F970" s="304">
        <f t="shared" ca="1" si="445"/>
        <v>0.88440291516404812</v>
      </c>
      <c r="G970" s="306">
        <f t="shared" ca="1" si="446"/>
        <v>7.3622012957395091</v>
      </c>
      <c r="H970" s="307">
        <f t="shared" ca="1" si="447"/>
        <v>-104.55951555949387</v>
      </c>
      <c r="I970" s="304">
        <f t="shared" ca="1" si="448"/>
        <v>104.81838723217902</v>
      </c>
      <c r="J970" s="306">
        <f t="shared" ca="1" si="449"/>
        <v>841.88593005355631</v>
      </c>
      <c r="K970" s="307">
        <f t="shared" ca="1" si="450"/>
        <v>-14.406801134215231</v>
      </c>
      <c r="L970" s="304">
        <f t="shared" ca="1" si="435"/>
        <v>842.00918946354875</v>
      </c>
      <c r="M970" s="306">
        <f t="shared" ca="1" si="451"/>
        <v>-1.5005007581123777</v>
      </c>
      <c r="N970" s="304">
        <f t="shared" ca="1" si="452"/>
        <v>-85.972360596019669</v>
      </c>
      <c r="P970" s="310">
        <f t="shared" ca="1" si="453"/>
        <v>23</v>
      </c>
      <c r="Q970" s="304">
        <f t="shared" ca="1" si="454"/>
        <v>0</v>
      </c>
      <c r="R970" s="306">
        <f t="shared" ca="1" si="455"/>
        <v>0</v>
      </c>
      <c r="S970" s="307">
        <f t="shared" ca="1" si="456"/>
        <v>2.9792999999999985</v>
      </c>
      <c r="T970" s="304">
        <f t="shared" ca="1" si="436"/>
        <v>29.226932999999988</v>
      </c>
      <c r="U970" s="311">
        <f t="shared" ca="1" si="437"/>
        <v>0</v>
      </c>
      <c r="V970" s="306">
        <f t="shared" ca="1" si="438"/>
        <v>1.2267661053353591</v>
      </c>
      <c r="W970" s="304">
        <f t="shared" ca="1" si="439"/>
        <v>27.502987789392066</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0.55443207542959172</v>
      </c>
      <c r="AH970" s="304">
        <f t="shared" ca="1" si="463"/>
        <v>-9.2313395553573514</v>
      </c>
    </row>
    <row r="971" spans="1:34" x14ac:dyDescent="0.2">
      <c r="A971" s="347">
        <f t="shared" ca="1" si="441"/>
        <v>1E-4</v>
      </c>
      <c r="B971" s="304">
        <f t="shared" ca="1" si="442"/>
        <v>37.146200000001755</v>
      </c>
      <c r="D971" s="306">
        <f t="shared" ca="1" si="443"/>
        <v>-0.64838932166276353</v>
      </c>
      <c r="E971" s="307">
        <f t="shared" ca="1" si="444"/>
        <v>-0.60143986374831648</v>
      </c>
      <c r="F971" s="304">
        <f t="shared" ca="1" si="445"/>
        <v>0.88438601422223551</v>
      </c>
      <c r="G971" s="306">
        <f t="shared" ca="1" si="446"/>
        <v>7.3621364568073426</v>
      </c>
      <c r="H971" s="307">
        <f t="shared" ca="1" si="447"/>
        <v>-104.55957570348025</v>
      </c>
      <c r="I971" s="304">
        <f t="shared" ca="1" si="448"/>
        <v>104.81844267351271</v>
      </c>
      <c r="J971" s="306">
        <f t="shared" ca="1" si="449"/>
        <v>841.88593005355631</v>
      </c>
      <c r="K971" s="307">
        <f t="shared" ca="1" si="450"/>
        <v>-14.41725708877838</v>
      </c>
      <c r="L971" s="304">
        <f t="shared" ca="1" si="435"/>
        <v>842.00936843012948</v>
      </c>
      <c r="M971" s="306">
        <f t="shared" ca="1" si="451"/>
        <v>-1.5005014154697212</v>
      </c>
      <c r="N971" s="304">
        <f t="shared" ca="1" si="452"/>
        <v>-85.972398259821077</v>
      </c>
      <c r="P971" s="310">
        <f t="shared" ca="1" si="453"/>
        <v>23</v>
      </c>
      <c r="Q971" s="304">
        <f t="shared" ca="1" si="454"/>
        <v>0</v>
      </c>
      <c r="R971" s="306">
        <f t="shared" ca="1" si="455"/>
        <v>0</v>
      </c>
      <c r="S971" s="307">
        <f t="shared" ca="1" si="456"/>
        <v>2.9792999999999985</v>
      </c>
      <c r="T971" s="304">
        <f t="shared" ca="1" si="436"/>
        <v>29.226932999999988</v>
      </c>
      <c r="U971" s="311">
        <f t="shared" ca="1" si="437"/>
        <v>0</v>
      </c>
      <c r="V971" s="306">
        <f t="shared" ca="1" si="438"/>
        <v>1.2267673880377612</v>
      </c>
      <c r="W971" s="304">
        <f t="shared" ca="1" si="439"/>
        <v>27.503045640635598</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0.55441311035324148</v>
      </c>
      <c r="AH971" s="304">
        <f t="shared" ca="1" si="463"/>
        <v>-9.2313589733803507</v>
      </c>
    </row>
    <row r="972" spans="1:34" x14ac:dyDescent="0.2">
      <c r="A972" s="347">
        <f t="shared" ca="1" si="441"/>
        <v>1E-4</v>
      </c>
      <c r="B972" s="304">
        <f t="shared" ca="1" si="442"/>
        <v>37.146300000001759</v>
      </c>
      <c r="D972" s="306">
        <f t="shared" ca="1" si="443"/>
        <v>-0.64838463219175824</v>
      </c>
      <c r="E972" s="307">
        <f t="shared" ca="1" si="444"/>
        <v>-0.60142006775202894</v>
      </c>
      <c r="F972" s="304">
        <f t="shared" ca="1" si="445"/>
        <v>0.88436911363824589</v>
      </c>
      <c r="G972" s="306">
        <f t="shared" ca="1" si="446"/>
        <v>7.3620716183441237</v>
      </c>
      <c r="H972" s="307">
        <f t="shared" ca="1" si="447"/>
        <v>-104.55963584548702</v>
      </c>
      <c r="I972" s="304">
        <f t="shared" ca="1" si="448"/>
        <v>104.8184981129499</v>
      </c>
      <c r="J972" s="306">
        <f t="shared" ca="1" si="449"/>
        <v>841.88593005355631</v>
      </c>
      <c r="K972" s="307">
        <f t="shared" ca="1" si="450"/>
        <v>-14.427713049355829</v>
      </c>
      <c r="L972" s="304">
        <f t="shared" ca="1" si="435"/>
        <v>842.00954752661562</v>
      </c>
      <c r="M972" s="306">
        <f t="shared" ca="1" si="451"/>
        <v>-1.50050207282058</v>
      </c>
      <c r="N972" s="304">
        <f t="shared" ca="1" si="452"/>
        <v>-85.972435923250941</v>
      </c>
      <c r="P972" s="310">
        <f t="shared" ca="1" si="453"/>
        <v>23</v>
      </c>
      <c r="Q972" s="304">
        <f t="shared" ca="1" si="454"/>
        <v>0</v>
      </c>
      <c r="R972" s="306">
        <f t="shared" ca="1" si="455"/>
        <v>0</v>
      </c>
      <c r="S972" s="307">
        <f t="shared" ca="1" si="456"/>
        <v>2.9792999999999985</v>
      </c>
      <c r="T972" s="304">
        <f t="shared" ca="1" si="436"/>
        <v>29.226932999999988</v>
      </c>
      <c r="U972" s="311">
        <f t="shared" ca="1" si="437"/>
        <v>0</v>
      </c>
      <c r="V972" s="306">
        <f t="shared" ca="1" si="438"/>
        <v>1.2267686707422438</v>
      </c>
      <c r="W972" s="304">
        <f t="shared" ca="1" si="439"/>
        <v>27.503103491006765</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0.55439414556101241</v>
      </c>
      <c r="AH972" s="304">
        <f t="shared" ca="1" si="463"/>
        <v>-9.2313783911105336</v>
      </c>
    </row>
    <row r="973" spans="1:34" x14ac:dyDescent="0.2">
      <c r="A973" s="347">
        <f t="shared" ca="1" si="441"/>
        <v>1E-4</v>
      </c>
      <c r="B973" s="304">
        <f t="shared" ca="1" si="442"/>
        <v>37.146400000001762</v>
      </c>
      <c r="D973" s="306">
        <f t="shared" ca="1" si="443"/>
        <v>-0.64837994273415522</v>
      </c>
      <c r="E973" s="307">
        <f t="shared" ca="1" si="444"/>
        <v>-0.60140027205421731</v>
      </c>
      <c r="F973" s="304">
        <f t="shared" ca="1" si="445"/>
        <v>0.88435221341207315</v>
      </c>
      <c r="G973" s="306">
        <f t="shared" ca="1" si="446"/>
        <v>7.3620067803498506</v>
      </c>
      <c r="H973" s="307">
        <f t="shared" ca="1" si="447"/>
        <v>-104.55969598551422</v>
      </c>
      <c r="I973" s="304">
        <f t="shared" ca="1" si="448"/>
        <v>104.81855355049065</v>
      </c>
      <c r="J973" s="306">
        <f t="shared" ca="1" si="449"/>
        <v>841.88593005355631</v>
      </c>
      <c r="K973" s="307">
        <f t="shared" ca="1" si="450"/>
        <v>-14.438169015947379</v>
      </c>
      <c r="L973" s="304">
        <f t="shared" ca="1" si="435"/>
        <v>842.00972675300761</v>
      </c>
      <c r="M973" s="306">
        <f t="shared" ca="1" si="451"/>
        <v>-1.5005027301649541</v>
      </c>
      <c r="N973" s="304">
        <f t="shared" ca="1" si="452"/>
        <v>-85.972473586309263</v>
      </c>
      <c r="P973" s="310">
        <f t="shared" ca="1" si="453"/>
        <v>23</v>
      </c>
      <c r="Q973" s="304">
        <f t="shared" ca="1" si="454"/>
        <v>0</v>
      </c>
      <c r="R973" s="306">
        <f t="shared" ca="1" si="455"/>
        <v>0</v>
      </c>
      <c r="S973" s="307">
        <f t="shared" ca="1" si="456"/>
        <v>2.9792999999999985</v>
      </c>
      <c r="T973" s="304">
        <f t="shared" ca="1" si="436"/>
        <v>29.226932999999988</v>
      </c>
      <c r="U973" s="311">
        <f t="shared" ca="1" si="437"/>
        <v>0</v>
      </c>
      <c r="V973" s="306">
        <f t="shared" ca="1" si="438"/>
        <v>1.2267699534488057</v>
      </c>
      <c r="W973" s="304">
        <f t="shared" ca="1" si="439"/>
        <v>27.503161340505574</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0.55437518105289385</v>
      </c>
      <c r="AH973" s="304">
        <f t="shared" ca="1" si="463"/>
        <v>-9.2313978085479071</v>
      </c>
    </row>
    <row r="974" spans="1:34" x14ac:dyDescent="0.2">
      <c r="A974" s="347">
        <f t="shared" ca="1" si="441"/>
        <v>1E-4</v>
      </c>
      <c r="B974" s="304">
        <f t="shared" ca="1" si="442"/>
        <v>37.146500000001765</v>
      </c>
      <c r="D974" s="306">
        <f t="shared" ca="1" si="443"/>
        <v>-0.64837525328995782</v>
      </c>
      <c r="E974" s="307">
        <f t="shared" ca="1" si="444"/>
        <v>-0.60138047665487804</v>
      </c>
      <c r="F974" s="304">
        <f t="shared" ca="1" si="445"/>
        <v>0.88433531354371753</v>
      </c>
      <c r="G974" s="306">
        <f t="shared" ca="1" si="446"/>
        <v>7.3619419428245214</v>
      </c>
      <c r="H974" s="307">
        <f t="shared" ca="1" si="447"/>
        <v>-104.5597561235619</v>
      </c>
      <c r="I974" s="304">
        <f t="shared" ca="1" si="448"/>
        <v>104.81860898613499</v>
      </c>
      <c r="J974" s="306">
        <f t="shared" ca="1" si="449"/>
        <v>841.88593005355631</v>
      </c>
      <c r="K974" s="307">
        <f t="shared" ca="1" si="450"/>
        <v>-14.448624988552833</v>
      </c>
      <c r="L974" s="304">
        <f t="shared" ca="1" si="435"/>
        <v>842.00990610930546</v>
      </c>
      <c r="M974" s="306">
        <f t="shared" ca="1" si="451"/>
        <v>-1.5005033875028435</v>
      </c>
      <c r="N974" s="304">
        <f t="shared" ca="1" si="452"/>
        <v>-85.972511248996042</v>
      </c>
      <c r="P974" s="310">
        <f t="shared" ca="1" si="453"/>
        <v>23</v>
      </c>
      <c r="Q974" s="304">
        <f t="shared" ca="1" si="454"/>
        <v>0</v>
      </c>
      <c r="R974" s="306">
        <f t="shared" ca="1" si="455"/>
        <v>0</v>
      </c>
      <c r="S974" s="307">
        <f t="shared" ca="1" si="456"/>
        <v>2.9792999999999985</v>
      </c>
      <c r="T974" s="304">
        <f t="shared" ca="1" si="436"/>
        <v>29.226932999999988</v>
      </c>
      <c r="U974" s="311">
        <f t="shared" ca="1" si="437"/>
        <v>0</v>
      </c>
      <c r="V974" s="306">
        <f t="shared" ca="1" si="438"/>
        <v>1.2267712361574481</v>
      </c>
      <c r="W974" s="304">
        <f t="shared" ca="1" si="439"/>
        <v>27.503219189132057</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0.55435621682888758</v>
      </c>
      <c r="AH974" s="304">
        <f t="shared" ca="1" si="463"/>
        <v>-9.2314172256924749</v>
      </c>
    </row>
    <row r="975" spans="1:34" x14ac:dyDescent="0.2">
      <c r="A975" s="347">
        <f t="shared" ca="1" si="441"/>
        <v>1E-4</v>
      </c>
      <c r="B975" s="304">
        <f t="shared" ca="1" si="442"/>
        <v>37.146600000001769</v>
      </c>
      <c r="D975" s="306">
        <f t="shared" ca="1" si="443"/>
        <v>-0.64837056385916525</v>
      </c>
      <c r="E975" s="307">
        <f t="shared" ca="1" si="444"/>
        <v>-0.60136068155400579</v>
      </c>
      <c r="F975" s="304">
        <f t="shared" ca="1" si="445"/>
        <v>0.88431841403317524</v>
      </c>
      <c r="G975" s="306">
        <f t="shared" ca="1" si="446"/>
        <v>7.3618771057681354</v>
      </c>
      <c r="H975" s="307">
        <f t="shared" ca="1" si="447"/>
        <v>-104.55981625963005</v>
      </c>
      <c r="I975" s="304">
        <f t="shared" ca="1" si="448"/>
        <v>104.81866441988292</v>
      </c>
      <c r="J975" s="306">
        <f t="shared" ca="1" si="449"/>
        <v>841.88593005355631</v>
      </c>
      <c r="K975" s="307">
        <f t="shared" ca="1" si="450"/>
        <v>-14.459080967171992</v>
      </c>
      <c r="L975" s="304">
        <f t="shared" ca="1" si="435"/>
        <v>842.01008559550917</v>
      </c>
      <c r="M975" s="306">
        <f t="shared" ca="1" si="451"/>
        <v>-1.5005040448342486</v>
      </c>
      <c r="N975" s="304">
        <f t="shared" ca="1" si="452"/>
        <v>-85.972548911311307</v>
      </c>
      <c r="P975" s="310">
        <f t="shared" ca="1" si="453"/>
        <v>23</v>
      </c>
      <c r="Q975" s="304">
        <f t="shared" ca="1" si="454"/>
        <v>0</v>
      </c>
      <c r="R975" s="306">
        <f t="shared" ca="1" si="455"/>
        <v>0</v>
      </c>
      <c r="S975" s="307">
        <f t="shared" ca="1" si="456"/>
        <v>2.9792999999999985</v>
      </c>
      <c r="T975" s="304">
        <f t="shared" ca="1" si="436"/>
        <v>29.226932999999988</v>
      </c>
      <c r="U975" s="311">
        <f t="shared" ca="1" si="437"/>
        <v>0</v>
      </c>
      <c r="V975" s="306">
        <f t="shared" ca="1" si="438"/>
        <v>1.2267725188681702</v>
      </c>
      <c r="W975" s="304">
        <f t="shared" ca="1" si="439"/>
        <v>27.503277036886189</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0.55433725288898117</v>
      </c>
      <c r="AH975" s="304">
        <f t="shared" ca="1" si="463"/>
        <v>-9.2314366425442458</v>
      </c>
    </row>
    <row r="976" spans="1:34" x14ac:dyDescent="0.2">
      <c r="A976" s="347">
        <f t="shared" ca="1" si="441"/>
        <v>1E-4</v>
      </c>
      <c r="B976" s="304">
        <f t="shared" ca="1" si="442"/>
        <v>37.146700000001772</v>
      </c>
      <c r="D976" s="306">
        <f t="shared" ca="1" si="443"/>
        <v>-0.64836587444177629</v>
      </c>
      <c r="E976" s="307">
        <f t="shared" ca="1" si="444"/>
        <v>-0.60134088675160235</v>
      </c>
      <c r="F976" s="304">
        <f t="shared" ca="1" si="445"/>
        <v>0.8843015148804465</v>
      </c>
      <c r="G976" s="306">
        <f t="shared" ca="1" si="446"/>
        <v>7.3618122691806915</v>
      </c>
      <c r="H976" s="307">
        <f t="shared" ca="1" si="447"/>
        <v>-104.55987639371872</v>
      </c>
      <c r="I976" s="304">
        <f t="shared" ca="1" si="448"/>
        <v>104.81871985173449</v>
      </c>
      <c r="J976" s="306">
        <f t="shared" ca="1" si="449"/>
        <v>841.88593005355631</v>
      </c>
      <c r="K976" s="307">
        <f t="shared" ca="1" si="450"/>
        <v>-14.46953695180466</v>
      </c>
      <c r="L976" s="304">
        <f t="shared" ca="1" si="435"/>
        <v>842.01026521161907</v>
      </c>
      <c r="M976" s="306">
        <f t="shared" ca="1" si="451"/>
        <v>-1.5005047021591693</v>
      </c>
      <c r="N976" s="304">
        <f t="shared" ca="1" si="452"/>
        <v>-85.972586573255029</v>
      </c>
      <c r="P976" s="310">
        <f t="shared" ca="1" si="453"/>
        <v>23</v>
      </c>
      <c r="Q976" s="304">
        <f t="shared" ca="1" si="454"/>
        <v>0</v>
      </c>
      <c r="R976" s="306">
        <f t="shared" ca="1" si="455"/>
        <v>0</v>
      </c>
      <c r="S976" s="307">
        <f t="shared" ca="1" si="456"/>
        <v>2.9792999999999985</v>
      </c>
      <c r="T976" s="304">
        <f t="shared" ca="1" si="436"/>
        <v>29.226932999999988</v>
      </c>
      <c r="U976" s="311">
        <f t="shared" ca="1" si="437"/>
        <v>0</v>
      </c>
      <c r="V976" s="306">
        <f t="shared" ca="1" si="438"/>
        <v>1.2267738015809724</v>
      </c>
      <c r="W976" s="304">
        <f t="shared" ca="1" si="439"/>
        <v>27.503334883767998</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0.55431828923318172</v>
      </c>
      <c r="AH976" s="304">
        <f t="shared" ca="1" si="463"/>
        <v>-9.2314560591032127</v>
      </c>
    </row>
    <row r="977" spans="1:34" x14ac:dyDescent="0.2">
      <c r="A977" s="347">
        <f t="shared" ca="1" si="441"/>
        <v>1E-4</v>
      </c>
      <c r="B977" s="304">
        <f t="shared" ca="1" si="442"/>
        <v>37.146800000001775</v>
      </c>
      <c r="D977" s="306">
        <f t="shared" ca="1" si="443"/>
        <v>-0.64836118503779239</v>
      </c>
      <c r="E977" s="307">
        <f t="shared" ca="1" si="444"/>
        <v>-0.60132109224766062</v>
      </c>
      <c r="F977" s="304">
        <f t="shared" ca="1" si="445"/>
        <v>0.88428461608552822</v>
      </c>
      <c r="G977" s="306">
        <f t="shared" ca="1" si="446"/>
        <v>7.3617474330621882</v>
      </c>
      <c r="H977" s="307">
        <f t="shared" ca="1" si="447"/>
        <v>-104.55993652582795</v>
      </c>
      <c r="I977" s="304">
        <f t="shared" ca="1" si="448"/>
        <v>104.81877528168972</v>
      </c>
      <c r="J977" s="306">
        <f t="shared" ca="1" si="449"/>
        <v>841.88593005355631</v>
      </c>
      <c r="K977" s="307">
        <f t="shared" ca="1" si="450"/>
        <v>-14.479992942450638</v>
      </c>
      <c r="L977" s="304">
        <f t="shared" ca="1" si="435"/>
        <v>842.01044495763529</v>
      </c>
      <c r="M977" s="306">
        <f t="shared" ca="1" si="451"/>
        <v>-1.5005053594776057</v>
      </c>
      <c r="N977" s="304">
        <f t="shared" ca="1" si="452"/>
        <v>-85.972624234827222</v>
      </c>
      <c r="P977" s="310">
        <f t="shared" ca="1" si="453"/>
        <v>23</v>
      </c>
      <c r="Q977" s="304">
        <f t="shared" ca="1" si="454"/>
        <v>0</v>
      </c>
      <c r="R977" s="306">
        <f t="shared" ca="1" si="455"/>
        <v>0</v>
      </c>
      <c r="S977" s="307">
        <f t="shared" ca="1" si="456"/>
        <v>2.9792999999999985</v>
      </c>
      <c r="T977" s="304">
        <f t="shared" ca="1" si="436"/>
        <v>29.226932999999988</v>
      </c>
      <c r="U977" s="311">
        <f t="shared" ca="1" si="437"/>
        <v>0</v>
      </c>
      <c r="V977" s="306">
        <f t="shared" ca="1" si="438"/>
        <v>1.2267750842958542</v>
      </c>
      <c r="W977" s="304">
        <f t="shared" ca="1" si="439"/>
        <v>27.503392729777495</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0.55429932586147856</v>
      </c>
      <c r="AH977" s="304">
        <f t="shared" ca="1" si="463"/>
        <v>-9.2314754753693862</v>
      </c>
    </row>
    <row r="978" spans="1:34" x14ac:dyDescent="0.2">
      <c r="A978" s="347">
        <f t="shared" ca="1" si="441"/>
        <v>1E-4</v>
      </c>
      <c r="B978" s="304">
        <f t="shared" ca="1" si="442"/>
        <v>37.146900000001779</v>
      </c>
      <c r="D978" s="306">
        <f t="shared" ca="1" si="443"/>
        <v>-0.64835649564721465</v>
      </c>
      <c r="E978" s="307">
        <f t="shared" ca="1" si="444"/>
        <v>-0.60130129804217702</v>
      </c>
      <c r="F978" s="304">
        <f t="shared" ca="1" si="445"/>
        <v>0.88426771764841883</v>
      </c>
      <c r="G978" s="306">
        <f t="shared" ca="1" si="446"/>
        <v>7.3616825974126234</v>
      </c>
      <c r="H978" s="307">
        <f t="shared" ca="1" si="447"/>
        <v>-104.55999665595776</v>
      </c>
      <c r="I978" s="304">
        <f t="shared" ca="1" si="448"/>
        <v>104.81883070974864</v>
      </c>
      <c r="J978" s="306">
        <f t="shared" ca="1" si="449"/>
        <v>841.88593005355631</v>
      </c>
      <c r="K978" s="307">
        <f t="shared" ca="1" si="450"/>
        <v>-14.490448939109728</v>
      </c>
      <c r="L978" s="304">
        <f t="shared" ca="1" si="435"/>
        <v>842.01062483355781</v>
      </c>
      <c r="M978" s="306">
        <f t="shared" ca="1" si="451"/>
        <v>-1.5005060167895576</v>
      </c>
      <c r="N978" s="304">
        <f t="shared" ca="1" si="452"/>
        <v>-85.972661896027901</v>
      </c>
      <c r="P978" s="310">
        <f t="shared" ca="1" si="453"/>
        <v>23</v>
      </c>
      <c r="Q978" s="304">
        <f t="shared" ca="1" si="454"/>
        <v>0</v>
      </c>
      <c r="R978" s="306">
        <f t="shared" ca="1" si="455"/>
        <v>0</v>
      </c>
      <c r="S978" s="307">
        <f t="shared" ca="1" si="456"/>
        <v>2.9792999999999985</v>
      </c>
      <c r="T978" s="304">
        <f t="shared" ca="1" si="436"/>
        <v>29.226932999999988</v>
      </c>
      <c r="U978" s="311">
        <f t="shared" ca="1" si="437"/>
        <v>0</v>
      </c>
      <c r="V978" s="306">
        <f t="shared" ca="1" si="438"/>
        <v>1.2267763670128156</v>
      </c>
      <c r="W978" s="304">
        <f t="shared" ca="1" si="439"/>
        <v>27.503450574914673</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0.55428036277387349</v>
      </c>
      <c r="AH978" s="304">
        <f t="shared" ca="1" si="463"/>
        <v>-9.2314948913427681</v>
      </c>
    </row>
    <row r="979" spans="1:34" x14ac:dyDescent="0.2">
      <c r="A979" s="347">
        <f t="shared" ca="1" si="441"/>
        <v>1E-4</v>
      </c>
      <c r="B979" s="304">
        <f t="shared" ca="1" si="442"/>
        <v>37.147000000001782</v>
      </c>
      <c r="D979" s="306">
        <f t="shared" ca="1" si="443"/>
        <v>-0.64835180627004407</v>
      </c>
      <c r="E979" s="307">
        <f t="shared" ca="1" si="444"/>
        <v>-0.60128150413515513</v>
      </c>
      <c r="F979" s="304">
        <f t="shared" ca="1" si="445"/>
        <v>0.88425081956912166</v>
      </c>
      <c r="G979" s="306">
        <f t="shared" ca="1" si="446"/>
        <v>7.3616177622319965</v>
      </c>
      <c r="H979" s="307">
        <f t="shared" ca="1" si="447"/>
        <v>-104.56005678410817</v>
      </c>
      <c r="I979" s="304">
        <f t="shared" ca="1" si="448"/>
        <v>104.81888613591127</v>
      </c>
      <c r="J979" s="306">
        <f t="shared" ca="1" si="449"/>
        <v>841.88593005355631</v>
      </c>
      <c r="K979" s="307">
        <f t="shared" ca="1" si="450"/>
        <v>-14.50090494178173</v>
      </c>
      <c r="L979" s="304">
        <f t="shared" ca="1" si="435"/>
        <v>842.01080483938688</v>
      </c>
      <c r="M979" s="306">
        <f t="shared" ca="1" si="451"/>
        <v>-1.5005066740950255</v>
      </c>
      <c r="N979" s="304">
        <f t="shared" ca="1" si="452"/>
        <v>-85.972699556857052</v>
      </c>
      <c r="P979" s="310">
        <f t="shared" ca="1" si="453"/>
        <v>23</v>
      </c>
      <c r="Q979" s="304">
        <f t="shared" ca="1" si="454"/>
        <v>0</v>
      </c>
      <c r="R979" s="306">
        <f t="shared" ca="1" si="455"/>
        <v>0</v>
      </c>
      <c r="S979" s="307">
        <f t="shared" ca="1" si="456"/>
        <v>2.9792999999999985</v>
      </c>
      <c r="T979" s="304">
        <f t="shared" ca="1" si="436"/>
        <v>29.226932999999988</v>
      </c>
      <c r="U979" s="311">
        <f t="shared" ca="1" si="437"/>
        <v>0</v>
      </c>
      <c r="V979" s="306">
        <f t="shared" ca="1" si="438"/>
        <v>1.2267776497318574</v>
      </c>
      <c r="W979" s="304">
        <f t="shared" ca="1" si="439"/>
        <v>27.503508419179564</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0.55426139997036472</v>
      </c>
      <c r="AH979" s="304">
        <f t="shared" ca="1" si="463"/>
        <v>-9.2315143070233567</v>
      </c>
    </row>
    <row r="980" spans="1:34" x14ac:dyDescent="0.2">
      <c r="A980" s="347">
        <f t="shared" ca="1" si="441"/>
        <v>1E-4</v>
      </c>
      <c r="B980" s="304">
        <f t="shared" ca="1" si="442"/>
        <v>37.147100000001785</v>
      </c>
      <c r="D980" s="306">
        <f t="shared" ca="1" si="443"/>
        <v>-0.64834711690628011</v>
      </c>
      <c r="E980" s="307">
        <f t="shared" ca="1" si="444"/>
        <v>-0.6012617105265825</v>
      </c>
      <c r="F980" s="304">
        <f t="shared" ca="1" si="445"/>
        <v>0.88423392184762828</v>
      </c>
      <c r="G980" s="306">
        <f t="shared" ca="1" si="446"/>
        <v>7.3615529275203055</v>
      </c>
      <c r="H980" s="307">
        <f t="shared" ca="1" si="447"/>
        <v>-104.56011691027922</v>
      </c>
      <c r="I980" s="304">
        <f t="shared" ca="1" si="448"/>
        <v>104.81894156017766</v>
      </c>
      <c r="J980" s="306">
        <f t="shared" ca="1" si="449"/>
        <v>841.88593005355631</v>
      </c>
      <c r="K980" s="307">
        <f t="shared" ca="1" si="450"/>
        <v>-14.51136095046645</v>
      </c>
      <c r="L980" s="304">
        <f t="shared" ca="1" si="435"/>
        <v>842.0109849751226</v>
      </c>
      <c r="M980" s="306">
        <f t="shared" ca="1" si="451"/>
        <v>-1.5005073313940094</v>
      </c>
      <c r="N980" s="304">
        <f t="shared" ca="1" si="452"/>
        <v>-85.972737217314716</v>
      </c>
      <c r="P980" s="310">
        <f t="shared" ca="1" si="453"/>
        <v>23</v>
      </c>
      <c r="Q980" s="304">
        <f t="shared" ca="1" si="454"/>
        <v>0</v>
      </c>
      <c r="R980" s="306">
        <f t="shared" ca="1" si="455"/>
        <v>0</v>
      </c>
      <c r="S980" s="307">
        <f t="shared" ca="1" si="456"/>
        <v>2.9792999999999985</v>
      </c>
      <c r="T980" s="304">
        <f t="shared" ca="1" si="436"/>
        <v>29.226932999999988</v>
      </c>
      <c r="U980" s="311">
        <f t="shared" ca="1" si="437"/>
        <v>0</v>
      </c>
      <c r="V980" s="306">
        <f t="shared" ca="1" si="438"/>
        <v>1.2267789324529788</v>
      </c>
      <c r="W980" s="304">
        <f t="shared" ca="1" si="439"/>
        <v>27.503566262572175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0.55424243745094337</v>
      </c>
      <c r="AH980" s="304">
        <f t="shared" ca="1" si="463"/>
        <v>-9.2315337224111627</v>
      </c>
    </row>
    <row r="981" spans="1:34" x14ac:dyDescent="0.2">
      <c r="A981" s="347">
        <f t="shared" ca="1" si="441"/>
        <v>1E-4</v>
      </c>
      <c r="B981" s="304">
        <f t="shared" ca="1" si="442"/>
        <v>37.147200000001789</v>
      </c>
      <c r="D981" s="306">
        <f t="shared" ca="1" si="443"/>
        <v>-0.6483424275559222</v>
      </c>
      <c r="E981" s="307">
        <f t="shared" ca="1" si="444"/>
        <v>-0.60124191721645559</v>
      </c>
      <c r="F981" s="304">
        <f t="shared" ca="1" si="445"/>
        <v>0.88421702448393602</v>
      </c>
      <c r="G981" s="306">
        <f t="shared" ca="1" si="446"/>
        <v>7.3614880932775497</v>
      </c>
      <c r="H981" s="307">
        <f t="shared" ca="1" si="447"/>
        <v>-104.56017703447094</v>
      </c>
      <c r="I981" s="304">
        <f t="shared" ca="1" si="448"/>
        <v>104.81899698254783</v>
      </c>
      <c r="J981" s="306">
        <f t="shared" ca="1" si="449"/>
        <v>841.88593005355631</v>
      </c>
      <c r="K981" s="307">
        <f t="shared" ca="1" si="450"/>
        <v>-14.521816965163687</v>
      </c>
      <c r="L981" s="304">
        <f t="shared" ca="1" si="435"/>
        <v>842.01116524076519</v>
      </c>
      <c r="M981" s="306">
        <f t="shared" ca="1" si="451"/>
        <v>-1.5005079886865091</v>
      </c>
      <c r="N981" s="304">
        <f t="shared" ca="1" si="452"/>
        <v>-85.972774877400852</v>
      </c>
      <c r="P981" s="310">
        <f t="shared" ca="1" si="453"/>
        <v>23</v>
      </c>
      <c r="Q981" s="304">
        <f t="shared" ca="1" si="454"/>
        <v>0</v>
      </c>
      <c r="R981" s="306">
        <f t="shared" ca="1" si="455"/>
        <v>0</v>
      </c>
      <c r="S981" s="307">
        <f t="shared" ca="1" si="456"/>
        <v>2.9792999999999985</v>
      </c>
      <c r="T981" s="304">
        <f t="shared" ca="1" si="436"/>
        <v>29.226932999999988</v>
      </c>
      <c r="U981" s="311">
        <f t="shared" ca="1" si="437"/>
        <v>0</v>
      </c>
      <c r="V981" s="306">
        <f t="shared" ca="1" si="438"/>
        <v>1.22678021517618</v>
      </c>
      <c r="W981" s="304">
        <f t="shared" ca="1" si="439"/>
        <v>27.503624105092506</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0.55422347521560589</v>
      </c>
      <c r="AH981" s="304">
        <f t="shared" ca="1" si="463"/>
        <v>-9.2315531375061894</v>
      </c>
    </row>
    <row r="982" spans="1:34" x14ac:dyDescent="0.2">
      <c r="A982" s="347">
        <f t="shared" ca="1" si="441"/>
        <v>1E-4</v>
      </c>
      <c r="B982" s="304">
        <f t="shared" ca="1" si="442"/>
        <v>37.147300000001792</v>
      </c>
      <c r="D982" s="306">
        <f t="shared" ca="1" si="443"/>
        <v>-0.64833773821897311</v>
      </c>
      <c r="E982" s="307">
        <f t="shared" ca="1" si="444"/>
        <v>-0.60122212420477794</v>
      </c>
      <c r="F982" s="304">
        <f t="shared" ca="1" si="445"/>
        <v>0.88420012747804966</v>
      </c>
      <c r="G982" s="306">
        <f t="shared" ca="1" si="446"/>
        <v>7.3614232595037281</v>
      </c>
      <c r="H982" s="307">
        <f t="shared" ca="1" si="447"/>
        <v>-104.56023715668336</v>
      </c>
      <c r="I982" s="304">
        <f t="shared" ca="1" si="448"/>
        <v>104.81905240302179</v>
      </c>
      <c r="J982" s="306">
        <f t="shared" ca="1" si="449"/>
        <v>841.88593005355631</v>
      </c>
      <c r="K982" s="307">
        <f t="shared" ca="1" si="450"/>
        <v>-14.532272985873245</v>
      </c>
      <c r="L982" s="304">
        <f t="shared" ca="1" si="435"/>
        <v>842.01134563631467</v>
      </c>
      <c r="M982" s="306">
        <f t="shared" ca="1" si="451"/>
        <v>-1.500508645972525</v>
      </c>
      <c r="N982" s="304">
        <f t="shared" ca="1" si="452"/>
        <v>-85.972812537115487</v>
      </c>
      <c r="P982" s="310">
        <f t="shared" ca="1" si="453"/>
        <v>23</v>
      </c>
      <c r="Q982" s="304">
        <f t="shared" ca="1" si="454"/>
        <v>0</v>
      </c>
      <c r="R982" s="306">
        <f t="shared" ca="1" si="455"/>
        <v>0</v>
      </c>
      <c r="S982" s="307">
        <f t="shared" ca="1" si="456"/>
        <v>2.9792999999999985</v>
      </c>
      <c r="T982" s="304">
        <f t="shared" ca="1" si="436"/>
        <v>29.226932999999988</v>
      </c>
      <c r="U982" s="311">
        <f t="shared" ca="1" si="437"/>
        <v>0</v>
      </c>
      <c r="V982" s="306">
        <f t="shared" ca="1" si="438"/>
        <v>1.2267814979014611</v>
      </c>
      <c r="W982" s="304">
        <f t="shared" ca="1" si="439"/>
        <v>27.503681946740574</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0.55420451326435405</v>
      </c>
      <c r="AH982" s="304">
        <f t="shared" ca="1" si="463"/>
        <v>-9.2315725523084353</v>
      </c>
    </row>
    <row r="983" spans="1:34" x14ac:dyDescent="0.2">
      <c r="A983" s="347">
        <f t="shared" ca="1" si="441"/>
        <v>1E-4</v>
      </c>
      <c r="B983" s="304">
        <f t="shared" ca="1" si="442"/>
        <v>37.147400000001795</v>
      </c>
      <c r="D983" s="306">
        <f t="shared" ca="1" si="443"/>
        <v>-0.64833304889543197</v>
      </c>
      <c r="E983" s="307">
        <f t="shared" ca="1" si="444"/>
        <v>-0.60120233149154068</v>
      </c>
      <c r="F983" s="304">
        <f t="shared" ca="1" si="445"/>
        <v>0.88418323082996253</v>
      </c>
      <c r="G983" s="306">
        <f t="shared" ca="1" si="446"/>
        <v>7.361358426198839</v>
      </c>
      <c r="H983" s="307">
        <f t="shared" ca="1" si="447"/>
        <v>-104.5602972769165</v>
      </c>
      <c r="I983" s="304">
        <f t="shared" ca="1" si="448"/>
        <v>104.8191078215996</v>
      </c>
      <c r="J983" s="306">
        <f t="shared" ca="1" si="449"/>
        <v>841.88593005355631</v>
      </c>
      <c r="K983" s="307">
        <f t="shared" ca="1" si="450"/>
        <v>-14.542729012594926</v>
      </c>
      <c r="L983" s="304">
        <f t="shared" ca="1" si="435"/>
        <v>842.01152616177126</v>
      </c>
      <c r="M983" s="306">
        <f t="shared" ca="1" si="451"/>
        <v>-1.5005093032520571</v>
      </c>
      <c r="N983" s="304">
        <f t="shared" ca="1" si="452"/>
        <v>-85.972850196458651</v>
      </c>
      <c r="P983" s="310">
        <f t="shared" ca="1" si="453"/>
        <v>23</v>
      </c>
      <c r="Q983" s="304">
        <f t="shared" ca="1" si="454"/>
        <v>0</v>
      </c>
      <c r="R983" s="306">
        <f t="shared" ca="1" si="455"/>
        <v>0</v>
      </c>
      <c r="S983" s="307">
        <f t="shared" ca="1" si="456"/>
        <v>2.9792999999999985</v>
      </c>
      <c r="T983" s="304">
        <f t="shared" ca="1" si="436"/>
        <v>29.226932999999988</v>
      </c>
      <c r="U983" s="311">
        <f t="shared" ca="1" si="437"/>
        <v>0</v>
      </c>
      <c r="V983" s="306">
        <f t="shared" ca="1" si="438"/>
        <v>1.2267827806288218</v>
      </c>
      <c r="W983" s="304">
        <f t="shared" ca="1" si="439"/>
        <v>27.503739787516395</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0.5541855515971843</v>
      </c>
      <c r="AH983" s="304">
        <f t="shared" ca="1" si="463"/>
        <v>-9.2315919668179056</v>
      </c>
    </row>
    <row r="984" spans="1:34" x14ac:dyDescent="0.2">
      <c r="A984" s="347">
        <f t="shared" ca="1" si="441"/>
        <v>1E-4</v>
      </c>
      <c r="B984" s="304">
        <f t="shared" ca="1" si="442"/>
        <v>37.147500000001799</v>
      </c>
      <c r="D984" s="306">
        <f t="shared" ca="1" si="443"/>
        <v>-0.64832835958529844</v>
      </c>
      <c r="E984" s="307">
        <f t="shared" ca="1" si="444"/>
        <v>-0.60118253907674024</v>
      </c>
      <c r="F984" s="304">
        <f t="shared" ca="1" si="445"/>
        <v>0.88416633453967264</v>
      </c>
      <c r="G984" s="306">
        <f t="shared" ca="1" si="446"/>
        <v>7.3612935933628805</v>
      </c>
      <c r="H984" s="307">
        <f t="shared" ca="1" si="447"/>
        <v>-104.56035739517041</v>
      </c>
      <c r="I984" s="304">
        <f t="shared" ca="1" si="448"/>
        <v>104.81916323828125</v>
      </c>
      <c r="J984" s="306">
        <f t="shared" ca="1" si="449"/>
        <v>841.88593005355631</v>
      </c>
      <c r="K984" s="307">
        <f t="shared" ca="1" si="450"/>
        <v>-14.553185045328529</v>
      </c>
      <c r="L984" s="304">
        <f t="shared" ca="1" si="435"/>
        <v>842.01170681713506</v>
      </c>
      <c r="M984" s="306">
        <f t="shared" ca="1" si="451"/>
        <v>-1.5005099605251053</v>
      </c>
      <c r="N984" s="304">
        <f t="shared" ca="1" si="452"/>
        <v>-85.972887855430301</v>
      </c>
      <c r="P984" s="310">
        <f t="shared" ca="1" si="453"/>
        <v>23</v>
      </c>
      <c r="Q984" s="304">
        <f t="shared" ca="1" si="454"/>
        <v>0</v>
      </c>
      <c r="R984" s="306">
        <f t="shared" ca="1" si="455"/>
        <v>0</v>
      </c>
      <c r="S984" s="307">
        <f t="shared" ca="1" si="456"/>
        <v>2.9792999999999985</v>
      </c>
      <c r="T984" s="304">
        <f t="shared" ca="1" si="436"/>
        <v>29.226932999999988</v>
      </c>
      <c r="U984" s="311">
        <f t="shared" ca="1" si="437"/>
        <v>0</v>
      </c>
      <c r="V984" s="306">
        <f t="shared" ca="1" si="438"/>
        <v>1.2267840633582623</v>
      </c>
      <c r="W984" s="304">
        <f t="shared" ca="1" si="439"/>
        <v>27.503797627419949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0.55416659021408776</v>
      </c>
      <c r="AH984" s="304">
        <f t="shared" ca="1" si="463"/>
        <v>-9.2316113810346074</v>
      </c>
    </row>
    <row r="985" spans="1:34" x14ac:dyDescent="0.2">
      <c r="A985" s="347">
        <f t="shared" ca="1" si="441"/>
        <v>1E-4</v>
      </c>
      <c r="B985" s="304">
        <f t="shared" ca="1" si="442"/>
        <v>37.147600000001802</v>
      </c>
      <c r="D985" s="306">
        <f t="shared" ca="1" si="443"/>
        <v>-0.64832367028857496</v>
      </c>
      <c r="E985" s="307">
        <f t="shared" ca="1" si="444"/>
        <v>-0.60116274696038019</v>
      </c>
      <c r="F985" s="304">
        <f t="shared" ca="1" si="445"/>
        <v>0.8841494386071842</v>
      </c>
      <c r="G985" s="306">
        <f t="shared" ca="1" si="446"/>
        <v>7.3612287609958518</v>
      </c>
      <c r="H985" s="307">
        <f t="shared" ca="1" si="447"/>
        <v>-104.56041751144511</v>
      </c>
      <c r="I985" s="304">
        <f t="shared" ca="1" si="448"/>
        <v>104.81921865306681</v>
      </c>
      <c r="J985" s="306">
        <f t="shared" ca="1" si="449"/>
        <v>841.88593005355631</v>
      </c>
      <c r="K985" s="307">
        <f t="shared" ca="1" si="450"/>
        <v>-14.563641084073859</v>
      </c>
      <c r="L985" s="304">
        <f t="shared" ca="1" si="435"/>
        <v>842.01188760240632</v>
      </c>
      <c r="M985" s="306">
        <f t="shared" ca="1" si="451"/>
        <v>-1.5005106177916698</v>
      </c>
      <c r="N985" s="304">
        <f t="shared" ca="1" si="452"/>
        <v>-85.97292551403045</v>
      </c>
      <c r="P985" s="310">
        <f t="shared" ca="1" si="453"/>
        <v>23</v>
      </c>
      <c r="Q985" s="304">
        <f t="shared" ca="1" si="454"/>
        <v>0</v>
      </c>
      <c r="R985" s="306">
        <f t="shared" ca="1" si="455"/>
        <v>0</v>
      </c>
      <c r="S985" s="307">
        <f t="shared" ca="1" si="456"/>
        <v>2.9792999999999985</v>
      </c>
      <c r="T985" s="304">
        <f t="shared" ca="1" si="436"/>
        <v>29.226932999999988</v>
      </c>
      <c r="U985" s="311">
        <f t="shared" ca="1" si="437"/>
        <v>0</v>
      </c>
      <c r="V985" s="306">
        <f t="shared" ca="1" si="438"/>
        <v>1.2267853460897824</v>
      </c>
      <c r="W985" s="304">
        <f t="shared" ca="1" si="439"/>
        <v>27.503855466451292</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0.55414762911506976</v>
      </c>
      <c r="AH985" s="304">
        <f t="shared" ca="1" si="463"/>
        <v>-9.2316307949585354</v>
      </c>
    </row>
    <row r="986" spans="1:34" x14ac:dyDescent="0.2">
      <c r="A986" s="347">
        <f t="shared" ca="1" si="441"/>
        <v>1E-4</v>
      </c>
      <c r="B986" s="304">
        <f t="shared" ca="1" si="442"/>
        <v>37.147700000001805</v>
      </c>
      <c r="D986" s="306">
        <f t="shared" ca="1" si="443"/>
        <v>-0.64831898100526164</v>
      </c>
      <c r="E986" s="307">
        <f t="shared" ca="1" si="444"/>
        <v>-0.60114295514244453</v>
      </c>
      <c r="F986" s="304">
        <f t="shared" ca="1" si="445"/>
        <v>0.88413254303248667</v>
      </c>
      <c r="G986" s="306">
        <f t="shared" ca="1" si="446"/>
        <v>7.3611639290977511</v>
      </c>
      <c r="H986" s="307">
        <f t="shared" ca="1" si="447"/>
        <v>-104.56047762574062</v>
      </c>
      <c r="I986" s="304">
        <f t="shared" ca="1" si="448"/>
        <v>104.81927406595628</v>
      </c>
      <c r="J986" s="306">
        <f t="shared" ca="1" si="449"/>
        <v>841.88593005355631</v>
      </c>
      <c r="K986" s="307">
        <f t="shared" ca="1" si="450"/>
        <v>-14.574097128830719</v>
      </c>
      <c r="L986" s="304">
        <f t="shared" ca="1" si="435"/>
        <v>842.01206851758491</v>
      </c>
      <c r="M986" s="306">
        <f t="shared" ca="1" si="451"/>
        <v>-1.5005112750517509</v>
      </c>
      <c r="N986" s="304">
        <f t="shared" ca="1" si="452"/>
        <v>-85.972963172259142</v>
      </c>
      <c r="P986" s="310">
        <f t="shared" ca="1" si="453"/>
        <v>23</v>
      </c>
      <c r="Q986" s="304">
        <f t="shared" ca="1" si="454"/>
        <v>0</v>
      </c>
      <c r="R986" s="306">
        <f t="shared" ca="1" si="455"/>
        <v>0</v>
      </c>
      <c r="S986" s="307">
        <f t="shared" ca="1" si="456"/>
        <v>2.9792999999999985</v>
      </c>
      <c r="T986" s="304">
        <f t="shared" ca="1" si="436"/>
        <v>29.226932999999988</v>
      </c>
      <c r="U986" s="311">
        <f t="shared" ca="1" si="437"/>
        <v>0</v>
      </c>
      <c r="V986" s="306">
        <f t="shared" ca="1" si="438"/>
        <v>1.2267866288233822</v>
      </c>
      <c r="W986" s="304">
        <f t="shared" ca="1" si="439"/>
        <v>27.503913304610389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0.55412866830011609</v>
      </c>
      <c r="AH986" s="304">
        <f t="shared" ca="1" si="463"/>
        <v>-9.2316502085897039</v>
      </c>
    </row>
    <row r="987" spans="1:34" x14ac:dyDescent="0.2">
      <c r="A987" s="347">
        <f t="shared" ca="1" si="441"/>
        <v>1E-4</v>
      </c>
      <c r="B987" s="304">
        <f t="shared" ca="1" si="442"/>
        <v>37.147800000001808</v>
      </c>
      <c r="D987" s="306">
        <f t="shared" ca="1" si="443"/>
        <v>-0.64831429173535671</v>
      </c>
      <c r="E987" s="307">
        <f t="shared" ca="1" si="444"/>
        <v>-0.60112316362294393</v>
      </c>
      <c r="F987" s="304">
        <f t="shared" ca="1" si="445"/>
        <v>0.88411564781558627</v>
      </c>
      <c r="G987" s="306">
        <f t="shared" ca="1" si="446"/>
        <v>7.3610990976685775</v>
      </c>
      <c r="H987" s="307">
        <f t="shared" ca="1" si="447"/>
        <v>-104.56053773805698</v>
      </c>
      <c r="I987" s="304">
        <f t="shared" ca="1" si="448"/>
        <v>104.81932947694969</v>
      </c>
      <c r="J987" s="306">
        <f t="shared" ca="1" si="449"/>
        <v>841.88593005355631</v>
      </c>
      <c r="K987" s="307">
        <f t="shared" ca="1" si="450"/>
        <v>-14.584553179598908</v>
      </c>
      <c r="L987" s="304">
        <f t="shared" ca="1" si="435"/>
        <v>842.01224956267117</v>
      </c>
      <c r="M987" s="306">
        <f t="shared" ca="1" si="451"/>
        <v>-1.5005119323053484</v>
      </c>
      <c r="N987" s="304">
        <f t="shared" ca="1" si="452"/>
        <v>-85.973000830116348</v>
      </c>
      <c r="P987" s="310">
        <f t="shared" ca="1" si="453"/>
        <v>23</v>
      </c>
      <c r="Q987" s="304">
        <f t="shared" ca="1" si="454"/>
        <v>0</v>
      </c>
      <c r="R987" s="306">
        <f t="shared" ca="1" si="455"/>
        <v>0</v>
      </c>
      <c r="S987" s="307">
        <f t="shared" ca="1" si="456"/>
        <v>2.9792999999999985</v>
      </c>
      <c r="T987" s="304">
        <f t="shared" ca="1" si="436"/>
        <v>29.226932999999988</v>
      </c>
      <c r="U987" s="311">
        <f t="shared" ca="1" si="437"/>
        <v>0</v>
      </c>
      <c r="V987" s="306">
        <f t="shared" ca="1" si="438"/>
        <v>1.2267879115590619</v>
      </c>
      <c r="W987" s="304">
        <f t="shared" ca="1" si="439"/>
        <v>27.503971141897274</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0.55410970776923563</v>
      </c>
      <c r="AH987" s="304">
        <f t="shared" ca="1" si="463"/>
        <v>-9.2316696219281056</v>
      </c>
    </row>
    <row r="988" spans="1:34" x14ac:dyDescent="0.2">
      <c r="A988" s="347">
        <f t="shared" ca="1" si="441"/>
        <v>1E-4</v>
      </c>
      <c r="B988" s="304">
        <f t="shared" ca="1" si="442"/>
        <v>37.147900000001812</v>
      </c>
      <c r="D988" s="306">
        <f t="shared" ca="1" si="443"/>
        <v>-0.64830960247886171</v>
      </c>
      <c r="E988" s="307">
        <f t="shared" ca="1" si="444"/>
        <v>-0.60110337240186951</v>
      </c>
      <c r="F988" s="304">
        <f t="shared" ca="1" si="445"/>
        <v>0.88409875295647844</v>
      </c>
      <c r="G988" s="306">
        <f t="shared" ca="1" si="446"/>
        <v>7.3610342667083293</v>
      </c>
      <c r="H988" s="307">
        <f t="shared" ca="1" si="447"/>
        <v>-104.56059784839422</v>
      </c>
      <c r="I988" s="304">
        <f t="shared" ca="1" si="448"/>
        <v>104.81938488604709</v>
      </c>
      <c r="J988" s="306">
        <f t="shared" ca="1" si="449"/>
        <v>841.88593005355631</v>
      </c>
      <c r="K988" s="307">
        <f t="shared" ca="1" si="450"/>
        <v>-14.59500923637823</v>
      </c>
      <c r="L988" s="304">
        <f t="shared" ca="1" si="435"/>
        <v>842.01243073766523</v>
      </c>
      <c r="M988" s="306">
        <f t="shared" ca="1" si="451"/>
        <v>-1.5005125895524623</v>
      </c>
      <c r="N988" s="304">
        <f t="shared" ca="1" si="452"/>
        <v>-85.973038487602068</v>
      </c>
      <c r="P988" s="310">
        <f t="shared" ca="1" si="453"/>
        <v>23</v>
      </c>
      <c r="Q988" s="304">
        <f t="shared" ca="1" si="454"/>
        <v>0</v>
      </c>
      <c r="R988" s="306">
        <f t="shared" ca="1" si="455"/>
        <v>0</v>
      </c>
      <c r="S988" s="307">
        <f t="shared" ca="1" si="456"/>
        <v>2.9792999999999985</v>
      </c>
      <c r="T988" s="304">
        <f t="shared" ca="1" si="436"/>
        <v>29.226932999999988</v>
      </c>
      <c r="U988" s="311">
        <f t="shared" ca="1" si="437"/>
        <v>0</v>
      </c>
      <c r="V988" s="306">
        <f t="shared" ca="1" si="438"/>
        <v>1.2267891942968208</v>
      </c>
      <c r="W988" s="304">
        <f t="shared" ca="1" si="439"/>
        <v>27.504028978311958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0.55409074752242127</v>
      </c>
      <c r="AH988" s="304">
        <f t="shared" ca="1" si="463"/>
        <v>-9.2316890349737477</v>
      </c>
    </row>
    <row r="989" spans="1:34" x14ac:dyDescent="0.2">
      <c r="A989" s="347">
        <f t="shared" ca="1" si="441"/>
        <v>1E-4</v>
      </c>
      <c r="B989" s="304">
        <f t="shared" ca="1" si="442"/>
        <v>37.148000000001815</v>
      </c>
      <c r="D989" s="306">
        <f t="shared" ca="1" si="443"/>
        <v>-0.6483049132357801</v>
      </c>
      <c r="E989" s="307">
        <f t="shared" ca="1" si="444"/>
        <v>-0.60108358147921415</v>
      </c>
      <c r="F989" s="304">
        <f t="shared" ca="1" si="445"/>
        <v>0.88408185845516107</v>
      </c>
      <c r="G989" s="306">
        <f t="shared" ca="1" si="446"/>
        <v>7.3609694362170055</v>
      </c>
      <c r="H989" s="307">
        <f t="shared" ca="1" si="447"/>
        <v>-104.56065795675237</v>
      </c>
      <c r="I989" s="304">
        <f t="shared" ca="1" si="448"/>
        <v>104.81944029324848</v>
      </c>
      <c r="J989" s="306">
        <f t="shared" ca="1" si="449"/>
        <v>841.88593005355631</v>
      </c>
      <c r="K989" s="307">
        <f t="shared" ca="1" si="450"/>
        <v>-14.605465299168488</v>
      </c>
      <c r="L989" s="304">
        <f t="shared" ca="1" si="435"/>
        <v>842.01261204256718</v>
      </c>
      <c r="M989" s="306">
        <f t="shared" ca="1" si="451"/>
        <v>-1.5005132467930928</v>
      </c>
      <c r="N989" s="304">
        <f t="shared" ca="1" si="452"/>
        <v>-85.97307614471633</v>
      </c>
      <c r="P989" s="310">
        <f t="shared" ca="1" si="453"/>
        <v>23</v>
      </c>
      <c r="Q989" s="304">
        <f t="shared" ca="1" si="454"/>
        <v>0</v>
      </c>
      <c r="R989" s="306">
        <f t="shared" ca="1" si="455"/>
        <v>0</v>
      </c>
      <c r="S989" s="307">
        <f t="shared" ca="1" si="456"/>
        <v>2.9792999999999985</v>
      </c>
      <c r="T989" s="304">
        <f t="shared" ca="1" si="436"/>
        <v>29.226932999999988</v>
      </c>
      <c r="U989" s="311">
        <f t="shared" ca="1" si="437"/>
        <v>0</v>
      </c>
      <c r="V989" s="306">
        <f t="shared" ca="1" si="438"/>
        <v>1.2267904770366598</v>
      </c>
      <c r="W989" s="304">
        <f t="shared" ca="1" si="439"/>
        <v>27.504086813854443</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0.55407178755966591</v>
      </c>
      <c r="AH989" s="304">
        <f t="shared" ca="1" si="463"/>
        <v>-9.2317084477266373</v>
      </c>
    </row>
    <row r="990" spans="1:34" x14ac:dyDescent="0.2">
      <c r="A990" s="347">
        <f t="shared" ca="1" si="441"/>
        <v>1E-4</v>
      </c>
      <c r="B990" s="304">
        <f t="shared" ca="1" si="442"/>
        <v>37.148100000001818</v>
      </c>
      <c r="D990" s="306">
        <f t="shared" ca="1" si="443"/>
        <v>-0.64830022400610876</v>
      </c>
      <c r="E990" s="307">
        <f t="shared" ca="1" si="444"/>
        <v>-0.60106379085497785</v>
      </c>
      <c r="F990" s="304">
        <f t="shared" ca="1" si="445"/>
        <v>0.88406496431163217</v>
      </c>
      <c r="G990" s="306">
        <f t="shared" ca="1" si="446"/>
        <v>7.3609046061946053</v>
      </c>
      <c r="H990" s="307">
        <f t="shared" ca="1" si="447"/>
        <v>-104.56071806313145</v>
      </c>
      <c r="I990" s="304">
        <f t="shared" ca="1" si="448"/>
        <v>104.81949569855391</v>
      </c>
      <c r="J990" s="306">
        <f t="shared" ca="1" si="449"/>
        <v>841.88593005355631</v>
      </c>
      <c r="K990" s="307">
        <f t="shared" ca="1" si="450"/>
        <v>-14.615921367969483</v>
      </c>
      <c r="L990" s="304">
        <f t="shared" ca="1" si="435"/>
        <v>842.01279347737716</v>
      </c>
      <c r="M990" s="306">
        <f t="shared" ca="1" si="451"/>
        <v>-1.5005139040272402</v>
      </c>
      <c r="N990" s="304">
        <f t="shared" ca="1" si="452"/>
        <v>-85.973113801459121</v>
      </c>
      <c r="P990" s="310">
        <f t="shared" ca="1" si="453"/>
        <v>23</v>
      </c>
      <c r="Q990" s="304">
        <f t="shared" ca="1" si="454"/>
        <v>0</v>
      </c>
      <c r="R990" s="306">
        <f t="shared" ca="1" si="455"/>
        <v>0</v>
      </c>
      <c r="S990" s="307">
        <f t="shared" ca="1" si="456"/>
        <v>2.9792999999999985</v>
      </c>
      <c r="T990" s="304">
        <f t="shared" ca="1" si="436"/>
        <v>29.226932999999988</v>
      </c>
      <c r="U990" s="311">
        <f t="shared" ca="1" si="437"/>
        <v>0</v>
      </c>
      <c r="V990" s="306">
        <f t="shared" ca="1" si="438"/>
        <v>1.2267917597785782</v>
      </c>
      <c r="W990" s="304">
        <f t="shared" ca="1" si="439"/>
        <v>27.50414464852475</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0.55405282788096955</v>
      </c>
      <c r="AH990" s="304">
        <f t="shared" ca="1" si="463"/>
        <v>-9.2317278601867745</v>
      </c>
    </row>
    <row r="991" spans="1:34" x14ac:dyDescent="0.2">
      <c r="A991" s="347">
        <f t="shared" ca="1" si="441"/>
        <v>1E-4</v>
      </c>
      <c r="B991" s="304">
        <f t="shared" ca="1" si="442"/>
        <v>37.148200000001822</v>
      </c>
      <c r="D991" s="306">
        <f t="shared" ca="1" si="443"/>
        <v>-0.64829553478984914</v>
      </c>
      <c r="E991" s="307">
        <f t="shared" ca="1" si="444"/>
        <v>-0.60104400052915352</v>
      </c>
      <c r="F991" s="304">
        <f t="shared" ca="1" si="445"/>
        <v>0.88404807052588807</v>
      </c>
      <c r="G991" s="306">
        <f t="shared" ca="1" si="446"/>
        <v>7.360839776641126</v>
      </c>
      <c r="H991" s="307">
        <f t="shared" ca="1" si="447"/>
        <v>-104.5607781675315</v>
      </c>
      <c r="I991" s="304">
        <f t="shared" ca="1" si="448"/>
        <v>104.81955110196338</v>
      </c>
      <c r="J991" s="306">
        <f t="shared" ca="1" si="449"/>
        <v>841.88593005355631</v>
      </c>
      <c r="K991" s="307">
        <f t="shared" ca="1" si="450"/>
        <v>-14.626377442781015</v>
      </c>
      <c r="L991" s="304">
        <f t="shared" ca="1" si="435"/>
        <v>842.01297504209526</v>
      </c>
      <c r="M991" s="306">
        <f t="shared" ca="1" si="451"/>
        <v>-1.5005145612549042</v>
      </c>
      <c r="N991" s="304">
        <f t="shared" ca="1" si="452"/>
        <v>-85.973151457830454</v>
      </c>
      <c r="P991" s="310">
        <f t="shared" ca="1" si="453"/>
        <v>23</v>
      </c>
      <c r="Q991" s="304">
        <f t="shared" ca="1" si="454"/>
        <v>0</v>
      </c>
      <c r="R991" s="306">
        <f t="shared" ca="1" si="455"/>
        <v>0</v>
      </c>
      <c r="S991" s="307">
        <f t="shared" ca="1" si="456"/>
        <v>2.9792999999999985</v>
      </c>
      <c r="T991" s="304">
        <f t="shared" ca="1" si="436"/>
        <v>29.226932999999988</v>
      </c>
      <c r="U991" s="311">
        <f t="shared" ca="1" si="437"/>
        <v>0</v>
      </c>
      <c r="V991" s="306">
        <f t="shared" ca="1" si="438"/>
        <v>1.2267930425225764</v>
      </c>
      <c r="W991" s="304">
        <f t="shared" ca="1" si="439"/>
        <v>27.504202482322874</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0.55403386848632508</v>
      </c>
      <c r="AH991" s="304">
        <f t="shared" ca="1" si="463"/>
        <v>-9.2317472723541645</v>
      </c>
    </row>
    <row r="992" spans="1:34" x14ac:dyDescent="0.2">
      <c r="A992" s="347">
        <f t="shared" ca="1" si="441"/>
        <v>1E-4</v>
      </c>
      <c r="B992" s="304">
        <f t="shared" ca="1" si="442"/>
        <v>37.148300000001825</v>
      </c>
      <c r="D992" s="306">
        <f t="shared" ca="1" si="443"/>
        <v>-0.64829084558700201</v>
      </c>
      <c r="E992" s="307">
        <f t="shared" ca="1" si="444"/>
        <v>-0.6010242105017447</v>
      </c>
      <c r="F992" s="304">
        <f t="shared" ca="1" si="445"/>
        <v>0.88403117709793222</v>
      </c>
      <c r="G992" s="306">
        <f t="shared" ca="1" si="446"/>
        <v>7.3607749475565676</v>
      </c>
      <c r="H992" s="307">
        <f t="shared" ca="1" si="447"/>
        <v>-104.56083826995254</v>
      </c>
      <c r="I992" s="304">
        <f t="shared" ca="1" si="448"/>
        <v>104.81960650347695</v>
      </c>
      <c r="J992" s="306">
        <f t="shared" ca="1" si="449"/>
        <v>841.88593005355631</v>
      </c>
      <c r="K992" s="307">
        <f t="shared" ca="1" si="450"/>
        <v>-14.63683352360289</v>
      </c>
      <c r="L992" s="304">
        <f t="shared" ca="1" si="435"/>
        <v>842.01315673672173</v>
      </c>
      <c r="M992" s="306">
        <f t="shared" ca="1" si="451"/>
        <v>-1.5005152184760853</v>
      </c>
      <c r="N992" s="304">
        <f t="shared" ca="1" si="452"/>
        <v>-85.97318911383033</v>
      </c>
      <c r="P992" s="310">
        <f t="shared" ca="1" si="453"/>
        <v>23</v>
      </c>
      <c r="Q992" s="304">
        <f t="shared" ca="1" si="454"/>
        <v>0</v>
      </c>
      <c r="R992" s="306">
        <f t="shared" ca="1" si="455"/>
        <v>0</v>
      </c>
      <c r="S992" s="307">
        <f t="shared" ca="1" si="456"/>
        <v>2.9792999999999985</v>
      </c>
      <c r="T992" s="304">
        <f t="shared" ca="1" si="436"/>
        <v>29.226932999999988</v>
      </c>
      <c r="U992" s="311">
        <f t="shared" ca="1" si="437"/>
        <v>0</v>
      </c>
      <c r="V992" s="306">
        <f t="shared" ca="1" si="438"/>
        <v>1.2267943252686537</v>
      </c>
      <c r="W992" s="304">
        <f t="shared" ca="1" si="439"/>
        <v>27.504260315248821</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0.55401490937573605</v>
      </c>
      <c r="AH992" s="304">
        <f t="shared" ca="1" si="463"/>
        <v>-9.2317666842288073</v>
      </c>
    </row>
    <row r="993" spans="1:34" x14ac:dyDescent="0.2">
      <c r="A993" s="347">
        <f t="shared" ca="1" si="441"/>
        <v>1E-4</v>
      </c>
      <c r="B993" s="304">
        <f t="shared" ca="1" si="442"/>
        <v>37.148400000001828</v>
      </c>
      <c r="D993" s="306">
        <f t="shared" ca="1" si="443"/>
        <v>-0.6482861563975667</v>
      </c>
      <c r="E993" s="307">
        <f t="shared" ca="1" si="444"/>
        <v>-0.60100442077274607</v>
      </c>
      <c r="F993" s="304">
        <f t="shared" ca="1" si="445"/>
        <v>0.88401428402776072</v>
      </c>
      <c r="G993" s="306">
        <f t="shared" ca="1" si="446"/>
        <v>7.3607101189409274</v>
      </c>
      <c r="H993" s="307">
        <f t="shared" ca="1" si="447"/>
        <v>-104.56089837039463</v>
      </c>
      <c r="I993" s="304">
        <f t="shared" ca="1" si="448"/>
        <v>104.81966190309466</v>
      </c>
      <c r="J993" s="306">
        <f t="shared" ca="1" si="449"/>
        <v>841.88593005355631</v>
      </c>
      <c r="K993" s="307">
        <f t="shared" ca="1" si="450"/>
        <v>-14.647289610434907</v>
      </c>
      <c r="L993" s="304">
        <f t="shared" ca="1" si="435"/>
        <v>842.01333856125666</v>
      </c>
      <c r="M993" s="306">
        <f t="shared" ca="1" si="451"/>
        <v>-1.500515875690783</v>
      </c>
      <c r="N993" s="304">
        <f t="shared" ca="1" si="452"/>
        <v>-85.973226769458748</v>
      </c>
      <c r="P993" s="310">
        <f t="shared" ca="1" si="453"/>
        <v>23</v>
      </c>
      <c r="Q993" s="304">
        <f t="shared" ca="1" si="454"/>
        <v>0</v>
      </c>
      <c r="R993" s="306">
        <f t="shared" ca="1" si="455"/>
        <v>0</v>
      </c>
      <c r="S993" s="307">
        <f t="shared" ca="1" si="456"/>
        <v>2.9792999999999985</v>
      </c>
      <c r="T993" s="304">
        <f t="shared" ca="1" si="436"/>
        <v>29.226932999999988</v>
      </c>
      <c r="U993" s="311">
        <f t="shared" ca="1" si="437"/>
        <v>0</v>
      </c>
      <c r="V993" s="306">
        <f t="shared" ca="1" si="438"/>
        <v>1.2267956080168108</v>
      </c>
      <c r="W993" s="304">
        <f t="shared" ca="1" si="439"/>
        <v>27.50431814730263</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0.55399595054919715</v>
      </c>
      <c r="AH993" s="304">
        <f t="shared" ca="1" si="463"/>
        <v>-9.2317860958107048</v>
      </c>
    </row>
    <row r="994" spans="1:34" x14ac:dyDescent="0.2">
      <c r="A994" s="347">
        <f t="shared" ca="1" si="441"/>
        <v>1E-4</v>
      </c>
      <c r="B994" s="304">
        <f t="shared" ca="1" si="442"/>
        <v>37.148500000001832</v>
      </c>
      <c r="D994" s="306">
        <f t="shared" ca="1" si="443"/>
        <v>-0.64828146722154689</v>
      </c>
      <c r="E994" s="307">
        <f t="shared" ca="1" si="444"/>
        <v>-0.60098463134214519</v>
      </c>
      <c r="F994" s="304">
        <f t="shared" ca="1" si="445"/>
        <v>0.88399739131536792</v>
      </c>
      <c r="G994" s="306">
        <f t="shared" ca="1" si="446"/>
        <v>7.3606452907942055</v>
      </c>
      <c r="H994" s="307">
        <f t="shared" ca="1" si="447"/>
        <v>-104.56095846885776</v>
      </c>
      <c r="I994" s="304">
        <f t="shared" ca="1" si="448"/>
        <v>104.81971730081649</v>
      </c>
      <c r="J994" s="306">
        <f t="shared" ca="1" si="449"/>
        <v>841.88593005355631</v>
      </c>
      <c r="K994" s="307">
        <f t="shared" ca="1" si="450"/>
        <v>-14.65774570327687</v>
      </c>
      <c r="L994" s="304">
        <f t="shared" ca="1" si="435"/>
        <v>842.01352051570018</v>
      </c>
      <c r="M994" s="306">
        <f t="shared" ca="1" si="451"/>
        <v>-1.500516532898998</v>
      </c>
      <c r="N994" s="304">
        <f t="shared" ca="1" si="452"/>
        <v>-85.973264424715722</v>
      </c>
      <c r="P994" s="310">
        <f t="shared" ca="1" si="453"/>
        <v>23</v>
      </c>
      <c r="Q994" s="304">
        <f t="shared" ca="1" si="454"/>
        <v>0</v>
      </c>
      <c r="R994" s="306">
        <f t="shared" ca="1" si="455"/>
        <v>0</v>
      </c>
      <c r="S994" s="307">
        <f t="shared" ca="1" si="456"/>
        <v>2.9792999999999985</v>
      </c>
      <c r="T994" s="304">
        <f t="shared" ca="1" si="436"/>
        <v>29.226932999999988</v>
      </c>
      <c r="U994" s="311">
        <f t="shared" ca="1" si="437"/>
        <v>0</v>
      </c>
      <c r="V994" s="306">
        <f t="shared" ca="1" si="438"/>
        <v>1.2267968907670475</v>
      </c>
      <c r="W994" s="304">
        <f t="shared" ca="1" si="439"/>
        <v>27.504375978484287</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0.55397699200669948</v>
      </c>
      <c r="AH994" s="304">
        <f t="shared" ca="1" si="463"/>
        <v>-9.231805507099871</v>
      </c>
    </row>
    <row r="995" spans="1:34" x14ac:dyDescent="0.2">
      <c r="A995" s="347">
        <f t="shared" ca="1" si="441"/>
        <v>1E-4</v>
      </c>
      <c r="B995" s="304">
        <f t="shared" ca="1" si="442"/>
        <v>37.148600000001835</v>
      </c>
      <c r="D995" s="306">
        <f t="shared" ca="1" si="443"/>
        <v>-0.64827677805893902</v>
      </c>
      <c r="E995" s="307">
        <f t="shared" ca="1" si="444"/>
        <v>-0.60096484220994917</v>
      </c>
      <c r="F995" s="304">
        <f t="shared" ca="1" si="445"/>
        <v>0.88398049896075648</v>
      </c>
      <c r="G995" s="306">
        <f t="shared" ca="1" si="446"/>
        <v>7.3605804631164</v>
      </c>
      <c r="H995" s="307">
        <f t="shared" ca="1" si="447"/>
        <v>-104.56101856534198</v>
      </c>
      <c r="I995" s="304">
        <f t="shared" ca="1" si="448"/>
        <v>104.8197726966425</v>
      </c>
      <c r="J995" s="306">
        <f t="shared" ca="1" si="449"/>
        <v>841.88593005355631</v>
      </c>
      <c r="K995" s="307">
        <f t="shared" ca="1" si="450"/>
        <v>-14.66820180212858</v>
      </c>
      <c r="L995" s="304">
        <f t="shared" ca="1" si="435"/>
        <v>842.0137026000524</v>
      </c>
      <c r="M995" s="306">
        <f t="shared" ca="1" si="451"/>
        <v>-1.5005171901007299</v>
      </c>
      <c r="N995" s="304">
        <f t="shared" ca="1" si="452"/>
        <v>-85.973302079601254</v>
      </c>
      <c r="P995" s="310">
        <f t="shared" ca="1" si="453"/>
        <v>23</v>
      </c>
      <c r="Q995" s="304">
        <f t="shared" ca="1" si="454"/>
        <v>0</v>
      </c>
      <c r="R995" s="306">
        <f t="shared" ca="1" si="455"/>
        <v>0</v>
      </c>
      <c r="S995" s="307">
        <f t="shared" ca="1" si="456"/>
        <v>2.9792999999999985</v>
      </c>
      <c r="T995" s="304">
        <f t="shared" ca="1" si="436"/>
        <v>29.226932999999988</v>
      </c>
      <c r="U995" s="311">
        <f t="shared" ca="1" si="437"/>
        <v>0</v>
      </c>
      <c r="V995" s="306">
        <f t="shared" ca="1" si="438"/>
        <v>1.2267981735193636</v>
      </c>
      <c r="W995" s="304">
        <f t="shared" ca="1" si="439"/>
        <v>27.504433808793809</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0.55395803374824837</v>
      </c>
      <c r="AH995" s="304">
        <f t="shared" ca="1" si="463"/>
        <v>-9.2318249180962972</v>
      </c>
    </row>
    <row r="996" spans="1:34" x14ac:dyDescent="0.2">
      <c r="A996" s="347">
        <f t="shared" ca="1" si="441"/>
        <v>1E-4</v>
      </c>
      <c r="B996" s="304">
        <f t="shared" ca="1" si="442"/>
        <v>37.148700000001838</v>
      </c>
      <c r="D996" s="306">
        <f t="shared" ca="1" si="443"/>
        <v>-0.64827208890974686</v>
      </c>
      <c r="E996" s="307">
        <f t="shared" ca="1" si="444"/>
        <v>-0.6009450533761509</v>
      </c>
      <c r="F996" s="304">
        <f t="shared" ca="1" si="445"/>
        <v>0.88396360696392451</v>
      </c>
      <c r="G996" s="306">
        <f t="shared" ca="1" si="446"/>
        <v>7.3605156359075092</v>
      </c>
      <c r="H996" s="307">
        <f t="shared" ca="1" si="447"/>
        <v>-104.56107865984733</v>
      </c>
      <c r="I996" s="304">
        <f t="shared" ca="1" si="448"/>
        <v>104.81982809057271</v>
      </c>
      <c r="J996" s="306">
        <f t="shared" ca="1" si="449"/>
        <v>841.88593005355631</v>
      </c>
      <c r="K996" s="307">
        <f t="shared" ca="1" si="450"/>
        <v>-14.678657906989839</v>
      </c>
      <c r="L996" s="304">
        <f t="shared" ca="1" si="435"/>
        <v>842.01388481431343</v>
      </c>
      <c r="M996" s="306">
        <f t="shared" ca="1" si="451"/>
        <v>-1.5005178472959793</v>
      </c>
      <c r="N996" s="304">
        <f t="shared" ca="1" si="452"/>
        <v>-85.973339734115356</v>
      </c>
      <c r="P996" s="310">
        <f t="shared" ca="1" si="453"/>
        <v>23</v>
      </c>
      <c r="Q996" s="304">
        <f t="shared" ca="1" si="454"/>
        <v>0</v>
      </c>
      <c r="R996" s="306">
        <f t="shared" ca="1" si="455"/>
        <v>0</v>
      </c>
      <c r="S996" s="307">
        <f t="shared" ca="1" si="456"/>
        <v>2.9792999999999985</v>
      </c>
      <c r="T996" s="304">
        <f t="shared" ca="1" si="436"/>
        <v>29.226932999999988</v>
      </c>
      <c r="U996" s="311">
        <f t="shared" ca="1" si="437"/>
        <v>0</v>
      </c>
      <c r="V996" s="306">
        <f t="shared" ca="1" si="438"/>
        <v>1.2267994562737592</v>
      </c>
      <c r="W996" s="304">
        <f t="shared" ca="1" si="439"/>
        <v>27.504491638231201</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0.55393907577383317</v>
      </c>
      <c r="AH996" s="304">
        <f t="shared" ca="1" si="463"/>
        <v>-9.2318443287999941</v>
      </c>
    </row>
    <row r="997" spans="1:34" x14ac:dyDescent="0.2">
      <c r="A997" s="347">
        <f t="shared" ca="1" si="441"/>
        <v>1E-4</v>
      </c>
      <c r="B997" s="304">
        <f t="shared" ca="1" si="442"/>
        <v>37.148800000001842</v>
      </c>
      <c r="D997" s="306">
        <f t="shared" ca="1" si="443"/>
        <v>-0.64826739977396697</v>
      </c>
      <c r="E997" s="307">
        <f t="shared" ca="1" si="444"/>
        <v>-0.6009252648407486</v>
      </c>
      <c r="F997" s="304">
        <f t="shared" ca="1" si="445"/>
        <v>0.88394671532486846</v>
      </c>
      <c r="G997" s="306">
        <f t="shared" ca="1" si="446"/>
        <v>7.3604508091675322</v>
      </c>
      <c r="H997" s="307">
        <f t="shared" ca="1" si="447"/>
        <v>-104.56113875237381</v>
      </c>
      <c r="I997" s="304">
        <f t="shared" ca="1" si="448"/>
        <v>104.81988348260717</v>
      </c>
      <c r="J997" s="306">
        <f t="shared" ca="1" si="449"/>
        <v>841.88593005355631</v>
      </c>
      <c r="K997" s="307">
        <f t="shared" ca="1" si="450"/>
        <v>-14.689114017860451</v>
      </c>
      <c r="L997" s="304">
        <f t="shared" ca="1" si="435"/>
        <v>842.0140671584835</v>
      </c>
      <c r="M997" s="306">
        <f t="shared" ca="1" si="451"/>
        <v>-1.5005185044847456</v>
      </c>
      <c r="N997" s="304">
        <f t="shared" ca="1" si="452"/>
        <v>-85.973377388258015</v>
      </c>
      <c r="P997" s="310">
        <f t="shared" ca="1" si="453"/>
        <v>23</v>
      </c>
      <c r="Q997" s="304">
        <f t="shared" ca="1" si="454"/>
        <v>0</v>
      </c>
      <c r="R997" s="306">
        <f t="shared" ca="1" si="455"/>
        <v>0</v>
      </c>
      <c r="S997" s="307">
        <f t="shared" ca="1" si="456"/>
        <v>2.9792999999999985</v>
      </c>
      <c r="T997" s="304">
        <f t="shared" ca="1" si="436"/>
        <v>29.226932999999988</v>
      </c>
      <c r="U997" s="311">
        <f t="shared" ca="1" si="437"/>
        <v>0</v>
      </c>
      <c r="V997" s="306">
        <f t="shared" ca="1" si="438"/>
        <v>1.2268007390302345</v>
      </c>
      <c r="W997" s="304">
        <f t="shared" ca="1" si="439"/>
        <v>27.504549466796487</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0.55392011808345565</v>
      </c>
      <c r="AH997" s="304">
        <f t="shared" ca="1" si="463"/>
        <v>-9.2318637392109597</v>
      </c>
    </row>
    <row r="998" spans="1:34" x14ac:dyDescent="0.2">
      <c r="A998" s="347">
        <f t="shared" ca="1" si="441"/>
        <v>1E-4</v>
      </c>
      <c r="B998" s="304">
        <f t="shared" ca="1" si="442"/>
        <v>37.148900000001845</v>
      </c>
      <c r="D998" s="306">
        <f t="shared" ca="1" si="443"/>
        <v>-0.64826271065160523</v>
      </c>
      <c r="E998" s="307">
        <f t="shared" ca="1" si="444"/>
        <v>-0.60090547660373161</v>
      </c>
      <c r="F998" s="304">
        <f t="shared" ca="1" si="445"/>
        <v>0.88392982404358589</v>
      </c>
      <c r="G998" s="306">
        <f t="shared" ca="1" si="446"/>
        <v>7.3603859828964673</v>
      </c>
      <c r="H998" s="307">
        <f t="shared" ca="1" si="447"/>
        <v>-104.56119884292147</v>
      </c>
      <c r="I998" s="304">
        <f t="shared" ca="1" si="448"/>
        <v>104.81993887274587</v>
      </c>
      <c r="J998" s="306">
        <f t="shared" ca="1" si="449"/>
        <v>841.88593005355631</v>
      </c>
      <c r="K998" s="307">
        <f t="shared" ca="1" si="450"/>
        <v>-14.699570134740215</v>
      </c>
      <c r="L998" s="304">
        <f t="shared" ca="1" si="435"/>
        <v>842.01424963256272</v>
      </c>
      <c r="M998" s="306">
        <f t="shared" ca="1" si="451"/>
        <v>-1.5005191616670295</v>
      </c>
      <c r="N998" s="304">
        <f t="shared" ca="1" si="452"/>
        <v>-85.973415042029245</v>
      </c>
      <c r="P998" s="310">
        <f t="shared" ca="1" si="453"/>
        <v>23</v>
      </c>
      <c r="Q998" s="304">
        <f t="shared" ca="1" si="454"/>
        <v>0</v>
      </c>
      <c r="R998" s="306">
        <f t="shared" ca="1" si="455"/>
        <v>0</v>
      </c>
      <c r="S998" s="307">
        <f t="shared" ca="1" si="456"/>
        <v>2.9792999999999985</v>
      </c>
      <c r="T998" s="304">
        <f t="shared" ca="1" si="436"/>
        <v>29.226932999999988</v>
      </c>
      <c r="U998" s="311">
        <f t="shared" ca="1" si="437"/>
        <v>0</v>
      </c>
      <c r="V998" s="306">
        <f t="shared" ca="1" si="438"/>
        <v>1.2268020217887894</v>
      </c>
      <c r="W998" s="304">
        <f t="shared" ca="1" si="439"/>
        <v>27.50460729448967</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0.55390116067710871</v>
      </c>
      <c r="AH998" s="304">
        <f t="shared" ca="1" si="463"/>
        <v>-9.2318831493292048</v>
      </c>
    </row>
    <row r="999" spans="1:34" x14ac:dyDescent="0.2">
      <c r="A999" s="347">
        <f t="shared" ca="1" si="441"/>
        <v>1E-4</v>
      </c>
      <c r="B999" s="304">
        <f t="shared" ca="1" si="442"/>
        <v>37.149000000001848</v>
      </c>
      <c r="D999" s="306">
        <f t="shared" ca="1" si="443"/>
        <v>-0.64825802154265666</v>
      </c>
      <c r="E999" s="307">
        <f t="shared" ca="1" si="444"/>
        <v>-0.60088568866510172</v>
      </c>
      <c r="F999" s="304">
        <f t="shared" ca="1" si="445"/>
        <v>0.88391293312007446</v>
      </c>
      <c r="G999" s="306">
        <f t="shared" ca="1" si="446"/>
        <v>7.3603211570943134</v>
      </c>
      <c r="H999" s="307">
        <f t="shared" ca="1" si="447"/>
        <v>-104.56125893149034</v>
      </c>
      <c r="I999" s="304">
        <f t="shared" ca="1" si="448"/>
        <v>104.81999426098886</v>
      </c>
      <c r="J999" s="306">
        <f t="shared" ca="1" si="449"/>
        <v>841.88593005355631</v>
      </c>
      <c r="K999" s="307">
        <f t="shared" ca="1" si="450"/>
        <v>-14.710026257628936</v>
      </c>
      <c r="L999" s="304">
        <f t="shared" ca="1" si="435"/>
        <v>842.0144322365511</v>
      </c>
      <c r="M999" s="306">
        <f t="shared" ca="1" si="451"/>
        <v>-1.5005198188428306</v>
      </c>
      <c r="N999" s="304">
        <f t="shared" ca="1" si="452"/>
        <v>-85.973452695429046</v>
      </c>
      <c r="P999" s="310">
        <f t="shared" ca="1" si="453"/>
        <v>23</v>
      </c>
      <c r="Q999" s="304">
        <f t="shared" ca="1" si="454"/>
        <v>0</v>
      </c>
      <c r="R999" s="306">
        <f t="shared" ca="1" si="455"/>
        <v>0</v>
      </c>
      <c r="S999" s="307">
        <f t="shared" ca="1" si="456"/>
        <v>2.9792999999999985</v>
      </c>
      <c r="T999" s="304">
        <f t="shared" ca="1" si="436"/>
        <v>29.226932999999988</v>
      </c>
      <c r="U999" s="311">
        <f t="shared" ca="1" si="437"/>
        <v>0</v>
      </c>
      <c r="V999" s="306">
        <f t="shared" ca="1" si="438"/>
        <v>1.2268033045494231</v>
      </c>
      <c r="W999" s="304">
        <f t="shared" ca="1" si="439"/>
        <v>27.504665121310737</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0.55388220355478879</v>
      </c>
      <c r="AH999" s="304">
        <f t="shared" ca="1" si="463"/>
        <v>-9.2319025591547295</v>
      </c>
    </row>
    <row r="1000" spans="1:34" x14ac:dyDescent="0.2">
      <c r="A1000" s="347">
        <f t="shared" ca="1" si="441"/>
        <v>1E-4</v>
      </c>
      <c r="B1000" s="304">
        <f t="shared" ca="1" si="442"/>
        <v>37.149100000001852</v>
      </c>
      <c r="D1000" s="306">
        <f t="shared" ca="1" si="443"/>
        <v>-0.64825333244712569</v>
      </c>
      <c r="E1000" s="307">
        <f t="shared" ca="1" si="444"/>
        <v>-0.60086590102486426</v>
      </c>
      <c r="F1000" s="304">
        <f t="shared" ca="1" si="445"/>
        <v>0.88389604255434118</v>
      </c>
      <c r="G1000" s="306">
        <f t="shared" ca="1" si="446"/>
        <v>7.360256331761069</v>
      </c>
      <c r="H1000" s="307">
        <f t="shared" ca="1" si="447"/>
        <v>-104.56131901808044</v>
      </c>
      <c r="I1000" s="304">
        <f t="shared" ca="1" si="448"/>
        <v>104.82004964733616</v>
      </c>
      <c r="J1000" s="306">
        <f t="shared" ca="1" si="449"/>
        <v>841.88593005355631</v>
      </c>
      <c r="K1000" s="307">
        <f t="shared" ca="1" si="450"/>
        <v>-14.720482386526415</v>
      </c>
      <c r="L1000" s="304">
        <f t="shared" ca="1" si="435"/>
        <v>842.01461497044909</v>
      </c>
      <c r="M1000" s="306">
        <f t="shared" ca="1" si="451"/>
        <v>-1.5005204760121493</v>
      </c>
      <c r="N1000" s="304">
        <f t="shared" ca="1" si="452"/>
        <v>-85.973490348457446</v>
      </c>
      <c r="P1000" s="310">
        <f t="shared" ca="1" si="453"/>
        <v>23</v>
      </c>
      <c r="Q1000" s="304">
        <f t="shared" ca="1" si="454"/>
        <v>0</v>
      </c>
      <c r="R1000" s="306">
        <f t="shared" ca="1" si="455"/>
        <v>0</v>
      </c>
      <c r="S1000" s="307">
        <f t="shared" ca="1" si="456"/>
        <v>2.9792999999999985</v>
      </c>
      <c r="T1000" s="304">
        <f t="shared" ca="1" si="436"/>
        <v>29.226932999999988</v>
      </c>
      <c r="U1000" s="311">
        <f t="shared" ca="1" si="437"/>
        <v>0</v>
      </c>
      <c r="V1000" s="306">
        <f t="shared" ca="1" si="438"/>
        <v>1.2268045873121367</v>
      </c>
      <c r="W1000" s="304">
        <f t="shared" ca="1" si="439"/>
        <v>27.504722947259737</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0.553863246716503</v>
      </c>
      <c r="AH1000" s="304">
        <f t="shared" ca="1" si="463"/>
        <v>-9.2319219686875282</v>
      </c>
    </row>
    <row r="1001" spans="1:34" x14ac:dyDescent="0.2">
      <c r="A1001" s="347">
        <f t="shared" ca="1" si="441"/>
        <v>1E-4</v>
      </c>
      <c r="B1001" s="304">
        <f t="shared" ca="1" si="442"/>
        <v>37.149200000001855</v>
      </c>
      <c r="D1001" s="306">
        <f t="shared" ca="1" si="443"/>
        <v>-0.64824864336501054</v>
      </c>
      <c r="E1001" s="307">
        <f t="shared" ca="1" si="444"/>
        <v>-0.60084611368300145</v>
      </c>
      <c r="F1001" s="304">
        <f t="shared" ca="1" si="445"/>
        <v>0.88387915234637304</v>
      </c>
      <c r="G1001" s="306">
        <f t="shared" ca="1" si="446"/>
        <v>7.3601915068967321</v>
      </c>
      <c r="H1001" s="307">
        <f t="shared" ca="1" si="447"/>
        <v>-104.5613791026918</v>
      </c>
      <c r="I1001" s="304">
        <f t="shared" ca="1" si="448"/>
        <v>104.8201050317878</v>
      </c>
      <c r="J1001" s="306">
        <f t="shared" ca="1" si="449"/>
        <v>841.88593005355631</v>
      </c>
      <c r="K1001" s="307">
        <f t="shared" ca="1" si="450"/>
        <v>-14.730938521432453</v>
      </c>
      <c r="L1001" s="304">
        <f t="shared" ca="1" si="435"/>
        <v>842.01479783425646</v>
      </c>
      <c r="M1001" s="306">
        <f t="shared" ca="1" si="451"/>
        <v>-1.5005211331749855</v>
      </c>
      <c r="N1001" s="304">
        <f t="shared" ca="1" si="452"/>
        <v>-85.973528001114403</v>
      </c>
      <c r="P1001" s="310">
        <f t="shared" ca="1" si="453"/>
        <v>23</v>
      </c>
      <c r="Q1001" s="304">
        <f t="shared" ca="1" si="454"/>
        <v>0</v>
      </c>
      <c r="R1001" s="306">
        <f t="shared" ca="1" si="455"/>
        <v>0</v>
      </c>
      <c r="S1001" s="307">
        <f t="shared" ca="1" si="456"/>
        <v>2.9792999999999985</v>
      </c>
      <c r="T1001" s="304">
        <f t="shared" ca="1" si="436"/>
        <v>29.226932999999988</v>
      </c>
      <c r="U1001" s="311">
        <f t="shared" ca="1" si="437"/>
        <v>0</v>
      </c>
      <c r="V1001" s="306">
        <f t="shared" ca="1" si="438"/>
        <v>1.2268058700769295</v>
      </c>
      <c r="W1001" s="304">
        <f t="shared" ca="1" si="439"/>
        <v>27.504780772336645</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0.55384429016223713</v>
      </c>
      <c r="AH1001" s="304">
        <f t="shared" ca="1" si="463"/>
        <v>-9.2319413779276172</v>
      </c>
    </row>
    <row r="1002" spans="1:34" x14ac:dyDescent="0.2">
      <c r="A1002" s="347">
        <f t="shared" ca="1" si="441"/>
        <v>1E-4</v>
      </c>
      <c r="B1002" s="304">
        <f t="shared" ca="1" si="442"/>
        <v>37.149300000001858</v>
      </c>
      <c r="D1002" s="306">
        <f t="shared" ca="1" si="443"/>
        <v>-0.64824395429631354</v>
      </c>
      <c r="E1002" s="307">
        <f t="shared" ca="1" si="444"/>
        <v>-0.60082632663951863</v>
      </c>
      <c r="F1002" s="304">
        <f t="shared" ca="1" si="445"/>
        <v>0.88386226249617572</v>
      </c>
      <c r="G1002" s="306">
        <f t="shared" ca="1" si="446"/>
        <v>7.3601266825013028</v>
      </c>
      <c r="H1002" s="307">
        <f t="shared" ca="1" si="447"/>
        <v>-104.56143918532446</v>
      </c>
      <c r="I1002" s="304">
        <f t="shared" ca="1" si="448"/>
        <v>104.82016041434383</v>
      </c>
      <c r="J1002" s="306">
        <f t="shared" ca="1" si="449"/>
        <v>841.88593005355631</v>
      </c>
      <c r="K1002" s="307">
        <f t="shared" ca="1" si="450"/>
        <v>-14.741394662346854</v>
      </c>
      <c r="L1002" s="304">
        <f t="shared" ca="1" si="435"/>
        <v>842.01498082797355</v>
      </c>
      <c r="M1002" s="306">
        <f t="shared" ca="1" si="451"/>
        <v>-1.5005217903313395</v>
      </c>
      <c r="N1002" s="304">
        <f t="shared" ca="1" si="452"/>
        <v>-85.973565653399973</v>
      </c>
      <c r="P1002" s="310">
        <f t="shared" ca="1" si="453"/>
        <v>23</v>
      </c>
      <c r="Q1002" s="304">
        <f t="shared" ca="1" si="454"/>
        <v>0</v>
      </c>
      <c r="R1002" s="306">
        <f t="shared" ca="1" si="455"/>
        <v>0</v>
      </c>
      <c r="S1002" s="307">
        <f t="shared" ca="1" si="456"/>
        <v>2.9792999999999985</v>
      </c>
      <c r="T1002" s="304">
        <f t="shared" ca="1" si="436"/>
        <v>29.226932999999988</v>
      </c>
      <c r="U1002" s="311">
        <f t="shared" ca="1" si="437"/>
        <v>0</v>
      </c>
      <c r="V1002" s="306">
        <f t="shared" ca="1" si="438"/>
        <v>1.2268071528438016</v>
      </c>
      <c r="W1002" s="304">
        <f t="shared" ca="1" si="439"/>
        <v>27.504838596541493</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0.55382533389199295</v>
      </c>
      <c r="AH1002" s="304">
        <f t="shared" ca="1" si="463"/>
        <v>-9.2319607868749909</v>
      </c>
    </row>
    <row r="1003" spans="1:34" x14ac:dyDescent="0.2">
      <c r="A1003" s="347">
        <f t="shared" ca="1" si="441"/>
        <v>1E-4</v>
      </c>
      <c r="B1003" s="304">
        <f t="shared" ca="1" si="442"/>
        <v>37.149400000001862</v>
      </c>
      <c r="D1003" s="306">
        <f t="shared" ca="1" si="443"/>
        <v>-0.64823926524103237</v>
      </c>
      <c r="E1003" s="307">
        <f t="shared" ca="1" si="444"/>
        <v>-0.60080653989441046</v>
      </c>
      <c r="F1003" s="304">
        <f t="shared" ca="1" si="445"/>
        <v>0.88384537300374399</v>
      </c>
      <c r="G1003" s="306">
        <f t="shared" ca="1" si="446"/>
        <v>7.3600618585747783</v>
      </c>
      <c r="H1003" s="307">
        <f t="shared" ca="1" si="447"/>
        <v>-104.56149926597845</v>
      </c>
      <c r="I1003" s="304">
        <f t="shared" ca="1" si="448"/>
        <v>104.82021579500426</v>
      </c>
      <c r="J1003" s="306">
        <f t="shared" ca="1" si="449"/>
        <v>841.88593005355631</v>
      </c>
      <c r="K1003" s="307">
        <f t="shared" ca="1" si="450"/>
        <v>-14.751850809269419</v>
      </c>
      <c r="L1003" s="304">
        <f t="shared" ca="1" si="435"/>
        <v>842.01516395160036</v>
      </c>
      <c r="M1003" s="306">
        <f t="shared" ca="1" si="451"/>
        <v>-1.5005224474812111</v>
      </c>
      <c r="N1003" s="304">
        <f t="shared" ca="1" si="452"/>
        <v>-85.973603305314114</v>
      </c>
      <c r="P1003" s="310">
        <f t="shared" ca="1" si="453"/>
        <v>23</v>
      </c>
      <c r="Q1003" s="304">
        <f t="shared" ca="1" si="454"/>
        <v>0</v>
      </c>
      <c r="R1003" s="306">
        <f t="shared" ca="1" si="455"/>
        <v>0</v>
      </c>
      <c r="S1003" s="307">
        <f t="shared" ca="1" si="456"/>
        <v>2.9792999999999985</v>
      </c>
      <c r="T1003" s="304">
        <f t="shared" ca="1" si="436"/>
        <v>29.226932999999988</v>
      </c>
      <c r="U1003" s="311">
        <f t="shared" ca="1" si="437"/>
        <v>0</v>
      </c>
      <c r="V1003" s="306">
        <f ca="1">Rho_moyen*(20000-Alt_rampe-pos_z)/(20000+Alt_rampe+pos_z)</f>
        <v>1.2268084356127533</v>
      </c>
      <c r="W1003" s="304">
        <f t="shared" ca="1" si="439"/>
        <v>27.504896419874289</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0.55380637790576692</v>
      </c>
      <c r="AH1003" s="304">
        <f t="shared" ca="1" si="463"/>
        <v>-9.2319801955296565</v>
      </c>
    </row>
    <row r="1004" spans="1:34" x14ac:dyDescent="0.2">
      <c r="A1004" s="348">
        <f t="shared" ca="1" si="441"/>
        <v>1E-4</v>
      </c>
      <c r="B1004" s="305">
        <f t="shared" ca="1" si="442"/>
        <v>37.149500000001865</v>
      </c>
      <c r="D1004" s="308">
        <f t="shared" ca="1" si="443"/>
        <v>-0.64823457619917024</v>
      </c>
      <c r="E1004" s="309">
        <f t="shared" ca="1" si="444"/>
        <v>-0.60078675344766985</v>
      </c>
      <c r="F1004" s="305">
        <f t="shared" ca="1" si="445"/>
        <v>0.88382848386907575</v>
      </c>
      <c r="G1004" s="308">
        <f t="shared" ca="1" si="446"/>
        <v>7.3599970351171589</v>
      </c>
      <c r="H1004" s="309">
        <f t="shared" ca="1" si="447"/>
        <v>-104.5615593446538</v>
      </c>
      <c r="I1004" s="305">
        <f t="shared" ca="1" si="448"/>
        <v>104.82027117376911</v>
      </c>
      <c r="J1004" s="308">
        <f t="shared" ca="1" si="449"/>
        <v>841.88593005355631</v>
      </c>
      <c r="K1004" s="309">
        <f t="shared" ca="1" si="450"/>
        <v>-14.762306962199951</v>
      </c>
      <c r="L1004" s="305">
        <f t="shared" ca="1" si="435"/>
        <v>842.01534720513712</v>
      </c>
      <c r="M1004" s="308">
        <f t="shared" ca="1" si="451"/>
        <v>-1.5005231046246006</v>
      </c>
      <c r="N1004" s="305">
        <f t="shared" ca="1" si="452"/>
        <v>-85.973640956856869</v>
      </c>
      <c r="P1004" s="312">
        <f t="shared" ca="1" si="453"/>
        <v>23</v>
      </c>
      <c r="Q1004" s="305">
        <f t="shared" ca="1" si="454"/>
        <v>0</v>
      </c>
      <c r="R1004" s="308">
        <f t="shared" ca="1" si="455"/>
        <v>0</v>
      </c>
      <c r="S1004" s="309">
        <f t="shared" ca="1" si="456"/>
        <v>2.9792999999999985</v>
      </c>
      <c r="T1004" s="305">
        <f t="shared" ca="1" si="436"/>
        <v>29.226932999999988</v>
      </c>
      <c r="U1004" s="313">
        <f t="shared" ca="1" si="437"/>
        <v>0</v>
      </c>
      <c r="V1004" s="308">
        <f t="shared" ca="1" si="438"/>
        <v>1.2268097183837843</v>
      </c>
      <c r="W1004" s="305">
        <f ca="1">1/2*Rho*Sref*Cx*vit_xz^2</f>
        <v>27.504954242335035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0.55378742220355193</v>
      </c>
      <c r="AH1004" s="305">
        <f t="shared" ca="1" si="463"/>
        <v>-9.2319996038916194</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SP02-Alpha</v>
      </c>
      <c r="D8" s="633"/>
      <c r="M8" s="75"/>
    </row>
    <row r="9" spans="1:13" ht="15.75" x14ac:dyDescent="0.25">
      <c r="A9" s="59"/>
      <c r="B9" s="140" t="s">
        <v>4</v>
      </c>
      <c r="C9" s="633" t="str">
        <f>Club</f>
        <v>L'AéroIPSA</v>
      </c>
      <c r="D9" s="633"/>
      <c r="M9" s="75"/>
    </row>
    <row r="10" spans="1:13" ht="15.75" x14ac:dyDescent="0.25">
      <c r="A10" s="59"/>
      <c r="B10" s="140" t="s">
        <v>563</v>
      </c>
      <c r="C10" s="662" t="str">
        <f>Matricule</f>
        <v/>
      </c>
      <c r="D10" s="663"/>
      <c r="M10" s="75"/>
    </row>
    <row r="11" spans="1:13" x14ac:dyDescent="0.2">
      <c r="A11" s="59"/>
      <c r="B11" s="140" t="str">
        <f>IF(Lang="Français","Masse sans propu",IF(Lang="English","Mass without M",""))</f>
        <v>Masse sans propu</v>
      </c>
      <c r="C11" s="664">
        <f>MasseSans</f>
        <v>2.895</v>
      </c>
      <c r="D11" s="664"/>
      <c r="M11" s="75"/>
    </row>
    <row r="12" spans="1:13" x14ac:dyDescent="0.2">
      <c r="A12" s="59"/>
      <c r="B12" s="140" t="str">
        <f>IF(Lang="Français","Masse totale",IF(Lang="English","Total mass",""))</f>
        <v>Masse totale</v>
      </c>
      <c r="C12" s="667" t="str">
        <f ca="1">MassePlein &amp; " kg ±" &amp; MasseSans &amp; " kg"</f>
        <v>3,0549 kg ±2,895 kg</v>
      </c>
      <c r="D12" s="667"/>
      <c r="M12" s="75"/>
    </row>
    <row r="13" spans="1:13" x14ac:dyDescent="0.2">
      <c r="A13" s="59"/>
      <c r="B13" s="227" t="str">
        <f>IF(Lang="Français","Propulseur",IF(Lang="English","Motor",""))</f>
        <v>Propulseur</v>
      </c>
      <c r="C13" s="610" t="str">
        <f>Propu</f>
        <v>Pandora (Pro24-6G BS)</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0.15989999999999999</v>
      </c>
      <c r="E43" s="400">
        <f t="shared" ref="E43:E69" ca="1" si="2">m_var - 0.5*m_poudre</f>
        <v>0.12209999999999999</v>
      </c>
      <c r="F43" s="400">
        <f t="shared" ref="F43:F69" ca="1" si="3">m_var - m_poudre</f>
        <v>8.43E-2</v>
      </c>
      <c r="G43" s="407">
        <f t="shared" ref="G43:G69" ca="1" si="4">MAX(0, (I_total/Temps_fin_propu)/m_prop-g)</f>
        <v>573.48238329238336</v>
      </c>
      <c r="H43" s="406">
        <f t="shared" ref="H43:H69" ca="1" si="5">Q_var/m_prop</f>
        <v>4.1699432218318087E-3</v>
      </c>
      <c r="I43" s="403">
        <f t="shared" ref="I43:I69" ca="1" si="6">Q_var/m_bal</f>
        <v>6.0397398266389532E-3</v>
      </c>
      <c r="J43" s="403">
        <f t="shared" ref="J43:J69" ca="1" si="7">1/(2*b_prop)*LN(  ((EXP(2*SQRT(a_prop*b_prop)*Temps_fin_propu)+1)^2)  /  (((1+1)^2)*EXP(2*SQRT(a_prop*b_prop)*Temps_fin_propu)))</f>
        <v>575.96294147993024</v>
      </c>
      <c r="K43" s="410">
        <f t="shared" ref="K43:K69" ca="1" si="8">SQRT(a_prop/b_prop)  *  (EXP(2*SQRT(a_prop*b_prop)*Temps_fin_propu)-1)/(EXP(2*SQRT(a_prop*b_prop)*Temps_fin_propu)+1)</f>
        <v>369.32332981562001</v>
      </c>
      <c r="L43" s="413">
        <f t="shared" ref="L43:L69" ca="1" si="9">alt_prop + 1/(2*b_bal) * LN(1+b_bal/g*V_prop^2)</f>
        <v>943.72596711044525</v>
      </c>
      <c r="M43" s="416">
        <f t="shared" ref="M43:M69" ca="1" si="10">Temps_fin_propu + ATAN(SQRT(b_bal/g)*V_prop)/SQRT(b_bal*g)</f>
        <v>8.0066772056142064</v>
      </c>
    </row>
    <row r="44" spans="1:13" x14ac:dyDescent="0.2">
      <c r="B44" s="426">
        <f t="shared" ca="1" si="0"/>
        <v>42</v>
      </c>
      <c r="C44" s="404">
        <f t="shared" ca="1" si="1"/>
        <v>5.0915006738566377E-4</v>
      </c>
      <c r="D44" s="401">
        <f ca="1">MpropuPlein+0.25*MasseSans</f>
        <v>0.88365000000000005</v>
      </c>
      <c r="E44" s="401">
        <f t="shared" ca="1" si="2"/>
        <v>0.8458500000000001</v>
      </c>
      <c r="F44" s="401">
        <f t="shared" ca="1" si="3"/>
        <v>0.80805000000000005</v>
      </c>
      <c r="G44" s="408">
        <f t="shared" ca="1" si="4"/>
        <v>74.389326121652758</v>
      </c>
      <c r="H44" s="404">
        <f t="shared" ca="1" si="5"/>
        <v>6.0193895771787397E-4</v>
      </c>
      <c r="I44" s="404">
        <f t="shared" ca="1" si="6"/>
        <v>6.300972308466849E-4</v>
      </c>
      <c r="J44" s="404">
        <f t="shared" ca="1" si="7"/>
        <v>144.53855685653861</v>
      </c>
      <c r="K44" s="411">
        <f t="shared" ca="1" si="8"/>
        <v>140.48938293512452</v>
      </c>
      <c r="L44" s="414">
        <f t="shared" ca="1" si="9"/>
        <v>794.26192802243168</v>
      </c>
      <c r="M44" s="417">
        <f t="shared" ca="1" si="10"/>
        <v>12.742249634307495</v>
      </c>
    </row>
    <row r="45" spans="1:13" x14ac:dyDescent="0.2">
      <c r="B45" s="426">
        <f t="shared" ca="1" si="0"/>
        <v>42</v>
      </c>
      <c r="C45" s="404">
        <f t="shared" ca="1" si="1"/>
        <v>5.0915006738566377E-4</v>
      </c>
      <c r="D45" s="401">
        <f ca="1">MpropuPlein+0.5*MasseSans</f>
        <v>1.6073999999999999</v>
      </c>
      <c r="E45" s="401">
        <f t="shared" ca="1" si="2"/>
        <v>1.5695999999999999</v>
      </c>
      <c r="F45" s="401">
        <f t="shared" ca="1" si="3"/>
        <v>1.5318000000000001</v>
      </c>
      <c r="G45" s="408">
        <f t="shared" ca="1" si="4"/>
        <v>35.564617737003061</v>
      </c>
      <c r="H45" s="404">
        <f t="shared" ca="1" si="5"/>
        <v>3.2438205108668692E-4</v>
      </c>
      <c r="I45" s="404">
        <f t="shared" ca="1" si="6"/>
        <v>3.323867785518108E-4</v>
      </c>
      <c r="J45" s="404">
        <f t="shared" ca="1" si="7"/>
        <v>70.588818354465246</v>
      </c>
      <c r="K45" s="411">
        <f t="shared" ca="1" si="8"/>
        <v>70.054948639462992</v>
      </c>
      <c r="L45" s="414">
        <f t="shared" ca="1" si="9"/>
        <v>301.98077245487542</v>
      </c>
      <c r="M45" s="417">
        <f t="shared" ca="1" si="10"/>
        <v>8.7806895651265435</v>
      </c>
    </row>
    <row r="46" spans="1:13" x14ac:dyDescent="0.2">
      <c r="B46" s="426">
        <f t="shared" ca="1" si="0"/>
        <v>42</v>
      </c>
      <c r="C46" s="404">
        <f t="shared" ca="1" si="1"/>
        <v>5.0915006738566377E-4</v>
      </c>
      <c r="D46" s="401">
        <f ca="1">MpropuPlein+0.75*MasseSans</f>
        <v>2.3311500000000001</v>
      </c>
      <c r="E46" s="401">
        <f t="shared" ca="1" si="2"/>
        <v>2.2933500000000002</v>
      </c>
      <c r="F46" s="401">
        <f t="shared" ca="1" si="3"/>
        <v>2.2555499999999999</v>
      </c>
      <c r="G46" s="408">
        <f t="shared" ca="1" si="4"/>
        <v>21.24500686768264</v>
      </c>
      <c r="H46" s="404">
        <f t="shared" ca="1" si="5"/>
        <v>2.2201149732298329E-4</v>
      </c>
      <c r="I46" s="404">
        <f t="shared" ca="1" si="6"/>
        <v>2.2573211295943952E-4</v>
      </c>
      <c r="J46" s="404">
        <f t="shared" ca="1" si="7"/>
        <v>42.357075481371204</v>
      </c>
      <c r="K46" s="411">
        <f t="shared" ca="1" si="8"/>
        <v>42.224801783061984</v>
      </c>
      <c r="L46" s="414">
        <f t="shared" ca="1" si="9"/>
        <v>131.41574181078286</v>
      </c>
      <c r="M46" s="417">
        <f t="shared" ca="1" si="10"/>
        <v>6.2468066617056053</v>
      </c>
    </row>
    <row r="47" spans="1:13" x14ac:dyDescent="0.2">
      <c r="B47" s="426">
        <f t="shared" ca="1" si="0"/>
        <v>42</v>
      </c>
      <c r="C47" s="404">
        <f t="shared" ca="1" si="1"/>
        <v>5.0915006738566377E-4</v>
      </c>
      <c r="D47" s="401">
        <f ca="1">MpropuPlein+1*MasseSans</f>
        <v>3.0548999999999999</v>
      </c>
      <c r="E47" s="401">
        <f t="shared" ca="1" si="2"/>
        <v>3.0171000000000001</v>
      </c>
      <c r="F47" s="401">
        <f t="shared" ca="1" si="3"/>
        <v>2.9792999999999998</v>
      </c>
      <c r="G47" s="408">
        <f t="shared" ca="1" si="4"/>
        <v>13.795448941036094</v>
      </c>
      <c r="H47" s="404">
        <f t="shared" ca="1" si="5"/>
        <v>1.6875478684354636E-4</v>
      </c>
      <c r="I47" s="404">
        <f t="shared" ca="1" si="6"/>
        <v>1.7089587063594261E-4</v>
      </c>
      <c r="J47" s="404">
        <f t="shared" ca="1" si="7"/>
        <v>27.548181962789634</v>
      </c>
      <c r="K47" s="411">
        <f t="shared" ca="1" si="8"/>
        <v>27.505571782682907</v>
      </c>
      <c r="L47" s="414">
        <f t="shared" ca="1" si="9"/>
        <v>65.856758964896528</v>
      </c>
      <c r="M47" s="417">
        <f t="shared" ca="1" si="10"/>
        <v>4.7916086128567281</v>
      </c>
    </row>
    <row r="48" spans="1:13" x14ac:dyDescent="0.2">
      <c r="B48" s="426">
        <f t="shared" ca="1" si="0"/>
        <v>42</v>
      </c>
      <c r="C48" s="404">
        <f t="shared" ca="1" si="1"/>
        <v>5.0915006738566377E-4</v>
      </c>
      <c r="D48" s="401">
        <f ca="1">MpropuPlein+1.25*MasseSans</f>
        <v>3.7786499999999998</v>
      </c>
      <c r="E48" s="401">
        <f t="shared" ca="1" si="2"/>
        <v>3.74085</v>
      </c>
      <c r="F48" s="401">
        <f t="shared" ca="1" si="3"/>
        <v>3.7030499999999997</v>
      </c>
      <c r="G48" s="408">
        <f t="shared" ca="1" si="4"/>
        <v>9.228453827338706</v>
      </c>
      <c r="H48" s="404">
        <f t="shared" ca="1" si="5"/>
        <v>1.3610544859742139E-4</v>
      </c>
      <c r="I48" s="404">
        <f t="shared" ca="1" si="6"/>
        <v>1.3749478602386245E-4</v>
      </c>
      <c r="J48" s="404">
        <f t="shared" ca="1" si="7"/>
        <v>18.441473218344012</v>
      </c>
      <c r="K48" s="411">
        <f t="shared" ca="1" si="8"/>
        <v>18.42605942543565</v>
      </c>
      <c r="L48" s="414">
        <f t="shared" ca="1" si="9"/>
        <v>35.705203848174058</v>
      </c>
      <c r="M48" s="417">
        <f t="shared" ca="1" si="10"/>
        <v>3.8753226277746182</v>
      </c>
    </row>
    <row r="49" spans="2:13" x14ac:dyDescent="0.2">
      <c r="B49" s="426">
        <f t="shared" ca="1" si="0"/>
        <v>42</v>
      </c>
      <c r="C49" s="404">
        <f t="shared" ca="1" si="1"/>
        <v>5.0915006738566377E-4</v>
      </c>
      <c r="D49" s="401">
        <f ca="1">MpropuPlein+1.5*MasseSans</f>
        <v>4.5024000000000006</v>
      </c>
      <c r="E49" s="401">
        <f t="shared" ca="1" si="2"/>
        <v>4.4646000000000008</v>
      </c>
      <c r="F49" s="401">
        <f t="shared" ca="1" si="3"/>
        <v>4.426800000000001</v>
      </c>
      <c r="G49" s="408">
        <f t="shared" ca="1" si="4"/>
        <v>6.1421569681494379</v>
      </c>
      <c r="H49" s="404">
        <f t="shared" ca="1" si="5"/>
        <v>1.1404158656669437E-4</v>
      </c>
      <c r="I49" s="404">
        <f t="shared" ca="1" si="6"/>
        <v>1.150153762053094E-4</v>
      </c>
      <c r="J49" s="404">
        <f t="shared" ca="1" si="7"/>
        <v>12.278581760817596</v>
      </c>
      <c r="K49" s="411">
        <f t="shared" ca="1" si="8"/>
        <v>12.272853864102277</v>
      </c>
      <c r="L49" s="414">
        <f t="shared" ca="1" si="9"/>
        <v>19.948821422541236</v>
      </c>
      <c r="M49" s="417">
        <f t="shared" ca="1" si="10"/>
        <v>3.2503197859446455</v>
      </c>
    </row>
    <row r="50" spans="2:13" x14ac:dyDescent="0.2">
      <c r="B50" s="426">
        <f t="shared" ca="1" si="0"/>
        <v>42</v>
      </c>
      <c r="C50" s="404">
        <f t="shared" ca="1" si="1"/>
        <v>5.0915006738566377E-4</v>
      </c>
      <c r="D50" s="401">
        <f ca="1">MpropuPlein+1.75*MasseSans</f>
        <v>5.2261500000000005</v>
      </c>
      <c r="E50" s="401">
        <f t="shared" ca="1" si="2"/>
        <v>5.1883500000000007</v>
      </c>
      <c r="F50" s="401">
        <f t="shared" ca="1" si="3"/>
        <v>5.1505500000000008</v>
      </c>
      <c r="G50" s="408">
        <f t="shared" ca="1" si="4"/>
        <v>3.9169073983058169</v>
      </c>
      <c r="H50" s="404">
        <f t="shared" ca="1" si="5"/>
        <v>9.8133330902052426E-5</v>
      </c>
      <c r="I50" s="404">
        <f t="shared" ca="1" si="6"/>
        <v>9.8853533581008571E-5</v>
      </c>
      <c r="J50" s="404">
        <f t="shared" ca="1" si="7"/>
        <v>7.8318081824664141</v>
      </c>
      <c r="K50" s="411">
        <f t="shared" ca="1" si="8"/>
        <v>7.8298023906125271</v>
      </c>
      <c r="L50" s="414">
        <f t="shared" ca="1" si="9"/>
        <v>10.955502214865072</v>
      </c>
      <c r="M50" s="417">
        <f t="shared" ca="1" si="10"/>
        <v>2.7979806989267115</v>
      </c>
    </row>
    <row r="51" spans="2:13" x14ac:dyDescent="0.2">
      <c r="B51" s="427">
        <f t="shared" ca="1" si="0"/>
        <v>42</v>
      </c>
      <c r="C51" s="405">
        <f t="shared" ca="1" si="1"/>
        <v>5.0915006738566377E-4</v>
      </c>
      <c r="D51" s="402">
        <f ca="1">MpropuPlein+2*MasseSans</f>
        <v>5.9499000000000004</v>
      </c>
      <c r="E51" s="402">
        <f t="shared" ca="1" si="2"/>
        <v>5.9121000000000006</v>
      </c>
      <c r="F51" s="402">
        <f t="shared" ca="1" si="3"/>
        <v>5.8743000000000007</v>
      </c>
      <c r="G51" s="409">
        <f t="shared" ca="1" si="4"/>
        <v>2.2364809458568011</v>
      </c>
      <c r="H51" s="405">
        <f t="shared" ca="1" si="5"/>
        <v>8.6120002602402488E-5</v>
      </c>
      <c r="I51" s="405">
        <f t="shared" ca="1" si="6"/>
        <v>8.6674168392091602E-5</v>
      </c>
      <c r="J51" s="405">
        <f t="shared" ca="1" si="7"/>
        <v>4.472387664245284</v>
      </c>
      <c r="K51" s="412">
        <f t="shared" ca="1" si="8"/>
        <v>4.4718135547184463</v>
      </c>
      <c r="L51" s="415">
        <f t="shared" ca="1" si="9"/>
        <v>5.4915186595692944</v>
      </c>
      <c r="M51" s="418">
        <f t="shared" ca="1" si="10"/>
        <v>2.4558155170464664</v>
      </c>
    </row>
    <row r="52" spans="2:13" x14ac:dyDescent="0.2">
      <c r="B52" s="425">
        <f t="shared" ref="B52:B60" si="11">D_ref</f>
        <v>84</v>
      </c>
      <c r="C52" s="403">
        <f t="shared" si="1"/>
        <v>2.0366002695426551E-3</v>
      </c>
      <c r="D52" s="400">
        <f ca="1">MpropuPlein+0*MasseSans</f>
        <v>0.15989999999999999</v>
      </c>
      <c r="E52" s="400">
        <f t="shared" ca="1" si="2"/>
        <v>0.12209999999999999</v>
      </c>
      <c r="F52" s="400">
        <f t="shared" ca="1" si="3"/>
        <v>8.43E-2</v>
      </c>
      <c r="G52" s="407">
        <f t="shared" ca="1" si="4"/>
        <v>573.48238329238336</v>
      </c>
      <c r="H52" s="403">
        <f t="shared" ca="1" si="5"/>
        <v>1.6679772887327235E-2</v>
      </c>
      <c r="I52" s="403">
        <f t="shared" ca="1" si="6"/>
        <v>2.4158959306555813E-2</v>
      </c>
      <c r="J52" s="403">
        <f t="shared" ca="1" si="7"/>
        <v>329.29127253077786</v>
      </c>
      <c r="K52" s="410">
        <f t="shared" ca="1" si="8"/>
        <v>185.42201346176171</v>
      </c>
      <c r="L52" s="413">
        <f t="shared" ca="1" si="9"/>
        <v>421.40012018928473</v>
      </c>
      <c r="M52" s="416">
        <f t="shared" ca="1" si="10"/>
        <v>5.004247001248757</v>
      </c>
    </row>
    <row r="53" spans="2:13" x14ac:dyDescent="0.2">
      <c r="B53" s="426">
        <f t="shared" si="11"/>
        <v>84</v>
      </c>
      <c r="C53" s="404">
        <f t="shared" si="1"/>
        <v>2.0366002695426551E-3</v>
      </c>
      <c r="D53" s="401">
        <f ca="1">MpropuPlein+0.25*MasseSans</f>
        <v>0.88365000000000005</v>
      </c>
      <c r="E53" s="401">
        <f t="shared" ca="1" si="2"/>
        <v>0.8458500000000001</v>
      </c>
      <c r="F53" s="401">
        <f t="shared" ca="1" si="3"/>
        <v>0.80805000000000005</v>
      </c>
      <c r="G53" s="408">
        <f t="shared" ca="1" si="4"/>
        <v>74.389326121652758</v>
      </c>
      <c r="H53" s="404">
        <f t="shared" ca="1" si="5"/>
        <v>2.4077558308714959E-3</v>
      </c>
      <c r="I53" s="404">
        <f t="shared" ca="1" si="6"/>
        <v>2.5203889233867396E-3</v>
      </c>
      <c r="J53" s="404">
        <f t="shared" ca="1" si="7"/>
        <v>133.80746859905764</v>
      </c>
      <c r="K53" s="411">
        <f t="shared" ca="1" si="8"/>
        <v>121.14194817251041</v>
      </c>
      <c r="L53" s="414">
        <f t="shared" ca="1" si="9"/>
        <v>443.76570017621498</v>
      </c>
      <c r="M53" s="417">
        <f t="shared" ca="1" si="10"/>
        <v>8.9652035667155872</v>
      </c>
    </row>
    <row r="54" spans="2:13" x14ac:dyDescent="0.2">
      <c r="B54" s="426">
        <f t="shared" si="11"/>
        <v>84</v>
      </c>
      <c r="C54" s="404">
        <f t="shared" si="1"/>
        <v>2.0366002695426551E-3</v>
      </c>
      <c r="D54" s="401">
        <f ca="1">MpropuPlein+0.5*MasseSans</f>
        <v>1.6073999999999999</v>
      </c>
      <c r="E54" s="401">
        <f t="shared" ca="1" si="2"/>
        <v>1.5695999999999999</v>
      </c>
      <c r="F54" s="401">
        <f t="shared" ca="1" si="3"/>
        <v>1.5318000000000001</v>
      </c>
      <c r="G54" s="408">
        <f t="shared" ca="1" si="4"/>
        <v>35.564617737003061</v>
      </c>
      <c r="H54" s="404">
        <f t="shared" ca="1" si="5"/>
        <v>1.2975282043467477E-3</v>
      </c>
      <c r="I54" s="404">
        <f t="shared" ca="1" si="6"/>
        <v>1.3295471142072432E-3</v>
      </c>
      <c r="J54" s="404">
        <f t="shared" ca="1" si="7"/>
        <v>69.043025584714144</v>
      </c>
      <c r="K54" s="411">
        <f t="shared" ca="1" si="8"/>
        <v>67.053454726460672</v>
      </c>
      <c r="L54" s="414">
        <f t="shared" ca="1" si="9"/>
        <v>247.99090976713791</v>
      </c>
      <c r="M54" s="417">
        <f t="shared" ca="1" si="10"/>
        <v>7.8036728355384275</v>
      </c>
    </row>
    <row r="55" spans="2:13" x14ac:dyDescent="0.2">
      <c r="B55" s="426">
        <f t="shared" si="11"/>
        <v>84</v>
      </c>
      <c r="C55" s="404">
        <f t="shared" si="1"/>
        <v>2.0366002695426551E-3</v>
      </c>
      <c r="D55" s="401">
        <f ca="1">MpropuPlein+0.75*MasseSans</f>
        <v>2.3311500000000001</v>
      </c>
      <c r="E55" s="401">
        <f t="shared" ca="1" si="2"/>
        <v>2.2933500000000002</v>
      </c>
      <c r="F55" s="401">
        <f t="shared" ca="1" si="3"/>
        <v>2.2555499999999999</v>
      </c>
      <c r="G55" s="408">
        <f t="shared" ca="1" si="4"/>
        <v>21.24500686768264</v>
      </c>
      <c r="H55" s="404">
        <f t="shared" ca="1" si="5"/>
        <v>8.8804598929193316E-4</v>
      </c>
      <c r="I55" s="404">
        <f t="shared" ca="1" si="6"/>
        <v>9.0292845183775807E-4</v>
      </c>
      <c r="J55" s="404">
        <f t="shared" ca="1" si="7"/>
        <v>41.966101737562255</v>
      </c>
      <c r="K55" s="411">
        <f t="shared" ca="1" si="8"/>
        <v>41.452469414368096</v>
      </c>
      <c r="L55" s="414">
        <f t="shared" ca="1" si="9"/>
        <v>123.27316388386774</v>
      </c>
      <c r="M55" s="417">
        <f t="shared" ca="1" si="10"/>
        <v>6.0217789608564409</v>
      </c>
    </row>
    <row r="56" spans="2:13" x14ac:dyDescent="0.2">
      <c r="B56" s="426">
        <f t="shared" si="11"/>
        <v>84</v>
      </c>
      <c r="C56" s="404">
        <f t="shared" si="1"/>
        <v>2.0366002695426551E-3</v>
      </c>
      <c r="D56" s="401">
        <f ca="1">MpropuPlein+1*MasseSans</f>
        <v>3.0548999999999999</v>
      </c>
      <c r="E56" s="401">
        <f t="shared" ca="1" si="2"/>
        <v>3.0171000000000001</v>
      </c>
      <c r="F56" s="401">
        <f t="shared" ca="1" si="3"/>
        <v>2.9792999999999998</v>
      </c>
      <c r="G56" s="408">
        <f t="shared" ca="1" si="4"/>
        <v>13.795448941036094</v>
      </c>
      <c r="H56" s="404">
        <f t="shared" ca="1" si="5"/>
        <v>6.7501914737418546E-4</v>
      </c>
      <c r="I56" s="404">
        <f t="shared" ca="1" si="6"/>
        <v>6.8358348254377044E-4</v>
      </c>
      <c r="J56" s="404">
        <f t="shared" ca="1" si="7"/>
        <v>27.421292446446063</v>
      </c>
      <c r="K56" s="411">
        <f t="shared" ca="1" si="8"/>
        <v>27.253350621353079</v>
      </c>
      <c r="L56" s="414">
        <f t="shared" ca="1" si="9"/>
        <v>64.330709628606471</v>
      </c>
      <c r="M56" s="417">
        <f t="shared" ca="1" si="10"/>
        <v>4.7316264864420692</v>
      </c>
    </row>
    <row r="57" spans="2:13" x14ac:dyDescent="0.2">
      <c r="B57" s="426">
        <f t="shared" si="11"/>
        <v>84</v>
      </c>
      <c r="C57" s="404">
        <f t="shared" si="1"/>
        <v>2.0366002695426551E-3</v>
      </c>
      <c r="D57" s="401">
        <f ca="1">MpropuPlein+1.25*MasseSans</f>
        <v>3.7786499999999998</v>
      </c>
      <c r="E57" s="401">
        <f t="shared" ca="1" si="2"/>
        <v>3.74085</v>
      </c>
      <c r="F57" s="401">
        <f t="shared" ca="1" si="3"/>
        <v>3.7030499999999997</v>
      </c>
      <c r="G57" s="408">
        <f t="shared" ca="1" si="4"/>
        <v>9.228453827338706</v>
      </c>
      <c r="H57" s="404">
        <f t="shared" ca="1" si="5"/>
        <v>5.4442179438968555E-4</v>
      </c>
      <c r="I57" s="404">
        <f t="shared" ca="1" si="6"/>
        <v>5.4997914409544979E-4</v>
      </c>
      <c r="J57" s="404">
        <f t="shared" ca="1" si="7"/>
        <v>18.395416504545249</v>
      </c>
      <c r="K57" s="411">
        <f t="shared" ca="1" si="8"/>
        <v>18.334252654095604</v>
      </c>
      <c r="L57" s="414">
        <f t="shared" ca="1" si="9"/>
        <v>35.368743751491778</v>
      </c>
      <c r="M57" s="417">
        <f t="shared" ca="1" si="10"/>
        <v>3.8573257894267909</v>
      </c>
    </row>
    <row r="58" spans="2:13" x14ac:dyDescent="0.2">
      <c r="B58" s="426">
        <f t="shared" si="11"/>
        <v>84</v>
      </c>
      <c r="C58" s="404">
        <f t="shared" si="1"/>
        <v>2.0366002695426551E-3</v>
      </c>
      <c r="D58" s="401">
        <f ca="1">MpropuPlein+1.5*MasseSans</f>
        <v>4.5024000000000006</v>
      </c>
      <c r="E58" s="401">
        <f t="shared" ca="1" si="2"/>
        <v>4.4646000000000008</v>
      </c>
      <c r="F58" s="401">
        <f t="shared" ca="1" si="3"/>
        <v>4.426800000000001</v>
      </c>
      <c r="G58" s="408">
        <f t="shared" ca="1" si="4"/>
        <v>6.1421569681494379</v>
      </c>
      <c r="H58" s="404">
        <f t="shared" ca="1" si="5"/>
        <v>4.5616634626677749E-4</v>
      </c>
      <c r="I58" s="404">
        <f t="shared" ca="1" si="6"/>
        <v>4.600615048212376E-4</v>
      </c>
      <c r="J58" s="404">
        <f t="shared" ca="1" si="7"/>
        <v>12.261436449013638</v>
      </c>
      <c r="K58" s="411">
        <f t="shared" ca="1" si="8"/>
        <v>12.238627074344944</v>
      </c>
      <c r="L58" s="414">
        <f t="shared" ca="1" si="9"/>
        <v>19.868998544218961</v>
      </c>
      <c r="M58" s="417">
        <f t="shared" ca="1" si="10"/>
        <v>3.244657564773461</v>
      </c>
    </row>
    <row r="59" spans="2:13" x14ac:dyDescent="0.2">
      <c r="B59" s="426">
        <f t="shared" si="11"/>
        <v>84</v>
      </c>
      <c r="C59" s="404">
        <f t="shared" si="1"/>
        <v>2.0366002695426551E-3</v>
      </c>
      <c r="D59" s="401">
        <f ca="1">MpropuPlein+1.75*MasseSans</f>
        <v>5.2261500000000005</v>
      </c>
      <c r="E59" s="401">
        <f t="shared" ca="1" si="2"/>
        <v>5.1883500000000007</v>
      </c>
      <c r="F59" s="401">
        <f t="shared" ca="1" si="3"/>
        <v>5.1505500000000008</v>
      </c>
      <c r="G59" s="408">
        <f t="shared" ca="1" si="4"/>
        <v>3.9169073983058169</v>
      </c>
      <c r="H59" s="404">
        <f t="shared" ca="1" si="5"/>
        <v>3.925333236082097E-4</v>
      </c>
      <c r="I59" s="404">
        <f t="shared" ca="1" si="6"/>
        <v>3.9541413432403428E-4</v>
      </c>
      <c r="J59" s="404">
        <f t="shared" ca="1" si="7"/>
        <v>7.8257981937276151</v>
      </c>
      <c r="K59" s="411">
        <f t="shared" ca="1" si="8"/>
        <v>7.8177947107465267</v>
      </c>
      <c r="L59" s="414">
        <f t="shared" ca="1" si="9"/>
        <v>10.937049758837574</v>
      </c>
      <c r="M59" s="417">
        <f t="shared" ca="1" si="10"/>
        <v>2.7962675314290095</v>
      </c>
    </row>
    <row r="60" spans="2:13" x14ac:dyDescent="0.2">
      <c r="B60" s="427">
        <f t="shared" si="11"/>
        <v>84</v>
      </c>
      <c r="C60" s="405">
        <f t="shared" si="1"/>
        <v>2.0366002695426551E-3</v>
      </c>
      <c r="D60" s="402">
        <f ca="1">MpropuPlein+2*MasseSans</f>
        <v>5.9499000000000004</v>
      </c>
      <c r="E60" s="402">
        <f t="shared" ca="1" si="2"/>
        <v>5.9121000000000006</v>
      </c>
      <c r="F60" s="402">
        <f t="shared" ca="1" si="3"/>
        <v>5.8743000000000007</v>
      </c>
      <c r="G60" s="409">
        <f t="shared" ca="1" si="4"/>
        <v>2.2364809458568011</v>
      </c>
      <c r="H60" s="405">
        <f t="shared" ca="1" si="5"/>
        <v>3.4448001040960995E-4</v>
      </c>
      <c r="I60" s="405">
        <f t="shared" ca="1" si="6"/>
        <v>3.4669667356836641E-4</v>
      </c>
      <c r="J60" s="405">
        <f t="shared" ca="1" si="7"/>
        <v>4.4706663961503734</v>
      </c>
      <c r="K60" s="412">
        <f t="shared" ca="1" si="8"/>
        <v>4.4683727850120132</v>
      </c>
      <c r="L60" s="415">
        <f t="shared" ca="1" si="9"/>
        <v>5.4879606973191937</v>
      </c>
      <c r="M60" s="418">
        <f t="shared" ca="1" si="10"/>
        <v>2.4553845278215909</v>
      </c>
    </row>
    <row r="61" spans="2:13" x14ac:dyDescent="0.2">
      <c r="B61" s="425">
        <f t="shared" ref="B61:B69" si="12">D_ref*1.5</f>
        <v>126</v>
      </c>
      <c r="C61" s="403">
        <f t="shared" si="1"/>
        <v>4.5823506064709748E-3</v>
      </c>
      <c r="D61" s="400">
        <f ca="1">MpropuPlein+0*MasseSans</f>
        <v>0.15989999999999999</v>
      </c>
      <c r="E61" s="400">
        <f t="shared" ca="1" si="2"/>
        <v>0.12209999999999999</v>
      </c>
      <c r="F61" s="400">
        <f t="shared" ca="1" si="3"/>
        <v>8.43E-2</v>
      </c>
      <c r="G61" s="407">
        <f t="shared" ca="1" si="4"/>
        <v>573.48238329238336</v>
      </c>
      <c r="H61" s="403">
        <f t="shared" ca="1" si="5"/>
        <v>3.7529488996486282E-2</v>
      </c>
      <c r="I61" s="403">
        <f t="shared" ca="1" si="6"/>
        <v>5.4357658439750593E-2</v>
      </c>
      <c r="J61" s="403">
        <f t="shared" ca="1" si="7"/>
        <v>228.76204633138835</v>
      </c>
      <c r="K61" s="410">
        <f t="shared" ca="1" si="8"/>
        <v>123.6157213781817</v>
      </c>
      <c r="L61" s="413">
        <f t="shared" ca="1" si="9"/>
        <v>269.6994657695717</v>
      </c>
      <c r="M61" s="416">
        <f t="shared" ca="1" si="10"/>
        <v>4.0028325784479488</v>
      </c>
    </row>
    <row r="62" spans="2:13" x14ac:dyDescent="0.2">
      <c r="B62" s="426">
        <f t="shared" si="12"/>
        <v>126</v>
      </c>
      <c r="C62" s="404">
        <f t="shared" si="1"/>
        <v>4.5823506064709748E-3</v>
      </c>
      <c r="D62" s="401">
        <f ca="1">MpropuPlein+0.25*MasseSans</f>
        <v>0.88365000000000005</v>
      </c>
      <c r="E62" s="401">
        <f t="shared" ca="1" si="2"/>
        <v>0.8458500000000001</v>
      </c>
      <c r="F62" s="401">
        <f t="shared" ca="1" si="3"/>
        <v>0.80805000000000005</v>
      </c>
      <c r="G62" s="408">
        <f t="shared" ca="1" si="4"/>
        <v>74.389326121652758</v>
      </c>
      <c r="H62" s="404">
        <f t="shared" ca="1" si="5"/>
        <v>5.417450619460867E-3</v>
      </c>
      <c r="I62" s="404">
        <f t="shared" ca="1" si="6"/>
        <v>5.6708750776201652E-3</v>
      </c>
      <c r="J62" s="404">
        <f t="shared" ca="1" si="7"/>
        <v>120.43705554372671</v>
      </c>
      <c r="K62" s="411">
        <f t="shared" ca="1" si="8"/>
        <v>100.03777503089147</v>
      </c>
      <c r="L62" s="414">
        <f t="shared" ca="1" si="9"/>
        <v>289.25805498598902</v>
      </c>
      <c r="M62" s="417">
        <f t="shared" ca="1" si="10"/>
        <v>6.9892374392497816</v>
      </c>
    </row>
    <row r="63" spans="2:13" x14ac:dyDescent="0.2">
      <c r="B63" s="426">
        <f t="shared" si="12"/>
        <v>126</v>
      </c>
      <c r="C63" s="404">
        <f t="shared" si="1"/>
        <v>4.5823506064709748E-3</v>
      </c>
      <c r="D63" s="401">
        <f ca="1">MpropuPlein+0.5*MasseSans</f>
        <v>1.6073999999999999</v>
      </c>
      <c r="E63" s="401">
        <f t="shared" ca="1" si="2"/>
        <v>1.5695999999999999</v>
      </c>
      <c r="F63" s="401">
        <f t="shared" ca="1" si="3"/>
        <v>1.5318000000000001</v>
      </c>
      <c r="G63" s="408">
        <f t="shared" ca="1" si="4"/>
        <v>35.564617737003061</v>
      </c>
      <c r="H63" s="404">
        <f t="shared" ca="1" si="5"/>
        <v>2.919438459780183E-3</v>
      </c>
      <c r="I63" s="404">
        <f t="shared" ca="1" si="6"/>
        <v>2.9914810069662976E-3</v>
      </c>
      <c r="J63" s="404">
        <f t="shared" ca="1" si="7"/>
        <v>66.690385317959539</v>
      </c>
      <c r="K63" s="411">
        <f t="shared" ca="1" si="8"/>
        <v>62.682691412456151</v>
      </c>
      <c r="L63" s="414">
        <f t="shared" ca="1" si="9"/>
        <v>198.3338345304322</v>
      </c>
      <c r="M63" s="417">
        <f t="shared" ca="1" si="10"/>
        <v>6.8481811158933992</v>
      </c>
    </row>
    <row r="64" spans="2:13" x14ac:dyDescent="0.2">
      <c r="B64" s="426">
        <f t="shared" si="12"/>
        <v>126</v>
      </c>
      <c r="C64" s="404">
        <f t="shared" si="1"/>
        <v>4.5823506064709748E-3</v>
      </c>
      <c r="D64" s="401">
        <f ca="1">MpropuPlein+0.75*MasseSans</f>
        <v>2.3311500000000001</v>
      </c>
      <c r="E64" s="401">
        <f t="shared" ca="1" si="2"/>
        <v>2.2933500000000002</v>
      </c>
      <c r="F64" s="401">
        <f t="shared" ca="1" si="3"/>
        <v>2.2555499999999999</v>
      </c>
      <c r="G64" s="408">
        <f t="shared" ca="1" si="4"/>
        <v>21.24500686768264</v>
      </c>
      <c r="H64" s="404">
        <f t="shared" ca="1" si="5"/>
        <v>1.9981034759068502E-3</v>
      </c>
      <c r="I64" s="404">
        <f t="shared" ca="1" si="6"/>
        <v>2.0315890166349559E-3</v>
      </c>
      <c r="J64" s="404">
        <f t="shared" ca="1" si="7"/>
        <v>41.339340820988618</v>
      </c>
      <c r="K64" s="411">
        <f t="shared" ca="1" si="8"/>
        <v>40.237932319254028</v>
      </c>
      <c r="L64" s="414">
        <f t="shared" ca="1" si="9"/>
        <v>112.50497695616369</v>
      </c>
      <c r="M64" s="417">
        <f t="shared" ca="1" si="10"/>
        <v>5.7179538076680743</v>
      </c>
    </row>
    <row r="65" spans="2:13" x14ac:dyDescent="0.2">
      <c r="B65" s="426">
        <f t="shared" si="12"/>
        <v>126</v>
      </c>
      <c r="C65" s="404">
        <f t="shared" si="1"/>
        <v>4.5823506064709748E-3</v>
      </c>
      <c r="D65" s="401">
        <f ca="1">MpropuPlein+1*MasseSans</f>
        <v>3.0548999999999999</v>
      </c>
      <c r="E65" s="401">
        <f t="shared" ca="1" si="2"/>
        <v>3.0171000000000001</v>
      </c>
      <c r="F65" s="401">
        <f t="shared" ca="1" si="3"/>
        <v>2.9792999999999998</v>
      </c>
      <c r="G65" s="408">
        <f t="shared" ca="1" si="4"/>
        <v>13.795448941036094</v>
      </c>
      <c r="H65" s="404">
        <f t="shared" ca="1" si="5"/>
        <v>1.5187930815919175E-3</v>
      </c>
      <c r="I65" s="404">
        <f t="shared" ca="1" si="6"/>
        <v>1.5380628357234837E-3</v>
      </c>
      <c r="J65" s="404">
        <f t="shared" ca="1" si="7"/>
        <v>27.213900266054502</v>
      </c>
      <c r="K65" s="411">
        <f t="shared" ca="1" si="8"/>
        <v>26.845094927800176</v>
      </c>
      <c r="L65" s="414">
        <f t="shared" ca="1" si="9"/>
        <v>62.013813727607108</v>
      </c>
      <c r="M65" s="417">
        <f t="shared" ca="1" si="10"/>
        <v>4.6399069772597787</v>
      </c>
    </row>
    <row r="66" spans="2:13" x14ac:dyDescent="0.2">
      <c r="B66" s="426">
        <f t="shared" si="12"/>
        <v>126</v>
      </c>
      <c r="C66" s="404">
        <f t="shared" si="1"/>
        <v>4.5823506064709748E-3</v>
      </c>
      <c r="D66" s="401">
        <f ca="1">MpropuPlein+1.25*MasseSans</f>
        <v>3.7786499999999998</v>
      </c>
      <c r="E66" s="401">
        <f t="shared" ca="1" si="2"/>
        <v>3.74085</v>
      </c>
      <c r="F66" s="401">
        <f t="shared" ca="1" si="3"/>
        <v>3.7030499999999997</v>
      </c>
      <c r="G66" s="408">
        <f t="shared" ca="1" si="4"/>
        <v>9.228453827338706</v>
      </c>
      <c r="H66" s="404">
        <f t="shared" ca="1" si="5"/>
        <v>1.2249490373767925E-3</v>
      </c>
      <c r="I66" s="404">
        <f t="shared" ca="1" si="6"/>
        <v>1.2374530742147623E-3</v>
      </c>
      <c r="J66" s="404">
        <f t="shared" ca="1" si="7"/>
        <v>18.319466184307405</v>
      </c>
      <c r="K66" s="411">
        <f t="shared" ca="1" si="8"/>
        <v>18.183656881730904</v>
      </c>
      <c r="L66" s="414">
        <f t="shared" ca="1" si="9"/>
        <v>34.829964553820496</v>
      </c>
      <c r="M66" s="417">
        <f t="shared" ca="1" si="10"/>
        <v>3.8284401368383616</v>
      </c>
    </row>
    <row r="67" spans="2:13" x14ac:dyDescent="0.2">
      <c r="B67" s="426">
        <f t="shared" si="12"/>
        <v>126</v>
      </c>
      <c r="C67" s="404">
        <f t="shared" si="1"/>
        <v>4.5823506064709748E-3</v>
      </c>
      <c r="D67" s="401">
        <f ca="1">MpropuPlein+1.5*MasseSans</f>
        <v>4.5024000000000006</v>
      </c>
      <c r="E67" s="401">
        <f t="shared" ca="1" si="2"/>
        <v>4.4646000000000008</v>
      </c>
      <c r="F67" s="401">
        <f t="shared" ca="1" si="3"/>
        <v>4.426800000000001</v>
      </c>
      <c r="G67" s="408">
        <f t="shared" ca="1" si="4"/>
        <v>6.1421569681494379</v>
      </c>
      <c r="H67" s="404">
        <f t="shared" ca="1" si="5"/>
        <v>1.0263742791002495E-3</v>
      </c>
      <c r="I67" s="404">
        <f t="shared" ca="1" si="6"/>
        <v>1.0351383858477848E-3</v>
      </c>
      <c r="J67" s="404">
        <f t="shared" ca="1" si="7"/>
        <v>12.233030348919698</v>
      </c>
      <c r="K67" s="411">
        <f t="shared" ca="1" si="8"/>
        <v>12.182088680408246</v>
      </c>
      <c r="L67" s="414">
        <f t="shared" ca="1" si="9"/>
        <v>19.738296750713538</v>
      </c>
      <c r="M67" s="417">
        <f t="shared" ca="1" si="10"/>
        <v>3.2353814248818766</v>
      </c>
    </row>
    <row r="68" spans="2:13" x14ac:dyDescent="0.2">
      <c r="B68" s="426">
        <f t="shared" si="12"/>
        <v>126</v>
      </c>
      <c r="C68" s="404">
        <f t="shared" si="1"/>
        <v>4.5823506064709748E-3</v>
      </c>
      <c r="D68" s="401">
        <f ca="1">MpropuPlein+1.75*MasseSans</f>
        <v>5.2261500000000005</v>
      </c>
      <c r="E68" s="401">
        <f t="shared" ca="1" si="2"/>
        <v>5.1883500000000007</v>
      </c>
      <c r="F68" s="401">
        <f t="shared" ca="1" si="3"/>
        <v>5.1505500000000008</v>
      </c>
      <c r="G68" s="408">
        <f t="shared" ca="1" si="4"/>
        <v>3.9169073983058169</v>
      </c>
      <c r="H68" s="404">
        <f t="shared" ca="1" si="5"/>
        <v>8.8319997811847194E-4</v>
      </c>
      <c r="I68" s="404">
        <f t="shared" ca="1" si="6"/>
        <v>8.8968180222907724E-4</v>
      </c>
      <c r="J68" s="404">
        <f t="shared" ca="1" si="7"/>
        <v>7.8158142541413715</v>
      </c>
      <c r="K68" s="411">
        <f t="shared" ca="1" si="8"/>
        <v>7.7978798230123756</v>
      </c>
      <c r="L68" s="414">
        <f t="shared" ca="1" si="9"/>
        <v>10.906531829103487</v>
      </c>
      <c r="M68" s="417">
        <f t="shared" ca="1" si="10"/>
        <v>2.7934345408998817</v>
      </c>
    </row>
    <row r="69" spans="2:13" x14ac:dyDescent="0.2">
      <c r="B69" s="427">
        <f t="shared" si="12"/>
        <v>126</v>
      </c>
      <c r="C69" s="405">
        <f t="shared" si="1"/>
        <v>4.5823506064709748E-3</v>
      </c>
      <c r="D69" s="402">
        <f ca="1">MpropuPlein+2*MasseSans</f>
        <v>5.9499000000000004</v>
      </c>
      <c r="E69" s="402">
        <f t="shared" ca="1" si="2"/>
        <v>5.9121000000000006</v>
      </c>
      <c r="F69" s="402">
        <f t="shared" ca="1" si="3"/>
        <v>5.8743000000000007</v>
      </c>
      <c r="G69" s="409">
        <f t="shared" ca="1" si="4"/>
        <v>2.2364809458568011</v>
      </c>
      <c r="H69" s="405">
        <f t="shared" ca="1" si="5"/>
        <v>7.7508002342162254E-4</v>
      </c>
      <c r="I69" s="405">
        <f t="shared" ca="1" si="6"/>
        <v>7.8006751552882456E-4</v>
      </c>
      <c r="J69" s="405">
        <f t="shared" ca="1" si="7"/>
        <v>4.4678023204592536</v>
      </c>
      <c r="K69" s="412">
        <f t="shared" ca="1" si="8"/>
        <v>4.4626522668650477</v>
      </c>
      <c r="L69" s="415">
        <f t="shared" ca="1" si="9"/>
        <v>5.4820486425134689</v>
      </c>
      <c r="M69" s="418">
        <f t="shared" ca="1" si="10"/>
        <v>2.4546685827453394</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
      </c>
      <c r="N4" s="75"/>
      <c r="O4" s="6"/>
      <c r="P4" s="273"/>
      <c r="Q4" s="436"/>
      <c r="R4" s="48"/>
      <c r="S4" s="48"/>
      <c r="T4" s="48"/>
      <c r="U4" s="48"/>
    </row>
    <row r="5" spans="2:21" ht="15.75" customHeight="1" x14ac:dyDescent="0.2">
      <c r="B5" s="74"/>
      <c r="D5" t="s">
        <v>462</v>
      </c>
      <c r="E5" t="str">
        <f>Propu</f>
        <v>Pandora (Pro24-6G BS)</v>
      </c>
      <c r="G5" t="s">
        <v>459</v>
      </c>
      <c r="H5">
        <f>MasseSans</f>
        <v>2.895</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0.3125</v>
      </c>
      <c r="G8" t="s">
        <v>461</v>
      </c>
      <c r="H8">
        <f>L_rampe</f>
        <v>2.5</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2.895</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11.80952380952381</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15.188330654492475</v>
      </c>
      <c r="I13" s="671"/>
      <c r="J13" s="76"/>
      <c r="N13" s="75"/>
      <c r="O13" s="6"/>
      <c r="P13" s="48"/>
      <c r="Q13" s="436"/>
      <c r="R13" s="48"/>
      <c r="S13" s="48"/>
      <c r="T13" s="48"/>
      <c r="U13" s="440">
        <f>IF(RIGHT(Nb_diam,1)=",", "", X_r)</f>
        <v>0</v>
      </c>
    </row>
    <row r="14" spans="2:21" x14ac:dyDescent="0.2">
      <c r="B14" s="74"/>
      <c r="C14" s="12"/>
      <c r="D14" s="276" t="s">
        <v>143</v>
      </c>
      <c r="E14" s="244">
        <f>L_rampe</f>
        <v>2.5</v>
      </c>
      <c r="F14" s="6" t="s">
        <v>123</v>
      </c>
      <c r="G14" s="6" t="s">
        <v>127</v>
      </c>
      <c r="H14" s="247">
        <f ca="1">MS_min</f>
        <v>2.5278407489582984</v>
      </c>
      <c r="I14" s="254">
        <f ca="1">MS_max</f>
        <v>2.6131499955457671</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38.393681137078538</v>
      </c>
      <c r="I15" s="254">
        <f ca="1">MS_Cn_max</f>
        <v>39.689386182134648</v>
      </c>
      <c r="J15" s="76"/>
      <c r="K15" s="76"/>
      <c r="N15" s="75"/>
      <c r="P15" s="48"/>
      <c r="Q15" s="436"/>
      <c r="R15" s="48"/>
      <c r="S15" s="48"/>
      <c r="T15" s="48"/>
    </row>
    <row r="16" spans="2:21" x14ac:dyDescent="0.2">
      <c r="B16" s="74"/>
      <c r="C16" s="12"/>
      <c r="D16" s="276" t="s">
        <v>145</v>
      </c>
      <c r="E16" s="244">
        <f>Q_ail</f>
        <v>4</v>
      </c>
      <c r="F16" s="6" t="s">
        <v>128</v>
      </c>
      <c r="G16" s="6" t="s">
        <v>129</v>
      </c>
      <c r="H16" s="247">
        <f ca="1">V_para</f>
        <v>12.357014737568688</v>
      </c>
      <c r="I16" s="253">
        <f>V_satellite</f>
        <v>10.960038730752361</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16.399999999999999</v>
      </c>
      <c r="I17" s="671"/>
      <c r="J17" s="258"/>
      <c r="N17" s="75"/>
      <c r="P17" s="434" t="s">
        <v>342</v>
      </c>
      <c r="Q17" s="440">
        <f>IF(RIGHT(Nb_diam,1)=",", "", D2j)</f>
        <v>0</v>
      </c>
      <c r="R17" s="48"/>
      <c r="S17" s="48"/>
      <c r="T17" s="48"/>
      <c r="U17" s="436"/>
    </row>
    <row r="18" spans="2:21" x14ac:dyDescent="0.2">
      <c r="B18" s="74"/>
      <c r="C18" s="12"/>
      <c r="D18" s="276" t="s">
        <v>148</v>
      </c>
      <c r="E18" s="244">
        <f ca="1">XpropuRef-Long_propu</f>
        <v>714</v>
      </c>
      <c r="F18" s="12" t="s">
        <v>130</v>
      </c>
      <c r="G18" s="12" t="s">
        <v>427</v>
      </c>
      <c r="H18" s="635">
        <f ca="1">T_para-Combustion-Depotage</f>
        <v>2.4299999999999979</v>
      </c>
      <c r="I18" s="674"/>
      <c r="N18" s="75"/>
      <c r="P18" s="48"/>
      <c r="Q18" s="436"/>
      <c r="R18" s="48"/>
      <c r="S18" s="48"/>
    </row>
    <row r="19" spans="2:21" x14ac:dyDescent="0.2">
      <c r="B19" s="74"/>
      <c r="C19" s="531"/>
      <c r="D19" s="269"/>
      <c r="E19" s="271"/>
      <c r="F19" s="519" t="s">
        <v>132</v>
      </c>
      <c r="G19" s="274" t="s">
        <v>426</v>
      </c>
      <c r="H19" s="675">
        <f ca="1">Portee_balistique</f>
        <v>841.88593005355631</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530</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75.426997324279156</v>
      </c>
      <c r="D31" s="84">
        <f ca="1">Portee_balistique</f>
        <v>841.88593005355631</v>
      </c>
      <c r="E31" s="677">
        <f ca="1">T_para+Dt_para</f>
        <v>132.98822913094313</v>
      </c>
      <c r="F31" s="677"/>
      <c r="G31" s="677"/>
      <c r="H31" s="678">
        <f ca="1">Altitude_culmi</f>
        <v>1440.6824655980993</v>
      </c>
      <c r="I31" s="678"/>
      <c r="J31" s="85">
        <f ca="1">Temps_culmi</f>
        <v>16.399999999999928</v>
      </c>
      <c r="K31" s="86">
        <f ca="1">Vit_culmi</f>
        <v>24.395830070699979</v>
      </c>
      <c r="L31" s="84">
        <f ca="1">Acc_max</f>
        <v>50.98995456236792</v>
      </c>
      <c r="M31" s="86">
        <f ca="1">Vit_max</f>
        <v>173.74052080925392</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2.895</v>
      </c>
      <c r="I41" s="6">
        <f ca="1">MasseVide</f>
        <v>2.9792999999999998</v>
      </c>
      <c r="J41" s="244">
        <f ca="1">MassePlein</f>
        <v>3.0548999999999999</v>
      </c>
      <c r="N41" s="75"/>
    </row>
    <row r="42" spans="2:21" x14ac:dyDescent="0.2">
      <c r="B42" s="74"/>
      <c r="D42" s="276" t="s">
        <v>150</v>
      </c>
      <c r="E42" s="6">
        <f>X_ail-m_ail</f>
        <v>762</v>
      </c>
      <c r="F42" s="255"/>
      <c r="G42" s="255" t="s">
        <v>218</v>
      </c>
      <c r="H42" s="263">
        <f>XcgSans</f>
        <v>530</v>
      </c>
      <c r="I42" s="263">
        <f ca="1">XcgVide</f>
        <v>538.43198066659954</v>
      </c>
      <c r="J42" s="245">
        <f ca="1">XcgPlein</f>
        <v>545.59795737994693</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11.80952380952381</v>
      </c>
      <c r="I45" s="671"/>
      <c r="N45" s="75"/>
    </row>
    <row r="46" spans="2:21" x14ac:dyDescent="0.2">
      <c r="B46" s="74"/>
      <c r="D46" s="276" t="str">
        <f>IF(Lang="Français","Envergure   'E'",IF(Lang="English","Span          'E'",""))</f>
        <v>Envergure   'E'</v>
      </c>
      <c r="E46" s="244">
        <f>E_ail</f>
        <v>105</v>
      </c>
      <c r="F46" s="6" t="s">
        <v>204</v>
      </c>
      <c r="G46" s="6" t="s">
        <v>209</v>
      </c>
      <c r="H46" s="670">
        <f>Cn</f>
        <v>15.188330654492475</v>
      </c>
      <c r="I46" s="671"/>
      <c r="N46" s="75"/>
    </row>
    <row r="47" spans="2:21" x14ac:dyDescent="0.2">
      <c r="B47" s="74"/>
      <c r="D47" s="276" t="s">
        <v>144</v>
      </c>
      <c r="E47" s="244">
        <f>ep_ail</f>
        <v>3</v>
      </c>
      <c r="F47" s="6" t="s">
        <v>205</v>
      </c>
      <c r="G47" s="6" t="s">
        <v>210</v>
      </c>
      <c r="H47" s="247">
        <f ca="1">MS_min</f>
        <v>2.5278407489582984</v>
      </c>
      <c r="I47" s="254">
        <f ca="1">MS_max</f>
        <v>2.6131499955457671</v>
      </c>
      <c r="N47" s="75"/>
    </row>
    <row r="48" spans="2:21" x14ac:dyDescent="0.2">
      <c r="B48" s="74"/>
      <c r="D48" s="276" t="s">
        <v>145</v>
      </c>
      <c r="E48" s="244">
        <f>Q_ail</f>
        <v>4</v>
      </c>
      <c r="F48" s="274" t="s">
        <v>206</v>
      </c>
      <c r="G48" s="274" t="s">
        <v>211</v>
      </c>
      <c r="H48" s="256">
        <f ca="1">MS_Cn_min</f>
        <v>38.393681137078538</v>
      </c>
      <c r="I48" s="264">
        <f ca="1">MS_Cn_max</f>
        <v>39.689386182134648</v>
      </c>
      <c r="N48" s="75"/>
    </row>
    <row r="49" spans="2:14" x14ac:dyDescent="0.2">
      <c r="B49" s="74"/>
      <c r="D49" s="276" t="s">
        <v>148</v>
      </c>
      <c r="E49" s="244">
        <f ca="1">XpropuRef-Long_propu</f>
        <v>714</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6.8017694409323948E-3</v>
      </c>
      <c r="J51" s="267"/>
      <c r="N51" s="75"/>
    </row>
    <row r="52" spans="2:14" x14ac:dyDescent="0.2">
      <c r="B52" s="74"/>
      <c r="D52" s="276" t="s">
        <v>196</v>
      </c>
      <c r="E52" s="244">
        <f>MAX(D_ref,D_ail,D_og,(RIGHT(Nb_diam,1)=",")*MAX(D1j,D1r,D2j,D2r))</f>
        <v>84</v>
      </c>
      <c r="G52" s="276" t="s">
        <v>213</v>
      </c>
      <c r="H52" s="6">
        <f>Beta_rampe</f>
        <v>75.426997324279156</v>
      </c>
      <c r="I52" s="6">
        <v>80</v>
      </c>
      <c r="J52" s="244">
        <v>90</v>
      </c>
      <c r="N52" s="75"/>
    </row>
    <row r="53" spans="2:14" x14ac:dyDescent="0.2">
      <c r="B53" s="74"/>
      <c r="D53" s="277" t="s">
        <v>197</v>
      </c>
      <c r="E53" s="260">
        <f>E_ail*2+D_ail</f>
        <v>294</v>
      </c>
      <c r="G53" s="278" t="s">
        <v>215</v>
      </c>
      <c r="H53" s="247">
        <f ca="1">Temps_culmi</f>
        <v>16.399999999999928</v>
      </c>
      <c r="I53" s="259"/>
      <c r="J53" s="268"/>
      <c r="N53" s="75"/>
    </row>
    <row r="54" spans="2:14" x14ac:dyDescent="0.2">
      <c r="B54" s="74"/>
      <c r="G54" s="278" t="s">
        <v>216</v>
      </c>
      <c r="H54" s="242">
        <f ca="1">Altitude_culmi</f>
        <v>1440.6824655980993</v>
      </c>
      <c r="I54" s="259"/>
      <c r="J54" s="268"/>
      <c r="N54" s="75"/>
    </row>
    <row r="55" spans="2:14" x14ac:dyDescent="0.2">
      <c r="B55" s="74"/>
      <c r="C55" s="275" t="s">
        <v>233</v>
      </c>
      <c r="D55" s="249" t="s">
        <v>60</v>
      </c>
      <c r="E55" s="243">
        <f>Long_tot</f>
        <v>992</v>
      </c>
      <c r="G55" s="278" t="s">
        <v>217</v>
      </c>
      <c r="H55" s="248">
        <f ca="1">Vit_culmi</f>
        <v>24.395830070699979</v>
      </c>
      <c r="I55" s="259"/>
      <c r="J55" s="268"/>
      <c r="N55" s="75"/>
    </row>
    <row r="56" spans="2:14" x14ac:dyDescent="0.2">
      <c r="B56" s="74"/>
      <c r="C56" s="276"/>
      <c r="D56" s="2" t="s">
        <v>219</v>
      </c>
      <c r="E56" s="244">
        <f>MAX(D_ref,D_ail,D_og,(RIGHT(Nb_diam,1)=",")*MAX(D1j,D1r,D2j,D2r))</f>
        <v>84</v>
      </c>
      <c r="G56" s="278" t="s">
        <v>133</v>
      </c>
      <c r="H56" s="242">
        <f ca="1">Portee_balistique</f>
        <v>841.88593005355631</v>
      </c>
      <c r="I56" s="259"/>
      <c r="J56" s="268"/>
      <c r="N56" s="75"/>
    </row>
    <row r="57" spans="2:14" x14ac:dyDescent="0.2">
      <c r="B57" s="74"/>
      <c r="C57" s="276"/>
      <c r="D57" s="2" t="s">
        <v>220</v>
      </c>
      <c r="E57" s="244">
        <f>E_ail*2+D_ail</f>
        <v>294</v>
      </c>
      <c r="G57" s="278" t="s">
        <v>214</v>
      </c>
      <c r="H57" s="242">
        <f ca="1">T_balistique</f>
        <v>37.100000000000222</v>
      </c>
      <c r="I57" s="259"/>
      <c r="J57" s="268"/>
      <c r="N57" s="75"/>
    </row>
    <row r="58" spans="2:14" x14ac:dyDescent="0.2">
      <c r="B58" s="74"/>
      <c r="C58" s="276"/>
      <c r="D58" s="2" t="s">
        <v>221</v>
      </c>
      <c r="E58" s="244">
        <f ca="1">MassePlein</f>
        <v>3.0548999999999999</v>
      </c>
      <c r="G58" s="278" t="s">
        <v>137</v>
      </c>
      <c r="H58" s="248">
        <f ca="1">Vit_max</f>
        <v>173.74052080925392</v>
      </c>
      <c r="I58" s="259"/>
      <c r="J58" s="268"/>
      <c r="N58" s="75"/>
    </row>
    <row r="59" spans="2:14" x14ac:dyDescent="0.2">
      <c r="B59" s="74"/>
      <c r="C59" s="277" t="s">
        <v>234</v>
      </c>
      <c r="D59" s="255" t="s">
        <v>145</v>
      </c>
      <c r="E59" s="260">
        <f>Q_ail</f>
        <v>4</v>
      </c>
      <c r="G59" s="278" t="s">
        <v>136</v>
      </c>
      <c r="H59" s="242">
        <f ca="1">Acc_max</f>
        <v>50.98995456236792</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311.53842438515551</v>
      </c>
      <c r="F62" s="280">
        <f ca="1">E62/9.81</f>
        <v>31.75722980480688</v>
      </c>
      <c r="H62" s="2"/>
      <c r="I62" s="2"/>
      <c r="J62" s="2"/>
      <c r="K62" s="2"/>
      <c r="N62" s="75"/>
    </row>
    <row r="63" spans="2:14" x14ac:dyDescent="0.2">
      <c r="B63" s="74"/>
      <c r="C63" s="276"/>
      <c r="D63" s="2" t="s">
        <v>223</v>
      </c>
      <c r="E63" s="242">
        <f ca="1">2*Acc_max*Masse_ail</f>
        <v>8.0309178435729471</v>
      </c>
      <c r="F63" s="248">
        <f ca="1">E63/9.81</f>
        <v>0.81864605948755831</v>
      </c>
      <c r="G63" s="246" t="s">
        <v>229</v>
      </c>
      <c r="H63" s="288">
        <f>S_ail*(ep_ail/1000)*2000</f>
        <v>7.8750000000000001E-2</v>
      </c>
      <c r="I63" s="2"/>
      <c r="J63" s="2"/>
      <c r="K63" s="2"/>
      <c r="N63" s="75"/>
    </row>
    <row r="64" spans="2:14" x14ac:dyDescent="0.2">
      <c r="B64" s="74"/>
      <c r="C64" s="277"/>
      <c r="D64" s="255" t="s">
        <v>224</v>
      </c>
      <c r="E64" s="263">
        <f ca="1">0.104*S_ail*Vit_max^2</f>
        <v>41.203574099511634</v>
      </c>
      <c r="F64" s="281">
        <f ca="1">E64/9.81</f>
        <v>4.2001604586658141</v>
      </c>
      <c r="G64" s="274" t="s">
        <v>228</v>
      </c>
      <c r="H64" s="289">
        <f>(E_ail*(m_ail+n_ail)/2)/10^6</f>
        <v>1.3125E-2</v>
      </c>
      <c r="I64" s="2"/>
      <c r="J64" s="2"/>
      <c r="K64" s="2"/>
      <c r="N64" s="75"/>
    </row>
    <row r="65" spans="2:14" x14ac:dyDescent="0.2">
      <c r="B65" s="74"/>
      <c r="C65" s="282" t="s">
        <v>242</v>
      </c>
      <c r="D65" s="285" t="s">
        <v>240</v>
      </c>
      <c r="E65" s="286">
        <f ca="1">2*Acc_max*H65</f>
        <v>155.76921219257775</v>
      </c>
      <c r="F65" s="286">
        <f ca="1">E65/9.81</f>
        <v>15.87861490240344</v>
      </c>
      <c r="G65" s="287" t="s">
        <v>241</v>
      </c>
      <c r="H65" s="279">
        <f ca="1">E58/2</f>
        <v>1.52745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16.399999999999999</v>
      </c>
      <c r="I67" s="251">
        <f ca="1">Temps_culmi</f>
        <v>16.399999999999928</v>
      </c>
      <c r="J67" s="2"/>
      <c r="K67" s="2"/>
      <c r="N67" s="75"/>
    </row>
    <row r="68" spans="2:14" x14ac:dyDescent="0.2">
      <c r="B68" s="74"/>
      <c r="C68" s="6"/>
      <c r="D68" s="2"/>
      <c r="E68" s="2"/>
      <c r="F68" s="275" t="s">
        <v>231</v>
      </c>
      <c r="G68" s="249" t="s">
        <v>129</v>
      </c>
      <c r="H68" s="250">
        <f ca="1">V_para</f>
        <v>12.357014737568688</v>
      </c>
      <c r="I68" s="251">
        <f>V_satellite</f>
        <v>10.960038730752361</v>
      </c>
      <c r="J68" s="2"/>
      <c r="K68" s="2"/>
      <c r="N68" s="75"/>
    </row>
    <row r="69" spans="2:14" x14ac:dyDescent="0.2">
      <c r="B69" s="74"/>
      <c r="C69" s="6"/>
      <c r="D69" s="2"/>
      <c r="E69" s="2"/>
      <c r="F69" s="276"/>
      <c r="G69" s="2" t="s">
        <v>237</v>
      </c>
      <c r="H69" s="247">
        <f>S_para</f>
        <v>0.3125</v>
      </c>
      <c r="I69" s="253">
        <f>S_satellite</f>
        <v>0.02</v>
      </c>
      <c r="J69" s="2"/>
      <c r="K69" s="2"/>
      <c r="N69" s="75"/>
    </row>
    <row r="70" spans="2:14" x14ac:dyDescent="0.2">
      <c r="B70" s="74"/>
      <c r="C70" s="226"/>
      <c r="D70" s="2"/>
      <c r="F70" s="276"/>
      <c r="G70" s="2" t="s">
        <v>236</v>
      </c>
      <c r="H70" s="247">
        <f ca="1">V_ouverture</f>
        <v>24.395830070699979</v>
      </c>
      <c r="I70" s="253">
        <f ca="1">V_ouv_sat</f>
        <v>156.7404182551482</v>
      </c>
      <c r="N70" s="75"/>
    </row>
    <row r="71" spans="2:14" x14ac:dyDescent="0.2">
      <c r="B71" s="74"/>
      <c r="C71" s="226"/>
      <c r="F71" s="276"/>
      <c r="G71" s="2" t="s">
        <v>201</v>
      </c>
      <c r="H71" s="247">
        <f ca="1">m_vide</f>
        <v>2.9792999999999998</v>
      </c>
      <c r="I71" s="253">
        <f>m_satellite</f>
        <v>0.15</v>
      </c>
      <c r="N71" s="75"/>
    </row>
    <row r="72" spans="2:14" x14ac:dyDescent="0.2">
      <c r="B72" s="74"/>
      <c r="C72" s="226"/>
      <c r="F72" s="276"/>
      <c r="G72" s="2" t="s">
        <v>238</v>
      </c>
      <c r="H72" s="283">
        <f ca="1">1/2*Rho_moyen*S_para*V_ouverture^2</f>
        <v>113.91667858236329</v>
      </c>
      <c r="I72" s="284">
        <f ca="1">1/2*Rho_moyen*S_satellite*V_ouv_sat^2</f>
        <v>300.95259425628524</v>
      </c>
      <c r="N72" s="75"/>
    </row>
    <row r="73" spans="2:14" x14ac:dyDescent="0.2">
      <c r="B73" s="74"/>
      <c r="D73" s="2"/>
      <c r="F73" s="277"/>
      <c r="G73" s="255" t="s">
        <v>239</v>
      </c>
      <c r="H73" s="256">
        <f ca="1">H72/9.81</f>
        <v>11.612301588416237</v>
      </c>
      <c r="I73" s="257">
        <f ca="1">I72/9.81</f>
        <v>30.678144164758944</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46008</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Pandora (Pro24-6G BS)</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714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2.895</v>
      </c>
      <c r="F107" s="244">
        <f ca="1">MassePlein</f>
        <v>3.0548999999999999</v>
      </c>
      <c r="N107" s="75"/>
    </row>
    <row r="108" spans="2:14" x14ac:dyDescent="0.2">
      <c r="B108" s="74"/>
      <c r="D108" s="431" t="s">
        <v>352</v>
      </c>
      <c r="E108" s="274">
        <f>XcgSans</f>
        <v>530</v>
      </c>
      <c r="F108" s="260">
        <f ca="1">XcgPlein</f>
        <v>545.59795737994693</v>
      </c>
      <c r="N108" s="75"/>
    </row>
    <row r="109" spans="2:14" x14ac:dyDescent="0.2">
      <c r="B109" s="74"/>
      <c r="N109" s="75"/>
    </row>
    <row r="110" spans="2:14" x14ac:dyDescent="0.2">
      <c r="B110" s="74"/>
      <c r="D110" s="438" t="s">
        <v>355</v>
      </c>
      <c r="E110" s="439">
        <f ca="1">MasseVide</f>
        <v>2.9792999999999998</v>
      </c>
      <c r="G110" s="429" t="s">
        <v>356</v>
      </c>
      <c r="H110" s="265"/>
      <c r="I110" s="265"/>
      <c r="J110" s="266"/>
      <c r="N110" s="75"/>
    </row>
    <row r="111" spans="2:14" x14ac:dyDescent="0.2">
      <c r="B111" s="74"/>
      <c r="G111" s="276" t="s">
        <v>213</v>
      </c>
      <c r="H111" s="6">
        <f>Beta_rampe</f>
        <v>75.426997324279156</v>
      </c>
      <c r="I111" s="6">
        <v>80</v>
      </c>
      <c r="J111" s="244">
        <v>90</v>
      </c>
      <c r="N111" s="75"/>
    </row>
    <row r="112" spans="2:14" x14ac:dyDescent="0.2">
      <c r="B112" s="74"/>
      <c r="G112" s="278" t="s">
        <v>215</v>
      </c>
      <c r="H112" s="247">
        <f ca="1">Temps_culmi</f>
        <v>16.399999999999928</v>
      </c>
      <c r="I112" s="259"/>
      <c r="J112" s="268"/>
      <c r="N112" s="75"/>
    </row>
    <row r="113" spans="2:14" ht="12.75" customHeight="1" x14ac:dyDescent="0.25">
      <c r="B113" s="74"/>
      <c r="D113" s="435" t="s">
        <v>357</v>
      </c>
      <c r="E113" s="48"/>
      <c r="G113" s="278" t="s">
        <v>216</v>
      </c>
      <c r="H113" s="242">
        <f ca="1">Altitude_culmi</f>
        <v>1440.6824655980993</v>
      </c>
      <c r="I113" s="259"/>
      <c r="J113" s="268"/>
      <c r="N113" s="75"/>
    </row>
    <row r="114" spans="2:14" ht="12.75" customHeight="1" x14ac:dyDescent="0.25">
      <c r="B114" s="74"/>
      <c r="D114" s="48"/>
      <c r="E114" s="48"/>
      <c r="F114" s="435"/>
      <c r="G114" s="278" t="s">
        <v>217</v>
      </c>
      <c r="H114" s="248">
        <f ca="1">Vit_culmi</f>
        <v>24.395830070699979</v>
      </c>
      <c r="I114" s="259"/>
      <c r="J114" s="268"/>
      <c r="N114" s="75"/>
    </row>
    <row r="115" spans="2:14" x14ac:dyDescent="0.2">
      <c r="B115" s="74"/>
      <c r="C115" s="429" t="s">
        <v>358</v>
      </c>
      <c r="D115" s="249"/>
      <c r="E115" s="446">
        <v>0.1</v>
      </c>
      <c r="G115" s="278" t="s">
        <v>133</v>
      </c>
      <c r="H115" s="242">
        <f ca="1">Portee_balistique</f>
        <v>841.88593005355631</v>
      </c>
      <c r="I115" s="259"/>
      <c r="J115" s="268"/>
      <c r="N115" s="75"/>
    </row>
    <row r="116" spans="2:14" ht="12.75" customHeight="1" x14ac:dyDescent="0.2">
      <c r="B116" s="74"/>
      <c r="C116" s="431" t="s">
        <v>359</v>
      </c>
      <c r="D116" s="255"/>
      <c r="E116" s="447">
        <f>E_ail*(m_ail+n_ail)/2</f>
        <v>13125</v>
      </c>
      <c r="G116" s="278" t="s">
        <v>137</v>
      </c>
      <c r="H116" s="248">
        <f ca="1">Vit_max</f>
        <v>173.74052080925392</v>
      </c>
      <c r="I116" s="259"/>
      <c r="J116" s="268"/>
      <c r="N116" s="75"/>
    </row>
    <row r="117" spans="2:14" ht="12.75" customHeight="1" x14ac:dyDescent="0.2">
      <c r="B117" s="74"/>
      <c r="D117" s="48"/>
      <c r="E117" s="48"/>
      <c r="F117" s="48"/>
      <c r="G117" s="278" t="s">
        <v>136</v>
      </c>
      <c r="H117" s="242">
        <f ca="1">Acc_max</f>
        <v>50.98995456236792</v>
      </c>
      <c r="I117" s="259"/>
      <c r="J117" s="268"/>
      <c r="N117" s="75"/>
    </row>
    <row r="118" spans="2:14" x14ac:dyDescent="0.2">
      <c r="B118" s="74"/>
      <c r="C118" s="429" t="s">
        <v>360</v>
      </c>
      <c r="D118" s="249"/>
      <c r="E118" s="457"/>
      <c r="F118" s="458">
        <f>J90/100</f>
        <v>7.62</v>
      </c>
      <c r="G118" s="276" t="s">
        <v>5</v>
      </c>
      <c r="H118" s="6">
        <f>Cx</f>
        <v>0.6</v>
      </c>
      <c r="I118" s="259"/>
      <c r="J118" s="268"/>
      <c r="N118" s="75"/>
    </row>
    <row r="119" spans="2:14" x14ac:dyDescent="0.2">
      <c r="B119" s="74"/>
      <c r="C119" s="437" t="s">
        <v>361</v>
      </c>
      <c r="D119" s="2"/>
      <c r="E119" s="459">
        <f ca="1">2*Acc_max*MasseSans</f>
        <v>295.23183691611024</v>
      </c>
      <c r="F119" s="460">
        <f ca="1">E119/g</f>
        <v>30.094988472590238</v>
      </c>
      <c r="G119" s="269" t="s">
        <v>222</v>
      </c>
      <c r="H119" s="270"/>
      <c r="I119" s="270"/>
      <c r="J119" s="271"/>
      <c r="N119" s="75"/>
    </row>
    <row r="120" spans="2:14" x14ac:dyDescent="0.2">
      <c r="B120" s="74"/>
      <c r="C120" s="437" t="s">
        <v>362</v>
      </c>
      <c r="D120" s="2"/>
      <c r="E120" s="459">
        <f ca="1">2*Acc_max*E115</f>
        <v>10.197990912473585</v>
      </c>
      <c r="F120" s="460">
        <f ca="1">E120/g</f>
        <v>1.039550551730233</v>
      </c>
      <c r="N120" s="75"/>
    </row>
    <row r="121" spans="2:14" x14ac:dyDescent="0.2">
      <c r="B121" s="74"/>
      <c r="C121" s="431" t="s">
        <v>363</v>
      </c>
      <c r="D121" s="255"/>
      <c r="E121" s="452">
        <f ca="1">0.104*E116/1000000*Vit_max^2</f>
        <v>41.203574099511634</v>
      </c>
      <c r="F121" s="453">
        <f ca="1">E121/g</f>
        <v>4.2001604586658141</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0.3125</v>
      </c>
      <c r="G127" s="48"/>
      <c r="J127" s="48"/>
      <c r="N127" s="75"/>
    </row>
    <row r="128" spans="2:14" x14ac:dyDescent="0.2">
      <c r="B128" s="74"/>
      <c r="C128" s="681" t="s">
        <v>368</v>
      </c>
      <c r="D128" s="682"/>
      <c r="E128" s="450">
        <f ca="1">0.5*Rho_moyen*S_para*Vit_culmi^2</f>
        <v>113.91667858236329</v>
      </c>
      <c r="F128" s="451">
        <f ca="1">E128/g</f>
        <v>11.612301588416237</v>
      </c>
      <c r="H128" s="48"/>
      <c r="I128" s="48"/>
      <c r="J128" s="48"/>
      <c r="K128" s="48"/>
      <c r="N128" s="75"/>
    </row>
    <row r="129" spans="2:14" x14ac:dyDescent="0.2">
      <c r="B129" s="74"/>
      <c r="C129" s="679" t="s">
        <v>369</v>
      </c>
      <c r="D129" s="680"/>
      <c r="E129" s="452">
        <f ca="1">E128/E126*2</f>
        <v>56.958339291181645</v>
      </c>
      <c r="F129" s="453">
        <f ca="1">E129/g</f>
        <v>5.8061507942081185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10.395505517302327</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2025-12-17T14:48:18Z</dcterms:modified>
</cp:coreProperties>
</file>