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709"/>
  <workbookPr showInkAnnotation="0" autoCompressPictures="0"/>
  <mc:AlternateContent xmlns:mc="http://schemas.openxmlformats.org/markup-compatibility/2006">
    <mc:Choice Requires="x15">
      <x15ac:absPath xmlns:x15ac="http://schemas.microsoft.com/office/spreadsheetml/2010/11/ac" url="/Users/KaraPowell/Downloads/"/>
    </mc:Choice>
  </mc:AlternateContent>
  <bookViews>
    <workbookView xWindow="960" yWindow="460" windowWidth="25300" windowHeight="15040"/>
  </bookViews>
  <sheets>
    <sheet name="data" sheetId="1" r:id="rId1"/>
    <sheet name="manual" sheetId="5" r:id="rId2"/>
    <sheet name="Changelog" sheetId="3" state="hidden" r:id="rId3"/>
    <sheet name="DIAGNOSTICS" sheetId="7" state="hidden" r:id="rId4"/>
  </sheets>
  <definedNames>
    <definedName name="ag">data!$P:$P</definedName>
    <definedName name="ar">data!$Q:$Q</definedName>
    <definedName name="DATE_OF_BURIAL">data!$F:$F</definedName>
    <definedName name="FcorrGreen">data!$F$27</definedName>
    <definedName name="FcorrRed">data!$F$28</definedName>
    <definedName name="FINAL_WEIGHT_GREEN">data!$N:$N</definedName>
    <definedName name="FINAL_WEIGHT_RED">data!$O:$O</definedName>
    <definedName name="Hg">data!$F$21</definedName>
    <definedName name="Hr">data!$F$22</definedName>
    <definedName name="INITIAL_WEIGHT_GREEN">data!$I:$I</definedName>
    <definedName name="INITIAL_WEIGHT_RED">data!$J:$J</definedName>
    <definedName name="k">data!$U:$U</definedName>
    <definedName name="Recovery_date">data!$K:$K</definedName>
    <definedName name="S">data!$T:$T</definedName>
    <definedName name="t">data!$S:$S</definedName>
    <definedName name="TEST">data!$J:$J</definedName>
    <definedName name="Wbag">data!$F$23</definedName>
    <definedName name="Wcord">data!$F$24</definedName>
    <definedName name="Wcordandbag">data!$F$25</definedName>
    <definedName name="Wgi">data!$I:$I</definedName>
    <definedName name="Wlabel">data!$F$26</definedName>
    <definedName name="Wri">data!$J:$J</definedName>
    <definedName name="Wt">data!$R:$R</definedName>
  </definedName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Q52" i="1" l="1"/>
  <c r="S84" i="1"/>
  <c r="S85" i="1"/>
  <c r="S86" i="1"/>
  <c r="S87" i="1"/>
  <c r="S88" i="1"/>
  <c r="S89" i="1"/>
  <c r="S90" i="1"/>
  <c r="S91" i="1"/>
  <c r="S92" i="1"/>
  <c r="S93" i="1"/>
  <c r="S94" i="1"/>
  <c r="S95" i="1"/>
  <c r="S96" i="1"/>
  <c r="S97" i="1"/>
  <c r="S98" i="1"/>
  <c r="S99" i="1"/>
  <c r="S100" i="1"/>
  <c r="S101" i="1"/>
  <c r="S102" i="1"/>
  <c r="S103" i="1"/>
  <c r="S104" i="1"/>
  <c r="S105" i="1"/>
  <c r="S106" i="1"/>
  <c r="S107" i="1"/>
  <c r="S108" i="1"/>
  <c r="S109" i="1"/>
  <c r="J100" i="1"/>
  <c r="J101" i="1"/>
  <c r="J102" i="1"/>
  <c r="J103" i="1"/>
  <c r="J104" i="1"/>
  <c r="J105" i="1"/>
  <c r="J106" i="1"/>
  <c r="J107" i="1"/>
  <c r="J108" i="1"/>
  <c r="J109" i="1"/>
  <c r="I100" i="1"/>
  <c r="I101" i="1"/>
  <c r="I102" i="1"/>
  <c r="I103" i="1"/>
  <c r="I104" i="1"/>
  <c r="I105" i="1"/>
  <c r="I106" i="1"/>
  <c r="I107" i="1"/>
  <c r="I108" i="1"/>
  <c r="I109" i="1"/>
  <c r="P100" i="1"/>
  <c r="T100" i="1"/>
  <c r="P101" i="1"/>
  <c r="T101" i="1"/>
  <c r="P102" i="1"/>
  <c r="T102" i="1"/>
  <c r="P103" i="1"/>
  <c r="T103" i="1"/>
  <c r="P104" i="1"/>
  <c r="T104" i="1"/>
  <c r="P105" i="1"/>
  <c r="T105" i="1"/>
  <c r="P106" i="1"/>
  <c r="T106" i="1"/>
  <c r="P107" i="1"/>
  <c r="T107" i="1"/>
  <c r="P108" i="1"/>
  <c r="T108" i="1"/>
  <c r="P109" i="1"/>
  <c r="T109" i="1"/>
  <c r="R100" i="1"/>
  <c r="R101" i="1"/>
  <c r="R102" i="1"/>
  <c r="R103" i="1"/>
  <c r="R104" i="1"/>
  <c r="R105" i="1"/>
  <c r="R106" i="1"/>
  <c r="R107" i="1"/>
  <c r="R108" i="1"/>
  <c r="R109" i="1"/>
  <c r="Q100" i="1"/>
  <c r="Q101" i="1"/>
  <c r="Q102" i="1"/>
  <c r="Q103" i="1"/>
  <c r="Q104" i="1"/>
  <c r="Q105" i="1"/>
  <c r="Q106" i="1"/>
  <c r="Q107" i="1"/>
  <c r="Q108" i="1"/>
  <c r="Q109" i="1"/>
  <c r="O100" i="1"/>
  <c r="O101" i="1"/>
  <c r="O102" i="1"/>
  <c r="O103" i="1"/>
  <c r="O104" i="1"/>
  <c r="O105" i="1"/>
  <c r="O106" i="1"/>
  <c r="O107" i="1"/>
  <c r="O108" i="1"/>
  <c r="O109" i="1"/>
  <c r="N101" i="1"/>
  <c r="N102" i="1"/>
  <c r="N103" i="1"/>
  <c r="N104" i="1"/>
  <c r="N105" i="1"/>
  <c r="N106" i="1"/>
  <c r="N107" i="1"/>
  <c r="N108" i="1"/>
  <c r="N109" i="1"/>
  <c r="N100" i="1"/>
  <c r="N99" i="1"/>
  <c r="J84" i="1"/>
  <c r="O84" i="1"/>
  <c r="R84" i="1"/>
  <c r="U84" i="1"/>
  <c r="N63" i="1"/>
  <c r="O63" i="1"/>
  <c r="I63" i="1"/>
  <c r="J63" i="1"/>
  <c r="S63" i="1"/>
  <c r="N64" i="1"/>
  <c r="O64" i="1"/>
  <c r="J64" i="1"/>
  <c r="S64" i="1"/>
  <c r="N65" i="1"/>
  <c r="O65" i="1"/>
  <c r="J65" i="1"/>
  <c r="S65" i="1"/>
  <c r="N66" i="1"/>
  <c r="O66" i="1"/>
  <c r="I66" i="1"/>
  <c r="J66" i="1"/>
  <c r="S66" i="1"/>
  <c r="N67" i="1"/>
  <c r="I67" i="1"/>
  <c r="O67" i="1"/>
  <c r="J67" i="1"/>
  <c r="S67" i="1"/>
  <c r="N68" i="1"/>
  <c r="O68" i="1"/>
  <c r="I68" i="1"/>
  <c r="J68" i="1"/>
  <c r="S68" i="1"/>
  <c r="N69" i="1"/>
  <c r="I69" i="1"/>
  <c r="O69" i="1"/>
  <c r="J69" i="1"/>
  <c r="S69" i="1"/>
  <c r="N70" i="1"/>
  <c r="O70" i="1"/>
  <c r="I70" i="1"/>
  <c r="J70" i="1"/>
  <c r="S70" i="1"/>
  <c r="N71" i="1"/>
  <c r="I71" i="1"/>
  <c r="O71" i="1"/>
  <c r="J71" i="1"/>
  <c r="S71" i="1"/>
  <c r="N72" i="1"/>
  <c r="O72" i="1"/>
  <c r="I72" i="1"/>
  <c r="J72" i="1"/>
  <c r="S72" i="1"/>
  <c r="N73" i="1"/>
  <c r="I73" i="1"/>
  <c r="O73" i="1"/>
  <c r="J73" i="1"/>
  <c r="S73" i="1"/>
  <c r="N74" i="1"/>
  <c r="O74" i="1"/>
  <c r="I74" i="1"/>
  <c r="J74" i="1"/>
  <c r="S74" i="1"/>
  <c r="N75" i="1"/>
  <c r="I75" i="1"/>
  <c r="O75" i="1"/>
  <c r="J75" i="1"/>
  <c r="S75" i="1"/>
  <c r="N76" i="1"/>
  <c r="O76" i="1"/>
  <c r="I76" i="1"/>
  <c r="J76" i="1"/>
  <c r="S76" i="1"/>
  <c r="N77" i="1"/>
  <c r="I77" i="1"/>
  <c r="O77" i="1"/>
  <c r="J77" i="1"/>
  <c r="S77" i="1"/>
  <c r="N78" i="1"/>
  <c r="O78" i="1"/>
  <c r="J78" i="1"/>
  <c r="I78" i="1"/>
  <c r="S78" i="1"/>
  <c r="N79" i="1"/>
  <c r="I79" i="1"/>
  <c r="O79" i="1"/>
  <c r="J79" i="1"/>
  <c r="S79" i="1"/>
  <c r="N80" i="1"/>
  <c r="O80" i="1"/>
  <c r="J80" i="1"/>
  <c r="I80" i="1"/>
  <c r="S80" i="1"/>
  <c r="N81" i="1"/>
  <c r="I81" i="1"/>
  <c r="O81" i="1"/>
  <c r="J81" i="1"/>
  <c r="S81" i="1"/>
  <c r="N82" i="1"/>
  <c r="O82" i="1"/>
  <c r="I82" i="1"/>
  <c r="J82" i="1"/>
  <c r="S82" i="1"/>
  <c r="N83" i="1"/>
  <c r="I83" i="1"/>
  <c r="O83" i="1"/>
  <c r="J83" i="1"/>
  <c r="S83" i="1"/>
  <c r="N84" i="1"/>
  <c r="I84" i="1"/>
  <c r="N85" i="1"/>
  <c r="I85" i="1"/>
  <c r="O85" i="1"/>
  <c r="J85" i="1"/>
  <c r="N86" i="1"/>
  <c r="O86" i="1"/>
  <c r="J86" i="1"/>
  <c r="I86" i="1"/>
  <c r="N87" i="1"/>
  <c r="I87" i="1"/>
  <c r="O87" i="1"/>
  <c r="J87" i="1"/>
  <c r="N88" i="1"/>
  <c r="O88" i="1"/>
  <c r="I88" i="1"/>
  <c r="J88" i="1"/>
  <c r="N89" i="1"/>
  <c r="I89" i="1"/>
  <c r="O89" i="1"/>
  <c r="J89" i="1"/>
  <c r="N90" i="1"/>
  <c r="O90" i="1"/>
  <c r="I90" i="1"/>
  <c r="J90" i="1"/>
  <c r="N91" i="1"/>
  <c r="I91" i="1"/>
  <c r="O91" i="1"/>
  <c r="J91" i="1"/>
  <c r="N92" i="1"/>
  <c r="O92" i="1"/>
  <c r="J92" i="1"/>
  <c r="I92" i="1"/>
  <c r="N93" i="1"/>
  <c r="I93" i="1"/>
  <c r="O93" i="1"/>
  <c r="J93" i="1"/>
  <c r="N94" i="1"/>
  <c r="O94" i="1"/>
  <c r="J94" i="1"/>
  <c r="I94" i="1"/>
  <c r="N95" i="1"/>
  <c r="I95" i="1"/>
  <c r="O95" i="1"/>
  <c r="J95" i="1"/>
  <c r="N96" i="1"/>
  <c r="O96" i="1"/>
  <c r="I96" i="1"/>
  <c r="J96" i="1"/>
  <c r="N97" i="1"/>
  <c r="I97" i="1"/>
  <c r="O97" i="1"/>
  <c r="J97" i="1"/>
  <c r="N98" i="1"/>
  <c r="O98" i="1"/>
  <c r="I98" i="1"/>
  <c r="J98" i="1"/>
  <c r="I99" i="1"/>
  <c r="O99" i="1"/>
  <c r="J99" i="1"/>
  <c r="N59" i="1"/>
  <c r="I59" i="1"/>
  <c r="O59" i="1"/>
  <c r="J59" i="1"/>
  <c r="S59" i="1"/>
  <c r="N60" i="1"/>
  <c r="I60" i="1"/>
  <c r="O60" i="1"/>
  <c r="J60" i="1"/>
  <c r="S60" i="1"/>
  <c r="N61" i="1"/>
  <c r="I61" i="1"/>
  <c r="O61" i="1"/>
  <c r="J61" i="1"/>
  <c r="S61" i="1"/>
  <c r="N62" i="1"/>
  <c r="I62" i="1"/>
  <c r="O62" i="1"/>
  <c r="J62" i="1"/>
  <c r="S62" i="1"/>
  <c r="N56" i="1"/>
  <c r="I56" i="1"/>
  <c r="O56" i="1"/>
  <c r="J56" i="1"/>
  <c r="S56" i="1"/>
  <c r="N57" i="1"/>
  <c r="I57" i="1"/>
  <c r="O57" i="1"/>
  <c r="J57" i="1"/>
  <c r="S57" i="1"/>
  <c r="N58" i="1"/>
  <c r="I58" i="1"/>
  <c r="O58" i="1"/>
  <c r="J58" i="1"/>
  <c r="S58" i="1"/>
  <c r="I112" i="1"/>
  <c r="J112" i="1"/>
  <c r="I53" i="1"/>
  <c r="J53" i="1"/>
  <c r="I54" i="1"/>
  <c r="J54" i="1"/>
  <c r="I55" i="1"/>
  <c r="J55" i="1"/>
  <c r="D39" i="5"/>
  <c r="D40" i="5"/>
  <c r="D41" i="5"/>
  <c r="D42" i="5"/>
  <c r="D43" i="5"/>
  <c r="J52" i="1"/>
  <c r="I52" i="1"/>
  <c r="O55" i="1"/>
  <c r="N55" i="1"/>
  <c r="O54" i="1"/>
  <c r="N54" i="1"/>
  <c r="O53" i="1"/>
  <c r="N53" i="1"/>
  <c r="O52" i="1"/>
  <c r="N52" i="1"/>
  <c r="P52" i="1"/>
  <c r="T52" i="1"/>
  <c r="S52" i="1"/>
  <c r="S53" i="1"/>
  <c r="S55" i="1"/>
  <c r="S54" i="1"/>
  <c r="P54" i="1"/>
  <c r="T54" i="1"/>
  <c r="Q54" i="1"/>
  <c r="P53" i="1"/>
  <c r="T53" i="1"/>
  <c r="Q53" i="1"/>
  <c r="P62" i="1"/>
  <c r="T62" i="1"/>
  <c r="Q62" i="1"/>
  <c r="R76" i="1"/>
  <c r="P63" i="1"/>
  <c r="T63" i="1"/>
  <c r="Q63" i="1"/>
  <c r="R52" i="1"/>
  <c r="R54" i="1"/>
  <c r="R81" i="1"/>
  <c r="P80" i="1"/>
  <c r="T80" i="1"/>
  <c r="Q80" i="1"/>
  <c r="R63" i="1"/>
  <c r="P87" i="1"/>
  <c r="T87" i="1"/>
  <c r="Q87" i="1"/>
  <c r="R86" i="1"/>
  <c r="R55" i="1"/>
  <c r="P56" i="1"/>
  <c r="T56" i="1"/>
  <c r="Q56" i="1"/>
  <c r="R97" i="1"/>
  <c r="R94" i="1"/>
  <c r="R93" i="1"/>
  <c r="P92" i="1"/>
  <c r="T92" i="1"/>
  <c r="Q92" i="1"/>
  <c r="R58" i="1"/>
  <c r="P98" i="1"/>
  <c r="T98" i="1"/>
  <c r="Q98" i="1"/>
  <c r="P73" i="1"/>
  <c r="T73" i="1"/>
  <c r="Q73" i="1"/>
  <c r="R72" i="1"/>
  <c r="R70" i="1"/>
  <c r="R96" i="1"/>
  <c r="R82" i="1"/>
  <c r="P67" i="1"/>
  <c r="T67" i="1"/>
  <c r="Q67" i="1"/>
  <c r="R65" i="1"/>
  <c r="R59" i="1"/>
  <c r="P93" i="1"/>
  <c r="T93" i="1"/>
  <c r="Q93" i="1"/>
  <c r="R92" i="1"/>
  <c r="R90" i="1"/>
  <c r="P89" i="1"/>
  <c r="T89" i="1"/>
  <c r="Q89" i="1"/>
  <c r="R87" i="1"/>
  <c r="U87" i="1"/>
  <c r="P86" i="1"/>
  <c r="T86" i="1"/>
  <c r="Q86" i="1"/>
  <c r="R83" i="1"/>
  <c r="P81" i="1"/>
  <c r="T81" i="1"/>
  <c r="Q81" i="1"/>
  <c r="P74" i="1"/>
  <c r="T74" i="1"/>
  <c r="Q74" i="1"/>
  <c r="P68" i="1"/>
  <c r="T68" i="1"/>
  <c r="Q68" i="1"/>
  <c r="R66" i="1"/>
  <c r="P96" i="1"/>
  <c r="T96" i="1"/>
  <c r="Q96" i="1"/>
  <c r="P83" i="1"/>
  <c r="T83" i="1"/>
  <c r="Q83" i="1"/>
  <c r="P55" i="1"/>
  <c r="T55" i="1"/>
  <c r="Q55" i="1"/>
  <c r="P58" i="1"/>
  <c r="T58" i="1"/>
  <c r="Q58" i="1"/>
  <c r="R98" i="1"/>
  <c r="P97" i="1"/>
  <c r="T97" i="1"/>
  <c r="Q97" i="1"/>
  <c r="U97" i="1"/>
  <c r="P94" i="1"/>
  <c r="T94" i="1"/>
  <c r="Q94" i="1"/>
  <c r="P82" i="1"/>
  <c r="T82" i="1"/>
  <c r="Q82" i="1"/>
  <c r="R80" i="1"/>
  <c r="P78" i="1"/>
  <c r="T78" i="1"/>
  <c r="Q78" i="1"/>
  <c r="P77" i="1"/>
  <c r="T77" i="1"/>
  <c r="Q77" i="1"/>
  <c r="R75" i="1"/>
  <c r="R74" i="1"/>
  <c r="R68" i="1"/>
  <c r="R53" i="1"/>
  <c r="U53" i="1"/>
  <c r="P76" i="1"/>
  <c r="T76" i="1"/>
  <c r="Q76" i="1"/>
  <c r="U76" i="1"/>
  <c r="P72" i="1"/>
  <c r="T72" i="1"/>
  <c r="Q72" i="1"/>
  <c r="U72" i="1"/>
  <c r="P70" i="1"/>
  <c r="T70" i="1"/>
  <c r="Q70" i="1"/>
  <c r="U70" i="1"/>
  <c r="R64" i="1"/>
  <c r="P57" i="1"/>
  <c r="T57" i="1"/>
  <c r="Q57" i="1"/>
  <c r="R62" i="1"/>
  <c r="U62" i="1"/>
  <c r="R61" i="1"/>
  <c r="P60" i="1"/>
  <c r="T60" i="1"/>
  <c r="Q60" i="1"/>
  <c r="P99" i="1"/>
  <c r="T99" i="1"/>
  <c r="Q99" i="1"/>
  <c r="P84" i="1"/>
  <c r="T84" i="1"/>
  <c r="Q84" i="1"/>
  <c r="P79" i="1"/>
  <c r="T79" i="1"/>
  <c r="Q79" i="1"/>
  <c r="R78" i="1"/>
  <c r="R77" i="1"/>
  <c r="R73" i="1"/>
  <c r="U73" i="1"/>
  <c r="P69" i="1"/>
  <c r="T69" i="1"/>
  <c r="Q69" i="1"/>
  <c r="R67" i="1"/>
  <c r="P61" i="1"/>
  <c r="T61" i="1"/>
  <c r="Q61" i="1"/>
  <c r="R95" i="1"/>
  <c r="R91" i="1"/>
  <c r="P90" i="1"/>
  <c r="T90" i="1"/>
  <c r="Q90" i="1"/>
  <c r="U90" i="1"/>
  <c r="R85" i="1"/>
  <c r="P71" i="1"/>
  <c r="T71" i="1"/>
  <c r="Q71" i="1"/>
  <c r="R69" i="1"/>
  <c r="P64" i="1"/>
  <c r="T64" i="1"/>
  <c r="Q64" i="1"/>
  <c r="R57" i="1"/>
  <c r="R79" i="1"/>
  <c r="P75" i="1"/>
  <c r="T75" i="1"/>
  <c r="Q75" i="1"/>
  <c r="R71" i="1"/>
  <c r="R56" i="1"/>
  <c r="R60" i="1"/>
  <c r="P59" i="1"/>
  <c r="T59" i="1"/>
  <c r="Q59" i="1"/>
  <c r="R99" i="1"/>
  <c r="P95" i="1"/>
  <c r="T95" i="1"/>
  <c r="Q95" i="1"/>
  <c r="P91" i="1"/>
  <c r="T91" i="1"/>
  <c r="Q91" i="1"/>
  <c r="R89" i="1"/>
  <c r="R88" i="1"/>
  <c r="P85" i="1"/>
  <c r="T85" i="1"/>
  <c r="Q85" i="1"/>
  <c r="P66" i="1"/>
  <c r="T66" i="1"/>
  <c r="Q66" i="1"/>
  <c r="P88" i="1"/>
  <c r="T88" i="1"/>
  <c r="Q88" i="1"/>
  <c r="P65" i="1"/>
  <c r="T65" i="1"/>
  <c r="Q65" i="1"/>
  <c r="U86" i="1"/>
  <c r="U89" i="1"/>
  <c r="U75" i="1"/>
  <c r="U94" i="1"/>
  <c r="U82" i="1"/>
  <c r="U55" i="1"/>
  <c r="U58" i="1"/>
  <c r="U63" i="1"/>
  <c r="U54" i="1"/>
  <c r="U57" i="1"/>
  <c r="U98" i="1"/>
  <c r="U81" i="1"/>
  <c r="U67" i="1"/>
  <c r="U95" i="1"/>
  <c r="U68" i="1"/>
  <c r="U52" i="1"/>
  <c r="U92" i="1"/>
  <c r="U65" i="1"/>
  <c r="U66" i="1"/>
  <c r="U80" i="1"/>
  <c r="U56" i="1"/>
  <c r="U69" i="1"/>
  <c r="U93" i="1"/>
  <c r="U60" i="1"/>
  <c r="U79" i="1"/>
  <c r="U64" i="1"/>
  <c r="U74" i="1"/>
  <c r="U99" i="1"/>
  <c r="U71" i="1"/>
  <c r="U78" i="1"/>
  <c r="U91" i="1"/>
  <c r="U61" i="1"/>
  <c r="U83" i="1"/>
  <c r="U96" i="1"/>
  <c r="U85" i="1"/>
  <c r="U59" i="1"/>
  <c r="U77" i="1"/>
  <c r="U88" i="1"/>
</calcChain>
</file>

<file path=xl/sharedStrings.xml><?xml version="1.0" encoding="utf-8"?>
<sst xmlns="http://schemas.openxmlformats.org/spreadsheetml/2006/main" count="373" uniqueCount="191">
  <si>
    <t>S</t>
  </si>
  <si>
    <t>k</t>
  </si>
  <si>
    <t>Principal investigator</t>
  </si>
  <si>
    <t>Email address of principal investigator</t>
  </si>
  <si>
    <t>This is the number of days that the tea bag was in the soil.</t>
  </si>
  <si>
    <t>Email address secondary investigator</t>
  </si>
  <si>
    <t>Sample ID</t>
  </si>
  <si>
    <t>Recovery date</t>
  </si>
  <si>
    <t xml:space="preserve">Recovery date (dd/mm/yyyy) </t>
  </si>
  <si>
    <t>NOTE</t>
  </si>
  <si>
    <t>EXPLANATION OF THE FIELDS</t>
  </si>
  <si>
    <t>Replicate</t>
  </si>
  <si>
    <t>Treatment</t>
  </si>
  <si>
    <t>Location</t>
  </si>
  <si>
    <r>
      <t>Hydrolysable fraction green tea (</t>
    </r>
    <r>
      <rPr>
        <b/>
        <sz val="11"/>
        <rFont val="Calibri"/>
        <family val="2"/>
      </rPr>
      <t>Hg</t>
    </r>
    <r>
      <rPr>
        <sz val="11"/>
        <rFont val="Calibri"/>
        <family val="2"/>
      </rPr>
      <t>)</t>
    </r>
  </si>
  <si>
    <r>
      <t>Hydrolysable fraction red tea (</t>
    </r>
    <r>
      <rPr>
        <b/>
        <sz val="11"/>
        <rFont val="Calibri"/>
        <family val="2"/>
      </rPr>
      <t>Hr</t>
    </r>
    <r>
      <rPr>
        <sz val="11"/>
        <rFont val="Calibri"/>
        <family val="2"/>
      </rPr>
      <t>)</t>
    </r>
  </si>
  <si>
    <r>
      <t>D</t>
    </r>
    <r>
      <rPr>
        <sz val="11"/>
        <rFont val="Calibri"/>
        <family val="2"/>
      </rPr>
      <t xml:space="preserve">ate of burial (dd/mm/yyyy) </t>
    </r>
  </si>
  <si>
    <t>Location codes</t>
  </si>
  <si>
    <t>Only one item per line. Please expand as necessary but only use the space in between CODE LEGEND and END CODE LEGEND</t>
  </si>
  <si>
    <t>Treatment codes</t>
  </si>
  <si>
    <t>Grassland</t>
  </si>
  <si>
    <t>Pasture</t>
  </si>
  <si>
    <r>
      <t xml:space="preserve">Initial weight </t>
    </r>
    <r>
      <rPr>
        <sz val="11"/>
        <color rgb="FFFF0000"/>
        <rFont val="Calibri"/>
        <family val="2"/>
      </rPr>
      <t xml:space="preserve">red tea </t>
    </r>
    <r>
      <rPr>
        <sz val="11"/>
        <color indexed="8"/>
        <rFont val="Calibri"/>
        <family val="2"/>
      </rPr>
      <t>tea only</t>
    </r>
  </si>
  <si>
    <r>
      <t xml:space="preserve">Initial weight </t>
    </r>
    <r>
      <rPr>
        <sz val="11"/>
        <color rgb="FF00B050"/>
        <rFont val="Calibri"/>
        <family val="2"/>
      </rPr>
      <t>green tea</t>
    </r>
    <r>
      <rPr>
        <sz val="11"/>
        <color indexed="8"/>
        <rFont val="Calibri"/>
        <family val="2"/>
      </rPr>
      <t xml:space="preserve"> tea only</t>
    </r>
  </si>
  <si>
    <r>
      <t xml:space="preserve">Final weight </t>
    </r>
    <r>
      <rPr>
        <sz val="11"/>
        <color rgb="FF00B050"/>
        <rFont val="Calibri"/>
        <family val="2"/>
      </rPr>
      <t xml:space="preserve">green tea </t>
    </r>
    <r>
      <rPr>
        <sz val="11"/>
        <color theme="1"/>
        <rFont val="Calibri"/>
        <family val="2"/>
      </rPr>
      <t>tea only</t>
    </r>
  </si>
  <si>
    <r>
      <t xml:space="preserve">Final weight </t>
    </r>
    <r>
      <rPr>
        <sz val="11"/>
        <color rgb="FFFF0000"/>
        <rFont val="Calibri"/>
        <family val="2"/>
      </rPr>
      <t xml:space="preserve">red tea </t>
    </r>
    <r>
      <rPr>
        <sz val="11"/>
        <color theme="1"/>
        <rFont val="Calibri"/>
        <family val="2"/>
      </rPr>
      <t>tea only</t>
    </r>
  </si>
  <si>
    <t>&lt;END OF DATA FORM&gt;</t>
  </si>
  <si>
    <t>&lt;SAMPLE DATA&gt;</t>
  </si>
  <si>
    <t>&lt;COMMON DATA&gt;</t>
  </si>
  <si>
    <t>&lt;END OF COMMON DATA&gt;</t>
  </si>
  <si>
    <t>&lt;METADATA&gt;</t>
  </si>
  <si>
    <t>&lt;END OF METADATA&gt;</t>
  </si>
  <si>
    <t xml:space="preserve">&lt;TBI DATA FORM&gt; </t>
  </si>
  <si>
    <t xml:space="preserve">For more information please refer to the manual included with this file </t>
  </si>
  <si>
    <r>
      <t xml:space="preserve">Fraction decomposed </t>
    </r>
    <r>
      <rPr>
        <sz val="11"/>
        <color rgb="FF00B050"/>
        <rFont val="Calibri"/>
        <family val="2"/>
      </rPr>
      <t>green tea</t>
    </r>
    <r>
      <rPr>
        <sz val="11"/>
        <color indexed="8"/>
        <rFont val="Calibri"/>
        <family val="2"/>
      </rPr>
      <t xml:space="preserve"> (</t>
    </r>
    <r>
      <rPr>
        <b/>
        <sz val="11"/>
        <color indexed="8"/>
        <rFont val="Calibri"/>
        <family val="2"/>
      </rPr>
      <t>ag</t>
    </r>
    <r>
      <rPr>
        <sz val="11"/>
        <color indexed="8"/>
        <rFont val="Calibri"/>
        <family val="2"/>
      </rPr>
      <t>)</t>
    </r>
  </si>
  <si>
    <r>
      <t xml:space="preserve">incubation time      </t>
    </r>
    <r>
      <rPr>
        <sz val="11"/>
        <color rgb="FFFF0000"/>
        <rFont val="Calibri"/>
        <family val="2"/>
      </rPr>
      <t>red</t>
    </r>
    <r>
      <rPr>
        <sz val="11"/>
        <color indexed="8"/>
        <rFont val="Calibri"/>
        <family val="2"/>
      </rPr>
      <t xml:space="preserve"> and </t>
    </r>
    <r>
      <rPr>
        <sz val="11"/>
        <color rgb="FF00B050"/>
        <rFont val="Calibri"/>
        <family val="2"/>
      </rPr>
      <t>green</t>
    </r>
    <r>
      <rPr>
        <sz val="11"/>
        <color indexed="8"/>
        <rFont val="Calibri"/>
        <family val="2"/>
      </rPr>
      <t xml:space="preserve"> tea (</t>
    </r>
    <r>
      <rPr>
        <b/>
        <sz val="11"/>
        <color indexed="8"/>
        <rFont val="Calibri"/>
        <family val="2"/>
      </rPr>
      <t>t</t>
    </r>
    <r>
      <rPr>
        <sz val="11"/>
        <color indexed="8"/>
        <rFont val="Calibri"/>
        <family val="2"/>
      </rPr>
      <t>)</t>
    </r>
  </si>
  <si>
    <t>V.9</t>
  </si>
  <si>
    <t>V.91</t>
  </si>
  <si>
    <t>JK: added a comment to assure that the bag weight will be checked before final release</t>
  </si>
  <si>
    <t>Preview Version</t>
  </si>
  <si>
    <t>JK: minor changes to improve formula consistency within a column</t>
  </si>
  <si>
    <r>
      <t xml:space="preserve"> Fraction remaining   </t>
    </r>
    <r>
      <rPr>
        <sz val="11"/>
        <color rgb="FFFF0000"/>
        <rFont val="Calibri"/>
        <family val="2"/>
      </rPr>
      <t xml:space="preserve">   red tea</t>
    </r>
    <r>
      <rPr>
        <sz val="11"/>
        <color indexed="8"/>
        <rFont val="Calibri"/>
        <family val="2"/>
      </rPr>
      <t xml:space="preserve"> (</t>
    </r>
    <r>
      <rPr>
        <b/>
        <sz val="11"/>
        <color indexed="8"/>
        <rFont val="Calibri"/>
        <family val="2"/>
      </rPr>
      <t>Wt</t>
    </r>
    <r>
      <rPr>
        <sz val="11"/>
        <color indexed="8"/>
        <rFont val="Calibri"/>
        <family val="2"/>
      </rPr>
      <t>)</t>
    </r>
  </si>
  <si>
    <r>
      <t xml:space="preserve">Predicted labile fraction </t>
    </r>
    <r>
      <rPr>
        <sz val="11"/>
        <color rgb="FFFF0000"/>
        <rFont val="Calibri"/>
        <family val="2"/>
      </rPr>
      <t>red tea</t>
    </r>
    <r>
      <rPr>
        <sz val="11"/>
        <color indexed="8"/>
        <rFont val="Calibri"/>
        <family val="2"/>
      </rPr>
      <t xml:space="preserve"> (</t>
    </r>
    <r>
      <rPr>
        <b/>
        <sz val="11"/>
        <color indexed="8"/>
        <rFont val="Calibri"/>
        <family val="2"/>
      </rPr>
      <t>ar</t>
    </r>
    <r>
      <rPr>
        <sz val="11"/>
        <color indexed="8"/>
        <rFont val="Calibri"/>
        <family val="2"/>
      </rPr>
      <t>)</t>
    </r>
  </si>
  <si>
    <t>JK: minor changes to labels of columns</t>
  </si>
  <si>
    <t>JS: removed numbers from Q30, Q31 and R30</t>
  </si>
  <si>
    <t>JK: Introduced the Bugs&amp;Issues tab for requests and comments</t>
  </si>
  <si>
    <t>See Keuskamp et al, 2013 for reasoning behind the formulae used in this sheet</t>
  </si>
  <si>
    <t>Affiliation PI</t>
  </si>
  <si>
    <t>General description</t>
  </si>
  <si>
    <t>JS/JK: Improved consistency in labels (changed rope-&gt;cord)</t>
  </si>
  <si>
    <t>Weight of bag (Wbag)</t>
  </si>
  <si>
    <t>Weight of label (Wlabel)</t>
  </si>
  <si>
    <t>Weight of cord (Wcord)</t>
  </si>
  <si>
    <r>
      <t xml:space="preserve">Initial weight </t>
    </r>
    <r>
      <rPr>
        <sz val="11"/>
        <color rgb="FFFF0000"/>
        <rFont val="Calibri"/>
        <family val="2"/>
      </rPr>
      <t xml:space="preserve">red tea </t>
    </r>
    <r>
      <rPr>
        <sz val="11"/>
        <color indexed="8"/>
        <rFont val="Calibri"/>
        <family val="2"/>
      </rPr>
      <t>including bag, cord, and label</t>
    </r>
  </si>
  <si>
    <t>Final weight green tea including bag and cord, no label</t>
  </si>
  <si>
    <t>Final weight red tea including bag and cord, no label</t>
  </si>
  <si>
    <t>V.93</t>
  </si>
  <si>
    <t>JK: Corrected bag and label weights</t>
  </si>
  <si>
    <t>Coordinates (WGS1984 - decimal)</t>
  </si>
  <si>
    <t>Item</t>
  </si>
  <si>
    <t>Value</t>
  </si>
  <si>
    <t>item</t>
  </si>
  <si>
    <t>&lt;LOCATION CODES&gt;</t>
  </si>
  <si>
    <t>&lt;END OF LOCATION CODES&gt;</t>
  </si>
  <si>
    <t>&lt;END OF TREATMENT CODES&gt;</t>
  </si>
  <si>
    <t>&lt;TREATMENT CODES&gt;</t>
  </si>
  <si>
    <t>test</t>
  </si>
  <si>
    <t>test2</t>
  </si>
  <si>
    <t>example</t>
  </si>
  <si>
    <t>Shortly describe your treatments here, or refer to an accepted
manuscript that describes the treatments. Make sure that the treatment codes are consistent with this manuscript.</t>
  </si>
  <si>
    <r>
      <t xml:space="preserve"> Fraction remaining</t>
    </r>
    <r>
      <rPr>
        <sz val="11"/>
        <color rgb="FFFF0000"/>
        <rFont val="Calibri"/>
        <family val="2"/>
      </rPr>
      <t xml:space="preserve"> red tea</t>
    </r>
    <r>
      <rPr>
        <sz val="11"/>
        <color indexed="8"/>
        <rFont val="Calibri"/>
        <family val="2"/>
      </rPr>
      <t xml:space="preserve"> (</t>
    </r>
    <r>
      <rPr>
        <b/>
        <sz val="11"/>
        <color indexed="8"/>
        <rFont val="Calibri"/>
        <family val="2"/>
      </rPr>
      <t>Wt</t>
    </r>
    <r>
      <rPr>
        <sz val="11"/>
        <color indexed="8"/>
        <rFont val="Calibri"/>
        <family val="2"/>
      </rPr>
      <t>)</t>
    </r>
  </si>
  <si>
    <r>
      <t xml:space="preserve">incubation time </t>
    </r>
    <r>
      <rPr>
        <sz val="11"/>
        <color rgb="FFFF0000"/>
        <rFont val="Calibri"/>
        <family val="2"/>
      </rPr>
      <t>red</t>
    </r>
    <r>
      <rPr>
        <sz val="11"/>
        <color indexed="8"/>
        <rFont val="Calibri"/>
        <family val="2"/>
      </rPr>
      <t xml:space="preserve"> and </t>
    </r>
    <r>
      <rPr>
        <sz val="11"/>
        <color rgb="FF00B050"/>
        <rFont val="Calibri"/>
        <family val="2"/>
      </rPr>
      <t>green</t>
    </r>
    <r>
      <rPr>
        <sz val="11"/>
        <color indexed="8"/>
        <rFont val="Calibri"/>
        <family val="2"/>
      </rPr>
      <t xml:space="preserve"> tea (</t>
    </r>
    <r>
      <rPr>
        <b/>
        <sz val="11"/>
        <color indexed="8"/>
        <rFont val="Calibri"/>
        <family val="2"/>
      </rPr>
      <t>t</t>
    </r>
    <r>
      <rPr>
        <sz val="11"/>
        <color indexed="8"/>
        <rFont val="Calibri"/>
        <family val="2"/>
      </rPr>
      <t>)</t>
    </r>
  </si>
  <si>
    <r>
      <t xml:space="preserve">Initial weight </t>
    </r>
    <r>
      <rPr>
        <sz val="11"/>
        <color rgb="FF00B050"/>
        <rFont val="Calibri"/>
        <family val="2"/>
      </rPr>
      <t xml:space="preserve">green tea </t>
    </r>
    <r>
      <rPr>
        <sz val="11"/>
        <color indexed="8"/>
        <rFont val="Calibri"/>
        <family val="2"/>
      </rPr>
      <t>including bag,cord and label</t>
    </r>
  </si>
  <si>
    <t>Country</t>
  </si>
  <si>
    <r>
      <t xml:space="preserve">This is the dry weight (g) of the </t>
    </r>
    <r>
      <rPr>
        <b/>
        <sz val="11"/>
        <color indexed="8"/>
        <rFont val="Calibri"/>
        <family val="2"/>
      </rPr>
      <t xml:space="preserve">entire bag </t>
    </r>
    <r>
      <rPr>
        <sz val="11"/>
        <color indexed="8"/>
        <rFont val="Calibri"/>
        <family val="2"/>
      </rPr>
      <t>before burial of Green tea.</t>
    </r>
  </si>
  <si>
    <t>General Description</t>
  </si>
  <si>
    <t>METADATA</t>
  </si>
  <si>
    <t>COMMON DATA</t>
  </si>
  <si>
    <t>LOCATION CODES</t>
  </si>
  <si>
    <t>TREATMENT CODES</t>
  </si>
  <si>
    <t>SAMPLE DATA</t>
  </si>
  <si>
    <t>If you don't have your own sample ID, you can number them.</t>
  </si>
  <si>
    <t>V1.0</t>
  </si>
  <si>
    <t>Lots of minor changes &amp; a new manual</t>
  </si>
  <si>
    <t>pair</t>
  </si>
  <si>
    <t>inctime</t>
  </si>
  <si>
    <t>Wend_green</t>
  </si>
  <si>
    <t>Wend_red</t>
  </si>
  <si>
    <t>Wstart_green</t>
  </si>
  <si>
    <t>Wstart_red</t>
  </si>
  <si>
    <r>
      <t>D</t>
    </r>
    <r>
      <rPr>
        <sz val="11"/>
        <rFont val="Calibri"/>
        <family val="2"/>
      </rPr>
      <t>ate of burial</t>
    </r>
  </si>
  <si>
    <t>Weight of cord + bag (Wcordandbag)</t>
  </si>
  <si>
    <t>Date on which you buried the tea. Use the format that your computer settings wants you to use. Check if it shows correctly.</t>
  </si>
  <si>
    <t>Your own location codes and their description. 
Location can include ecosystem, altitude, land use.
Provide coordinates and a general description. Provide only one code per line. Please expand as necessary but only use the space in between CODE LEGEND and END CODE LEGEND. If you repeated the same treatments in all your locations, specify treatment codes in the next item.</t>
  </si>
  <si>
    <t>version 1</t>
  </si>
  <si>
    <t>JS: minor typos in manual</t>
  </si>
  <si>
    <t>GENERAL COMMENTS</t>
  </si>
  <si>
    <t>READ GENERAL INSTRUCTIONS IN THE MANUAL SHEET BEFORE YOU START</t>
  </si>
  <si>
    <t>JS: unmerged cells and restricted entries to one field</t>
  </si>
  <si>
    <t>JS: added general instructions</t>
  </si>
  <si>
    <t>Correction for handling and drying green tea (FcorrGreen)</t>
  </si>
  <si>
    <t>Correction for handling and drying red tea (FcorrRed)</t>
  </si>
  <si>
    <t>calculate correction factor</t>
  </si>
  <si>
    <t>F corr</t>
  </si>
  <si>
    <t>green1</t>
  </si>
  <si>
    <t>green2</t>
  </si>
  <si>
    <t>red1</t>
  </si>
  <si>
    <t>red2</t>
  </si>
  <si>
    <t>JS: removed all the weird codings of formula names in name manager</t>
  </si>
  <si>
    <t>Idem for red tea.</t>
  </si>
  <si>
    <t>See Keuskamp et al., 2013 for methods</t>
  </si>
  <si>
    <t>Not obligatory</t>
  </si>
  <si>
    <t xml:space="preserve">This is the dry weight (g) of the Green tea inside the bag. </t>
  </si>
  <si>
    <t xml:space="preserve">This is the dry weight (g) of the Rooibos tea inside the bag. </t>
  </si>
  <si>
    <r>
      <t xml:space="preserve">This is the dry weight (g) of the </t>
    </r>
    <r>
      <rPr>
        <b/>
        <sz val="11"/>
        <color indexed="8"/>
        <rFont val="Calibri"/>
        <family val="2"/>
      </rPr>
      <t xml:space="preserve">entire bag </t>
    </r>
    <r>
      <rPr>
        <sz val="11"/>
        <color indexed="8"/>
        <rFont val="Calibri"/>
        <family val="2"/>
      </rPr>
      <t>before burial of Rooibos tea.</t>
    </r>
  </si>
  <si>
    <t>This is the dry weight of the Green teabag after burial and drying.
If possible, use an oven for drying, 60°C, 48 hours, or place it in a warm, dry and sunny place for 3 days. Do not enter LOI data here.</t>
  </si>
  <si>
    <t>This is the dry weight of the Green tea inside the bag after decomposition.</t>
  </si>
  <si>
    <t>This is the dry weight of the Rooibos tea inside the bag after decomposition.</t>
  </si>
  <si>
    <t>This is the fraction of the Green tea inside the bag that was decomposed (ag).</t>
  </si>
  <si>
    <t>This is a intermediate step to come to the calculation of k.</t>
  </si>
  <si>
    <t>This is the fraction of the Rooibos tea that is remaining. (Wt).</t>
  </si>
  <si>
    <t>If applicable, use a code to indicate replicates, else leave empty.</t>
  </si>
  <si>
    <t>If applicable, use treatment codes defined as above, else leave empty.</t>
  </si>
  <si>
    <t>Give a general description of the treatment.</t>
  </si>
  <si>
    <t>Weight of the square label only (g).</t>
  </si>
  <si>
    <t>Weight of the plastic cord only (g).</t>
  </si>
  <si>
    <t>Weight of the plastic of the triangular bag only (g).</t>
  </si>
  <si>
    <t>This is the fraction of the green tea material that is considered to be decomposable. It is all the material that can be removed by water and acid extractions.</t>
  </si>
  <si>
    <t>Fill in the purple fields and leave the other fields untouched.</t>
  </si>
  <si>
    <t>Simply leave the field open in case of missing data.</t>
  </si>
  <si>
    <t>Calculation help in manual sheet</t>
  </si>
  <si>
    <t>1. Take an unused Lipton Green tea (EAN 87 22700 05552 5) and Rooibos tea (EAN 87 22700 18843 8) bag per replicate. To obtain better estimates of TBI, bury more replicates per site.</t>
  </si>
  <si>
    <t>4. Mark the tea bags on the white side of the label with a permanent black marker.</t>
  </si>
  <si>
    <t>5. Bury the teabags in 8 cm-deep, separate holes while keeping the labels visible above the soil.</t>
  </si>
  <si>
    <t>PROTOCOL</t>
  </si>
  <si>
    <t>7. Recover the tea bags after approximately 90 days</t>
  </si>
  <si>
    <t>8. Remove adhered soil particles and dry in a stove for 48h at 70°C (not warmer!).</t>
  </si>
  <si>
    <t>9. Remove what is left of the label but leave the cord and weigh the bags (.000 g).</t>
  </si>
  <si>
    <t>you can replace the standard weight by your own weight</t>
  </si>
  <si>
    <t>Weight after handling and drying (without label, remove the label after drying, before weighing)</t>
  </si>
  <si>
    <t>Correction that can be applied to correct for air-dry start weight and oven
dried end weight and loss of litter before digging down the GREEN tea. Under the assumption that the bag and cord have a negligible moisture content</t>
  </si>
  <si>
    <t>Start weight (air-dry, with label and cord)</t>
  </si>
  <si>
    <t>etc.</t>
  </si>
  <si>
    <r>
      <t xml:space="preserve">Initial weight </t>
    </r>
    <r>
      <rPr>
        <sz val="11"/>
        <color rgb="FF00B050"/>
        <rFont val="Calibri"/>
        <family val="2"/>
      </rPr>
      <t xml:space="preserve">green tea </t>
    </r>
    <r>
      <rPr>
        <sz val="11"/>
        <color indexed="8"/>
        <rFont val="Calibri"/>
        <family val="2"/>
      </rPr>
      <t xml:space="preserve">including bag, cord and label </t>
    </r>
  </si>
  <si>
    <t>Optional: Use FcorrGreen for correcting weight loss by handling and drying</t>
  </si>
  <si>
    <t>Optional: Use FcorrRed for correcting weight loss by handling and drying</t>
  </si>
  <si>
    <t>Date on which the tea was retrieved. Check if the date is shown correctly.</t>
  </si>
  <si>
    <t>This is the stabilization factor indicating how much of the material was stabilized.</t>
  </si>
  <si>
    <t>This is decomposition speed k, higher values indicate faster decomposition.</t>
  </si>
  <si>
    <t>2. Measure the initial, air-dry weight of the tea bag (.000 g) -including bag, cord and label-</t>
  </si>
  <si>
    <r>
      <t xml:space="preserve">Initial weight </t>
    </r>
    <r>
      <rPr>
        <sz val="11"/>
        <color rgb="FF00B050"/>
        <rFont val="Calibri"/>
        <family val="2"/>
      </rPr>
      <t xml:space="preserve">green tea </t>
    </r>
    <r>
      <rPr>
        <sz val="11"/>
        <color indexed="8"/>
        <rFont val="Calibri"/>
        <family val="2"/>
      </rPr>
      <t>including bag, cord and label</t>
    </r>
  </si>
  <si>
    <t>JS: added description of Fcorr and a small calculation example</t>
  </si>
  <si>
    <t>JS: added protocol</t>
  </si>
  <si>
    <t>JK: added Fcorr</t>
  </si>
  <si>
    <t>Restrict making remarks on your samples to a minimum. Instead, leave out questionable datapoints (e.g. from bags with root ingrowth or holes or that deviate otherwise from the standardized method).</t>
  </si>
  <si>
    <t>3. (optional) Determine the air-dry to oven-dry ratio on bags without label. Also determine the weigh of a few empty the bags, cords and labels.</t>
  </si>
  <si>
    <t>The latest version of this form is available at www.decolab.org/tbi</t>
  </si>
  <si>
    <r>
      <t xml:space="preserve">When sending the data back to us, only send the data that you trust and that followed the standardized protocol </t>
    </r>
    <r>
      <rPr>
        <sz val="11"/>
        <color rgb="FF008000"/>
        <rFont val="Calibri"/>
        <family val="2"/>
      </rPr>
      <t>(Keuskamp et al., 2013)</t>
    </r>
    <r>
      <rPr>
        <sz val="11"/>
        <color indexed="8"/>
        <rFont val="Calibri"/>
        <family val="2"/>
      </rPr>
      <t>.
Data can be sent to TBIteam@decolab.org.</t>
    </r>
  </si>
  <si>
    <t>This form consists of three parts: METADATA (L10-L20), COMMON DATA (L22-L32), CODE LEGEND (L34-L38), TREATMENT LEGEND (L40-L44) AND SAMPLE DATA (L47-)</t>
  </si>
  <si>
    <t>The formulae used in this sheet are based on Keuskamp et al. 2013 (http://onlinelibrary.wiley.com/enhanced/doi/10.1111/2041-210X.12097/)</t>
  </si>
  <si>
    <t>VERSION 1.01</t>
  </si>
  <si>
    <t>N</t>
  </si>
  <si>
    <t>Control</t>
  </si>
  <si>
    <t>P</t>
  </si>
  <si>
    <t>K</t>
  </si>
  <si>
    <t>NP</t>
  </si>
  <si>
    <t>NK</t>
  </si>
  <si>
    <t>PK</t>
  </si>
  <si>
    <t>NPK</t>
  </si>
  <si>
    <t>Plot ID</t>
  </si>
  <si>
    <r>
      <t xml:space="preserve">Initial weight </t>
    </r>
    <r>
      <rPr>
        <sz val="11"/>
        <color rgb="FFFF0000"/>
        <rFont val="Calibri"/>
        <family val="2"/>
      </rPr>
      <t xml:space="preserve">rooibos tea </t>
    </r>
    <r>
      <rPr>
        <sz val="11"/>
        <color indexed="8"/>
        <rFont val="Calibri"/>
        <family val="2"/>
      </rPr>
      <t>including bag, cord, and label</t>
    </r>
  </si>
  <si>
    <r>
      <t xml:space="preserve">Initial weight </t>
    </r>
    <r>
      <rPr>
        <sz val="11"/>
        <color rgb="FFFF0000"/>
        <rFont val="Calibri"/>
        <family val="2"/>
      </rPr>
      <t xml:space="preserve">rooibos tea </t>
    </r>
    <r>
      <rPr>
        <sz val="11"/>
        <color indexed="8"/>
        <rFont val="Calibri"/>
        <family val="2"/>
      </rPr>
      <t>tea only</t>
    </r>
  </si>
  <si>
    <t>Final weight rooibos tea including bag and cord, no label</t>
  </si>
  <si>
    <t>Final weight rooibos tea tea only</t>
  </si>
  <si>
    <t>Prooibosicted labile fraction rooibos tea (ar)</t>
  </si>
  <si>
    <t xml:space="preserve"> Fraction remaining      rooibos tea (Wt)</t>
  </si>
  <si>
    <t>incubation time      rooibos and green tea (t)</t>
  </si>
  <si>
    <t xml:space="preserve">6. Note the date of burial </t>
  </si>
  <si>
    <t>10. Fill in this sheet and send it to r.ochoahueso@westernsydney.edu.au</t>
  </si>
  <si>
    <t>Name of the site</t>
  </si>
  <si>
    <t>Please fill out these data and send form to r.ochoahueso@westernsydney.edu.au</t>
  </si>
  <si>
    <t>This is the name of your site</t>
  </si>
  <si>
    <t>Elliott.us</t>
  </si>
  <si>
    <t>Elsa Cleland</t>
  </si>
  <si>
    <t>Ellen Esch</t>
  </si>
  <si>
    <t>ecleland@ucsd.edu</t>
  </si>
  <si>
    <t>eesch@ucsd.edu</t>
  </si>
  <si>
    <t>USA</t>
  </si>
  <si>
    <t>fence</t>
  </si>
  <si>
    <t>na</t>
  </si>
  <si>
    <t>We have three values for 17</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</si>
</sst>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0"/>
    <numFmt numFmtId="165" formatCode="[$-809]dd\ mmmm\ yyyy;@"/>
    <numFmt numFmtId="166" formatCode="0.0000"/>
    <numFmt numFmtId="167" formatCode="dd/mm/yyyy;@"/>
    <numFmt numFmtId="168" formatCode="0.0"/>
    <numFmt numFmtId="169" formatCode="[$-409]d\-mmm\-yy;@"/>
  </numFmts>
  <fonts count="19" x14ac:knownFonts="1">
    <font>
      <sz val="11"/>
      <color indexed="8"/>
      <name val="Calibri"/>
      <family val="2"/>
    </font>
    <font>
      <sz val="8"/>
      <name val="Verdana"/>
      <family val="2"/>
    </font>
    <font>
      <u/>
      <sz val="11"/>
      <color theme="10"/>
      <name val="Calibri"/>
      <family val="2"/>
    </font>
    <font>
      <u/>
      <sz val="11"/>
      <color theme="11"/>
      <name val="Calibri"/>
      <family val="2"/>
    </font>
    <font>
      <sz val="11"/>
      <name val="Calibri"/>
      <family val="2"/>
    </font>
    <font>
      <sz val="11"/>
      <color rgb="FFFF0000"/>
      <name val="Calibri"/>
      <family val="2"/>
    </font>
    <font>
      <sz val="11"/>
      <name val="Calibri"/>
      <family val="2"/>
    </font>
    <font>
      <b/>
      <sz val="11"/>
      <color indexed="8"/>
      <name val="Calibri"/>
      <family val="2"/>
    </font>
    <font>
      <b/>
      <sz val="11"/>
      <name val="Calibri"/>
      <family val="2"/>
    </font>
    <font>
      <sz val="11"/>
      <color theme="1"/>
      <name val="Calibri"/>
      <family val="2"/>
    </font>
    <font>
      <sz val="11"/>
      <color rgb="FF00B050"/>
      <name val="Calibri"/>
      <family val="2"/>
    </font>
    <font>
      <b/>
      <sz val="10"/>
      <name val="Arial Cyr"/>
      <family val="2"/>
      <charset val="204"/>
    </font>
    <font>
      <sz val="10"/>
      <color indexed="12"/>
      <name val="Arial Cyr"/>
      <family val="2"/>
      <charset val="204"/>
    </font>
    <font>
      <b/>
      <sz val="10"/>
      <color indexed="57"/>
      <name val="Arial Cyr"/>
      <family val="2"/>
      <charset val="204"/>
    </font>
    <font>
      <i/>
      <sz val="10"/>
      <name val="Arial Cyr"/>
      <family val="2"/>
      <charset val="204"/>
    </font>
    <font>
      <sz val="11"/>
      <color rgb="FF000000"/>
      <name val="Calibri"/>
      <family val="2"/>
    </font>
    <font>
      <sz val="16"/>
      <color rgb="FFC00000"/>
      <name val="Calibri"/>
      <family val="2"/>
    </font>
    <font>
      <b/>
      <sz val="16"/>
      <color rgb="FFC00000"/>
      <name val="Calibri"/>
      <family val="2"/>
    </font>
    <font>
      <sz val="11"/>
      <color rgb="FF008000"/>
      <name val="Calibri"/>
      <family val="2"/>
    </font>
  </fonts>
  <fills count="5">
    <fill>
      <patternFill patternType="none"/>
    </fill>
    <fill>
      <patternFill patternType="gray125"/>
    </fill>
    <fill>
      <patternFill patternType="solid">
        <fgColor theme="7" tint="0.79998168889431442"/>
        <bgColor indexed="64"/>
      </patternFill>
    </fill>
    <fill>
      <patternFill patternType="solid">
        <fgColor rgb="FF00B050"/>
        <bgColor indexed="64"/>
      </patternFill>
    </fill>
    <fill>
      <patternFill patternType="solid">
        <fgColor rgb="FFFFFF00"/>
        <bgColor indexed="64"/>
      </patternFill>
    </fill>
  </fills>
  <borders count="20">
    <border>
      <left/>
      <right/>
      <top/>
      <bottom/>
      <diagonal/>
    </border>
    <border>
      <left style="thin">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bottom style="thin">
        <color auto="1"/>
      </bottom>
      <diagonal/>
    </border>
    <border>
      <left/>
      <right/>
      <top/>
      <bottom style="thin">
        <color auto="1"/>
      </bottom>
      <diagonal/>
    </border>
    <border>
      <left/>
      <right style="thin">
        <color auto="1"/>
      </right>
      <top style="medium">
        <color auto="1"/>
      </top>
      <bottom style="medium">
        <color auto="1"/>
      </bottom>
      <diagonal/>
    </border>
    <border>
      <left style="medium">
        <color auto="1"/>
      </left>
      <right/>
      <top style="medium">
        <color auto="1"/>
      </top>
      <bottom style="medium">
        <color auto="1"/>
      </bottom>
      <diagonal/>
    </border>
    <border>
      <left style="thin">
        <color auto="1"/>
      </left>
      <right style="medium">
        <color auto="1"/>
      </right>
      <top style="medium">
        <color auto="1"/>
      </top>
      <bottom/>
      <diagonal/>
    </border>
    <border>
      <left style="thin">
        <color auto="1"/>
      </left>
      <right style="medium">
        <color auto="1"/>
      </right>
      <top/>
      <bottom/>
      <diagonal/>
    </border>
    <border>
      <left style="thin">
        <color auto="1"/>
      </left>
      <right style="medium">
        <color auto="1"/>
      </right>
      <top/>
      <bottom style="medium">
        <color auto="1"/>
      </bottom>
      <diagonal/>
    </border>
    <border>
      <left/>
      <right/>
      <top style="medium">
        <color auto="1"/>
      </top>
      <bottom style="medium">
        <color auto="1"/>
      </bottom>
      <diagonal/>
    </border>
    <border>
      <left style="medium">
        <color auto="1"/>
      </left>
      <right style="thin">
        <color auto="1"/>
      </right>
      <top/>
      <bottom style="medium">
        <color auto="1"/>
      </bottom>
      <diagonal/>
    </border>
    <border>
      <left style="medium">
        <color auto="1"/>
      </left>
      <right style="thin">
        <color auto="1"/>
      </right>
      <top/>
      <bottom/>
      <diagonal/>
    </border>
  </borders>
  <cellStyleXfs count="8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64">
    <xf numFmtId="0" fontId="0" fillId="0" borderId="0" xfId="0"/>
    <xf numFmtId="0" fontId="0" fillId="0" borderId="0" xfId="0" applyBorder="1"/>
    <xf numFmtId="164" fontId="0" fillId="0" borderId="0" xfId="0" applyNumberFormat="1" applyFill="1" applyBorder="1" applyAlignment="1">
      <alignment horizontal="center"/>
    </xf>
    <xf numFmtId="0" fontId="0" fillId="0" borderId="0" xfId="0" applyFill="1"/>
    <xf numFmtId="0" fontId="4" fillId="0" borderId="0" xfId="0" applyFont="1" applyFill="1"/>
    <xf numFmtId="0" fontId="4" fillId="0" borderId="0" xfId="0" applyFont="1" applyFill="1"/>
    <xf numFmtId="0" fontId="4" fillId="0" borderId="0" xfId="0" applyFont="1" applyFill="1" applyAlignment="1">
      <alignment wrapText="1"/>
    </xf>
    <xf numFmtId="0" fontId="0" fillId="0" borderId="0" xfId="0" applyFill="1" applyBorder="1"/>
    <xf numFmtId="0" fontId="7" fillId="0" borderId="0" xfId="0" applyFont="1"/>
    <xf numFmtId="164" fontId="0" fillId="2" borderId="0" xfId="0" applyNumberFormat="1" applyFill="1" applyBorder="1" applyAlignment="1">
      <alignment horizontal="center"/>
    </xf>
    <xf numFmtId="0" fontId="0" fillId="0" borderId="0" xfId="0" applyFont="1" applyFill="1" applyAlignment="1">
      <alignment horizontal="left"/>
    </xf>
    <xf numFmtId="164" fontId="0" fillId="0" borderId="0" xfId="0" applyNumberFormat="1" applyFill="1" applyBorder="1"/>
    <xf numFmtId="0" fontId="0" fillId="2" borderId="0" xfId="0" applyFill="1" applyBorder="1" applyAlignment="1">
      <alignment horizontal="center"/>
    </xf>
    <xf numFmtId="166" fontId="4" fillId="0" borderId="0" xfId="0" applyNumberFormat="1" applyFont="1" applyFill="1"/>
    <xf numFmtId="166" fontId="0" fillId="0" borderId="0" xfId="0" applyNumberFormat="1"/>
    <xf numFmtId="166" fontId="0" fillId="0" borderId="0" xfId="0" applyNumberFormat="1" applyFill="1"/>
    <xf numFmtId="166" fontId="4" fillId="0" borderId="0" xfId="0" applyNumberFormat="1" applyFont="1" applyFill="1" applyAlignment="1">
      <alignment wrapText="1"/>
    </xf>
    <xf numFmtId="166" fontId="0" fillId="0" borderId="0" xfId="0" applyNumberFormat="1" applyFill="1" applyBorder="1"/>
    <xf numFmtId="166" fontId="0" fillId="2" borderId="0" xfId="0" applyNumberFormat="1" applyFill="1" applyBorder="1"/>
    <xf numFmtId="0" fontId="7" fillId="0" borderId="0" xfId="0" applyFont="1" applyFill="1" applyBorder="1"/>
    <xf numFmtId="0" fontId="4" fillId="0" borderId="0" xfId="0" applyFont="1" applyFill="1" applyBorder="1"/>
    <xf numFmtId="0" fontId="8" fillId="0" borderId="0" xfId="0" applyFont="1" applyFill="1"/>
    <xf numFmtId="0" fontId="8" fillId="0" borderId="0" xfId="0" applyFont="1" applyFill="1" applyBorder="1"/>
    <xf numFmtId="0" fontId="4" fillId="0" borderId="4" xfId="0" applyFont="1" applyFill="1" applyBorder="1"/>
    <xf numFmtId="0" fontId="4" fillId="0" borderId="6" xfId="0" applyFont="1" applyFill="1" applyBorder="1"/>
    <xf numFmtId="167" fontId="0" fillId="0" borderId="0" xfId="0" applyNumberFormat="1"/>
    <xf numFmtId="167" fontId="4" fillId="0" borderId="0" xfId="0" applyNumberFormat="1" applyFont="1" applyFill="1"/>
    <xf numFmtId="167" fontId="0" fillId="0" borderId="0" xfId="0" applyNumberFormat="1" applyFill="1"/>
    <xf numFmtId="167" fontId="6" fillId="0" borderId="0" xfId="0" applyNumberFormat="1" applyFont="1" applyFill="1"/>
    <xf numFmtId="0" fontId="7" fillId="0" borderId="1" xfId="0" applyFont="1" applyFill="1" applyBorder="1" applyAlignment="1">
      <alignment horizontal="center" vertical="center" wrapText="1"/>
    </xf>
    <xf numFmtId="165" fontId="0" fillId="0" borderId="1" xfId="0" applyNumberFormat="1"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0" xfId="0" applyFont="1" applyFill="1" applyBorder="1" applyAlignment="1">
      <alignment horizontal="center" vertical="center"/>
    </xf>
    <xf numFmtId="0" fontId="4" fillId="0" borderId="0" xfId="0" applyFont="1" applyFill="1" applyBorder="1" applyAlignment="1">
      <alignment horizontal="left"/>
    </xf>
    <xf numFmtId="0" fontId="4" fillId="0" borderId="0" xfId="0" applyFont="1" applyFill="1" applyAlignment="1">
      <alignment horizontal="left"/>
    </xf>
    <xf numFmtId="167" fontId="4" fillId="0" borderId="0" xfId="0" applyNumberFormat="1" applyFont="1" applyFill="1" applyAlignment="1">
      <alignment horizontal="left"/>
    </xf>
    <xf numFmtId="0" fontId="8" fillId="0" borderId="0" xfId="0" applyFont="1" applyFill="1" applyBorder="1" applyAlignment="1">
      <alignment horizontal="left"/>
    </xf>
    <xf numFmtId="0" fontId="0" fillId="0" borderId="0" xfId="0" applyFill="1" applyBorder="1" applyAlignment="1">
      <alignment horizontal="center"/>
    </xf>
    <xf numFmtId="167" fontId="0" fillId="0" borderId="1" xfId="0" applyNumberFormat="1" applyFont="1" applyFill="1" applyBorder="1" applyAlignment="1">
      <alignment horizontal="center" vertical="center" wrapText="1"/>
    </xf>
    <xf numFmtId="166" fontId="0" fillId="0" borderId="1" xfId="0" applyNumberFormat="1" applyFont="1" applyFill="1" applyBorder="1" applyAlignment="1">
      <alignment horizontal="center" vertical="center" wrapText="1"/>
    </xf>
    <xf numFmtId="0" fontId="0" fillId="0" borderId="12" xfId="0" applyFont="1" applyFill="1" applyBorder="1" applyAlignment="1">
      <alignment horizontal="center" vertical="center" wrapText="1"/>
    </xf>
    <xf numFmtId="0" fontId="0" fillId="0" borderId="13" xfId="0" applyFont="1" applyFill="1" applyBorder="1" applyAlignment="1">
      <alignment horizontal="center" vertical="center" wrapText="1"/>
    </xf>
    <xf numFmtId="0" fontId="0" fillId="0" borderId="0" xfId="0" applyAlignment="1">
      <alignment horizontal="center"/>
    </xf>
    <xf numFmtId="168" fontId="0" fillId="0" borderId="0" xfId="0" applyNumberFormat="1"/>
    <xf numFmtId="2" fontId="11" fillId="0" borderId="0" xfId="0" applyNumberFormat="1" applyFont="1" applyFill="1"/>
    <xf numFmtId="0" fontId="0" fillId="0" borderId="0" xfId="0" applyFont="1" applyFill="1" applyAlignment="1">
      <alignment horizontal="center"/>
    </xf>
    <xf numFmtId="0" fontId="11" fillId="0" borderId="0" xfId="0" applyFont="1"/>
    <xf numFmtId="0" fontId="12" fillId="0" borderId="0" xfId="0" applyFont="1"/>
    <xf numFmtId="164" fontId="13" fillId="0" borderId="0" xfId="0" applyNumberFormat="1" applyFont="1"/>
    <xf numFmtId="0" fontId="0" fillId="0" borderId="0" xfId="0" applyFont="1" applyFill="1"/>
    <xf numFmtId="164" fontId="11" fillId="0" borderId="0" xfId="0" applyNumberFormat="1" applyFont="1" applyFill="1"/>
    <xf numFmtId="164" fontId="14" fillId="0" borderId="0" xfId="0" applyNumberFormat="1" applyFont="1" applyFill="1"/>
    <xf numFmtId="164" fontId="0" fillId="0" borderId="0" xfId="0" applyNumberFormat="1" applyFill="1"/>
    <xf numFmtId="0" fontId="0" fillId="0" borderId="0" xfId="0" applyFont="1"/>
    <xf numFmtId="164" fontId="0" fillId="0" borderId="0" xfId="0" applyNumberFormat="1"/>
    <xf numFmtId="166" fontId="11" fillId="0" borderId="0" xfId="0" applyNumberFormat="1" applyFont="1"/>
    <xf numFmtId="166" fontId="12" fillId="0" borderId="0" xfId="0" applyNumberFormat="1" applyFont="1"/>
    <xf numFmtId="0" fontId="4" fillId="0" borderId="0" xfId="0" applyFont="1" applyFill="1" applyBorder="1" applyAlignment="1">
      <alignment horizontal="left"/>
    </xf>
    <xf numFmtId="0" fontId="8" fillId="0" borderId="14" xfId="0" applyFont="1" applyFill="1" applyBorder="1"/>
    <xf numFmtId="0" fontId="9" fillId="2" borderId="15" xfId="0" applyFont="1" applyFill="1" applyBorder="1"/>
    <xf numFmtId="0" fontId="5" fillId="0" borderId="0" xfId="0" applyFont="1" applyFill="1" applyBorder="1"/>
    <xf numFmtId="0" fontId="15" fillId="0" borderId="0" xfId="0" applyFont="1"/>
    <xf numFmtId="0" fontId="15" fillId="0" borderId="6" xfId="0" applyFont="1" applyBorder="1"/>
    <xf numFmtId="0" fontId="4" fillId="0" borderId="5" xfId="0" applyFont="1" applyFill="1" applyBorder="1" applyAlignment="1">
      <alignment horizontal="left"/>
    </xf>
    <xf numFmtId="0" fontId="4" fillId="0" borderId="7" xfId="0" applyFont="1" applyFill="1" applyBorder="1" applyAlignment="1">
      <alignment horizontal="left"/>
    </xf>
    <xf numFmtId="0" fontId="4" fillId="0" borderId="0" xfId="0" applyFont="1" applyFill="1" applyBorder="1" applyAlignment="1">
      <alignment horizontal="left"/>
    </xf>
    <xf numFmtId="0" fontId="4" fillId="0" borderId="2" xfId="0" applyFont="1" applyFill="1" applyBorder="1" applyAlignment="1">
      <alignment horizontal="left"/>
    </xf>
    <xf numFmtId="0" fontId="4" fillId="0" borderId="3" xfId="0" applyFont="1" applyFill="1" applyBorder="1" applyAlignment="1">
      <alignment horizontal="left"/>
    </xf>
    <xf numFmtId="0" fontId="4" fillId="0" borderId="8" xfId="0" applyFont="1" applyFill="1" applyBorder="1" applyAlignment="1">
      <alignment horizontal="left"/>
    </xf>
    <xf numFmtId="0" fontId="8" fillId="0" borderId="3" xfId="0" applyFont="1" applyFill="1" applyBorder="1"/>
    <xf numFmtId="0" fontId="4" fillId="0" borderId="0" xfId="0" applyFont="1" applyFill="1" applyBorder="1"/>
    <xf numFmtId="0" fontId="4" fillId="0" borderId="11" xfId="0" applyFont="1" applyFill="1" applyBorder="1"/>
    <xf numFmtId="0" fontId="8" fillId="0" borderId="0" xfId="0" applyFont="1" applyFill="1" applyBorder="1"/>
    <xf numFmtId="0" fontId="4" fillId="0" borderId="8" xfId="0" applyFont="1" applyFill="1" applyBorder="1"/>
    <xf numFmtId="0" fontId="9" fillId="0" borderId="0" xfId="0" applyFont="1" applyFill="1" applyBorder="1"/>
    <xf numFmtId="167" fontId="4" fillId="0" borderId="0" xfId="0" applyNumberFormat="1" applyFont="1" applyFill="1" applyBorder="1"/>
    <xf numFmtId="166" fontId="4" fillId="0" borderId="0" xfId="0" applyNumberFormat="1" applyFont="1" applyFill="1" applyBorder="1"/>
    <xf numFmtId="0" fontId="9" fillId="2" borderId="16" xfId="0" applyFont="1" applyFill="1" applyBorder="1"/>
    <xf numFmtId="0" fontId="4" fillId="0" borderId="0" xfId="0" applyFont="1" applyFill="1" applyBorder="1" applyAlignment="1">
      <alignment horizontal="left" wrapText="1"/>
    </xf>
    <xf numFmtId="0" fontId="4" fillId="0" borderId="8" xfId="0" applyFont="1" applyFill="1" applyBorder="1" applyAlignment="1">
      <alignment horizontal="left" wrapText="1"/>
    </xf>
    <xf numFmtId="0" fontId="4" fillId="0" borderId="3" xfId="0" applyFont="1" applyFill="1" applyBorder="1" applyAlignment="1">
      <alignment horizontal="left" wrapText="1"/>
    </xf>
    <xf numFmtId="0" fontId="0" fillId="0" borderId="0" xfId="0" applyAlignment="1">
      <alignment horizontal="left"/>
    </xf>
    <xf numFmtId="166" fontId="0" fillId="0" borderId="0" xfId="0" applyNumberFormat="1" applyAlignment="1">
      <alignment horizontal="left"/>
    </xf>
    <xf numFmtId="0" fontId="4" fillId="0" borderId="0" xfId="0" applyFont="1" applyFill="1" applyAlignment="1">
      <alignment horizontal="left" wrapText="1"/>
    </xf>
    <xf numFmtId="166" fontId="4" fillId="0" borderId="0" xfId="0" applyNumberFormat="1" applyFont="1" applyFill="1" applyAlignment="1">
      <alignment horizontal="left" wrapText="1"/>
    </xf>
    <xf numFmtId="166" fontId="4" fillId="0" borderId="0" xfId="0" applyNumberFormat="1" applyFont="1" applyFill="1" applyAlignment="1">
      <alignment horizontal="left"/>
    </xf>
    <xf numFmtId="0" fontId="8" fillId="0" borderId="2" xfId="0" applyFont="1" applyFill="1" applyBorder="1" applyAlignment="1">
      <alignment horizontal="left"/>
    </xf>
    <xf numFmtId="0" fontId="4" fillId="0" borderId="10" xfId="0" applyFont="1" applyFill="1" applyBorder="1" applyAlignment="1">
      <alignment horizontal="left"/>
    </xf>
    <xf numFmtId="0" fontId="4" fillId="0" borderId="11" xfId="0" applyFont="1" applyFill="1" applyBorder="1" applyAlignment="1">
      <alignment horizontal="left"/>
    </xf>
    <xf numFmtId="0" fontId="8" fillId="0" borderId="5" xfId="0" applyFont="1" applyFill="1" applyBorder="1" applyAlignment="1">
      <alignment horizontal="left"/>
    </xf>
    <xf numFmtId="0" fontId="0" fillId="0" borderId="13" xfId="0" applyFont="1"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12" xfId="0" applyFont="1" applyFill="1" applyBorder="1" applyAlignment="1">
      <alignment horizontal="left" vertical="center" wrapText="1"/>
    </xf>
    <xf numFmtId="166" fontId="0" fillId="0" borderId="0" xfId="0" applyNumberFormat="1" applyAlignment="1">
      <alignment horizontal="left" wrapText="1"/>
    </xf>
    <xf numFmtId="167" fontId="0" fillId="0" borderId="1" xfId="0" applyNumberFormat="1" applyFont="1" applyFill="1" applyBorder="1" applyAlignment="1">
      <alignment horizontal="left" vertical="center" wrapText="1"/>
    </xf>
    <xf numFmtId="165" fontId="0" fillId="0" borderId="1" xfId="0" applyNumberFormat="1" applyFont="1" applyFill="1" applyBorder="1" applyAlignment="1">
      <alignment horizontal="left" vertical="center" wrapText="1"/>
    </xf>
    <xf numFmtId="166" fontId="0" fillId="0" borderId="1" xfId="0" applyNumberFormat="1" applyFont="1" applyFill="1" applyBorder="1" applyAlignment="1">
      <alignment horizontal="left" vertical="center" wrapText="1"/>
    </xf>
    <xf numFmtId="0" fontId="7" fillId="0" borderId="1" xfId="0" applyFont="1" applyFill="1" applyBorder="1" applyAlignment="1">
      <alignment horizontal="left" vertical="center" wrapText="1"/>
    </xf>
    <xf numFmtId="0" fontId="0" fillId="0" borderId="0" xfId="0" applyAlignment="1">
      <alignment horizontal="left" wrapText="1"/>
    </xf>
    <xf numFmtId="0" fontId="0" fillId="0" borderId="0" xfId="0" applyFill="1" applyBorder="1" applyAlignment="1">
      <alignment horizontal="left"/>
    </xf>
    <xf numFmtId="165" fontId="0" fillId="2" borderId="0" xfId="0" applyNumberFormat="1" applyFill="1" applyBorder="1"/>
    <xf numFmtId="165" fontId="0" fillId="0" borderId="0" xfId="0" applyNumberFormat="1" applyFill="1" applyBorder="1"/>
    <xf numFmtId="0" fontId="4" fillId="0" borderId="8" xfId="0" applyFont="1" applyFill="1" applyBorder="1" applyAlignment="1">
      <alignment horizontal="left"/>
    </xf>
    <xf numFmtId="0" fontId="4" fillId="0" borderId="0" xfId="0" applyFont="1" applyFill="1" applyBorder="1"/>
    <xf numFmtId="0" fontId="9" fillId="2" borderId="0" xfId="0" applyFont="1" applyFill="1" applyBorder="1"/>
    <xf numFmtId="0" fontId="4" fillId="0" borderId="5" xfId="0" applyFont="1" applyFill="1" applyBorder="1" applyAlignment="1">
      <alignment horizontal="left"/>
    </xf>
    <xf numFmtId="0" fontId="4" fillId="0" borderId="0" xfId="0" applyFont="1" applyFill="1" applyBorder="1" applyAlignment="1">
      <alignment horizontal="left"/>
    </xf>
    <xf numFmtId="0" fontId="9" fillId="2" borderId="8" xfId="0" applyFont="1" applyFill="1" applyBorder="1"/>
    <xf numFmtId="0" fontId="4" fillId="2" borderId="9" xfId="0" applyFont="1" applyFill="1" applyBorder="1"/>
    <xf numFmtId="0" fontId="6" fillId="0" borderId="0" xfId="0" applyFont="1" applyFill="1" applyBorder="1" applyAlignment="1">
      <alignment horizontal="left"/>
    </xf>
    <xf numFmtId="0" fontId="6" fillId="0" borderId="8" xfId="0" applyFont="1" applyFill="1" applyBorder="1" applyAlignment="1">
      <alignment horizontal="left"/>
    </xf>
    <xf numFmtId="169" fontId="0" fillId="0" borderId="0" xfId="0" applyNumberFormat="1"/>
    <xf numFmtId="0" fontId="6" fillId="0" borderId="0" xfId="0" applyFont="1" applyFill="1" applyBorder="1"/>
    <xf numFmtId="0" fontId="16" fillId="3" borderId="0" xfId="0" applyFont="1" applyFill="1"/>
    <xf numFmtId="0" fontId="17" fillId="3" borderId="0" xfId="0" applyFont="1" applyFill="1"/>
    <xf numFmtId="167" fontId="16" fillId="3" borderId="0" xfId="0" applyNumberFormat="1" applyFont="1" applyFill="1"/>
    <xf numFmtId="166" fontId="16" fillId="3" borderId="0" xfId="0" applyNumberFormat="1" applyFont="1" applyFill="1"/>
    <xf numFmtId="0" fontId="15" fillId="0" borderId="0" xfId="0" applyFont="1" applyBorder="1"/>
    <xf numFmtId="0" fontId="0" fillId="3" borderId="0" xfId="0" applyFill="1" applyAlignment="1">
      <alignment horizontal="left"/>
    </xf>
    <xf numFmtId="0" fontId="0" fillId="3" borderId="0" xfId="0" applyFill="1" applyAlignment="1">
      <alignment horizontal="left" wrapText="1"/>
    </xf>
    <xf numFmtId="0" fontId="4" fillId="0" borderId="5" xfId="0" applyFont="1" applyFill="1" applyBorder="1" applyAlignment="1">
      <alignment horizontal="left"/>
    </xf>
    <xf numFmtId="0" fontId="4" fillId="0" borderId="0" xfId="0" applyFont="1" applyFill="1" applyBorder="1" applyAlignment="1">
      <alignment horizontal="left"/>
    </xf>
    <xf numFmtId="0" fontId="6" fillId="0" borderId="0" xfId="0" applyFont="1" applyFill="1" applyBorder="1" applyAlignment="1">
      <alignment horizontal="left"/>
    </xf>
    <xf numFmtId="0" fontId="4" fillId="0" borderId="7" xfId="0" applyFont="1" applyFill="1" applyBorder="1" applyAlignment="1">
      <alignment horizontal="left"/>
    </xf>
    <xf numFmtId="0" fontId="6" fillId="2" borderId="0" xfId="0" applyFont="1" applyFill="1" applyBorder="1" applyAlignment="1">
      <alignment horizontal="left"/>
    </xf>
    <xf numFmtId="0" fontId="4" fillId="2" borderId="0" xfId="0" applyFont="1" applyFill="1" applyBorder="1" applyAlignment="1">
      <alignment horizontal="left"/>
    </xf>
    <xf numFmtId="164" fontId="4" fillId="0" borderId="0" xfId="0" applyNumberFormat="1" applyFont="1" applyFill="1"/>
    <xf numFmtId="0" fontId="6" fillId="0" borderId="0" xfId="0" applyFont="1" applyFill="1" applyAlignment="1">
      <alignment horizontal="left"/>
    </xf>
    <xf numFmtId="0" fontId="15" fillId="2" borderId="6" xfId="0" applyFont="1" applyFill="1" applyBorder="1"/>
    <xf numFmtId="0" fontId="15" fillId="2" borderId="9" xfId="0" applyFont="1" applyFill="1" applyBorder="1"/>
    <xf numFmtId="0" fontId="0" fillId="0" borderId="0" xfId="0" applyAlignment="1">
      <alignment horizontal="left" vertical="center" indent="1"/>
    </xf>
    <xf numFmtId="166" fontId="4" fillId="0" borderId="17" xfId="0" applyNumberFormat="1" applyFont="1" applyFill="1" applyBorder="1" applyAlignment="1">
      <alignment wrapText="1"/>
    </xf>
    <xf numFmtId="0" fontId="0" fillId="4" borderId="0" xfId="0" applyFill="1" applyAlignment="1">
      <alignment horizontal="left" wrapText="1"/>
    </xf>
    <xf numFmtId="0" fontId="0" fillId="4" borderId="0" xfId="0" applyFill="1" applyAlignment="1">
      <alignment horizontal="left"/>
    </xf>
    <xf numFmtId="0" fontId="0" fillId="0" borderId="0" xfId="0" applyFill="1" applyAlignment="1">
      <alignment horizontal="left" vertical="center" indent="1"/>
    </xf>
    <xf numFmtId="0" fontId="4" fillId="0" borderId="5" xfId="0" applyFont="1" applyFill="1" applyBorder="1" applyAlignment="1">
      <alignment horizontal="left"/>
    </xf>
    <xf numFmtId="0" fontId="9" fillId="0" borderId="0" xfId="0" applyFont="1"/>
    <xf numFmtId="167" fontId="9" fillId="0" borderId="0" xfId="0" applyNumberFormat="1" applyFont="1"/>
    <xf numFmtId="166" fontId="9" fillId="0" borderId="0" xfId="0" applyNumberFormat="1" applyFont="1"/>
    <xf numFmtId="0" fontId="9" fillId="0" borderId="0" xfId="0" applyFont="1" applyFill="1"/>
    <xf numFmtId="167" fontId="9" fillId="0" borderId="0" xfId="0" applyNumberFormat="1" applyFont="1" applyFill="1"/>
    <xf numFmtId="166" fontId="9" fillId="0" borderId="0" xfId="0" applyNumberFormat="1" applyFont="1" applyFill="1"/>
    <xf numFmtId="0" fontId="4" fillId="2" borderId="19" xfId="0" applyFont="1" applyFill="1" applyBorder="1"/>
    <xf numFmtId="0" fontId="4" fillId="2" borderId="18" xfId="0" applyFont="1" applyFill="1" applyBorder="1"/>
    <xf numFmtId="0" fontId="4" fillId="2" borderId="4" xfId="0" applyFont="1" applyFill="1" applyBorder="1" applyAlignment="1">
      <alignment horizontal="left"/>
    </xf>
    <xf numFmtId="0" fontId="4" fillId="2" borderId="6" xfId="0" applyFont="1" applyFill="1" applyBorder="1" applyAlignment="1">
      <alignment horizontal="left"/>
    </xf>
    <xf numFmtId="0" fontId="2" fillId="2" borderId="6" xfId="85" applyFill="1" applyBorder="1"/>
    <xf numFmtId="0" fontId="9" fillId="4" borderId="0" xfId="0" applyFont="1" applyFill="1"/>
    <xf numFmtId="0" fontId="8" fillId="0" borderId="2" xfId="0" applyFont="1" applyFill="1" applyBorder="1"/>
    <xf numFmtId="0" fontId="8" fillId="0" borderId="3" xfId="0" applyFont="1" applyFill="1" applyBorder="1"/>
    <xf numFmtId="0" fontId="4" fillId="0" borderId="5" xfId="0" applyFont="1" applyFill="1" applyBorder="1"/>
    <xf numFmtId="0" fontId="4" fillId="0" borderId="0" xfId="0" applyFont="1" applyFill="1" applyBorder="1"/>
    <xf numFmtId="0" fontId="4" fillId="0" borderId="7" xfId="0" applyFont="1" applyFill="1" applyBorder="1"/>
    <xf numFmtId="0" fontId="4" fillId="0" borderId="8" xfId="0" applyFont="1" applyFill="1" applyBorder="1"/>
    <xf numFmtId="0" fontId="4" fillId="0" borderId="5" xfId="0" applyFont="1" applyFill="1" applyBorder="1" applyAlignment="1">
      <alignment horizontal="left"/>
    </xf>
    <xf numFmtId="0" fontId="4" fillId="0" borderId="0" xfId="0" applyFont="1" applyFill="1" applyBorder="1" applyAlignment="1">
      <alignment horizontal="left"/>
    </xf>
    <xf numFmtId="0" fontId="4" fillId="0" borderId="2" xfId="0" applyFont="1" applyFill="1" applyBorder="1" applyAlignment="1">
      <alignment horizontal="left"/>
    </xf>
    <xf numFmtId="0" fontId="4" fillId="0" borderId="3" xfId="0" applyFont="1" applyFill="1" applyBorder="1" applyAlignment="1">
      <alignment horizontal="left"/>
    </xf>
    <xf numFmtId="0" fontId="4" fillId="0" borderId="7" xfId="0" applyFont="1" applyFill="1" applyBorder="1" applyAlignment="1">
      <alignment horizontal="left"/>
    </xf>
    <xf numFmtId="0" fontId="4" fillId="0" borderId="8" xfId="0" applyFont="1" applyFill="1" applyBorder="1" applyAlignment="1">
      <alignment horizontal="left"/>
    </xf>
    <xf numFmtId="0" fontId="6" fillId="0" borderId="2" xfId="0" applyFont="1" applyFill="1" applyBorder="1" applyAlignment="1">
      <alignment horizontal="left"/>
    </xf>
    <xf numFmtId="0" fontId="6" fillId="0" borderId="3" xfId="0" applyFont="1" applyFill="1" applyBorder="1" applyAlignment="1">
      <alignment horizontal="left"/>
    </xf>
    <xf numFmtId="0" fontId="6" fillId="0" borderId="5" xfId="0" applyFont="1" applyFill="1" applyBorder="1" applyAlignment="1">
      <alignment horizontal="left"/>
    </xf>
    <xf numFmtId="0" fontId="6" fillId="0" borderId="0" xfId="0" applyFont="1" applyFill="1" applyBorder="1" applyAlignment="1">
      <alignment horizontal="left"/>
    </xf>
  </cellXfs>
  <cellStyles count="8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cellStyle name="Normal" xfId="0" builtinId="0"/>
  </cellStyles>
  <dxfs count="12">
    <dxf>
      <font>
        <color theme="0"/>
      </font>
      <fill>
        <patternFill patternType="none">
          <bgColor auto="1"/>
        </patternFill>
      </fill>
    </dxf>
    <dxf>
      <font>
        <color theme="0"/>
      </font>
      <fill>
        <patternFill patternType="none">
          <bgColor auto="1"/>
        </patternFill>
      </fill>
    </dxf>
    <dxf>
      <font>
        <color theme="0"/>
      </font>
      <fill>
        <patternFill patternType="none">
          <bgColor auto="1"/>
        </patternFill>
      </fill>
    </dxf>
    <dxf>
      <font>
        <color rgb="FF9C0006"/>
      </font>
      <fill>
        <patternFill>
          <bgColor rgb="FFFFC7CE"/>
        </patternFill>
      </fill>
    </dxf>
    <dxf>
      <font>
        <color theme="0"/>
      </font>
      <fill>
        <patternFill patternType="none">
          <bgColor auto="1"/>
        </patternFill>
      </fill>
    </dxf>
    <dxf>
      <font>
        <color rgb="FF9C0006"/>
      </font>
      <fill>
        <patternFill>
          <bgColor rgb="FFFFC7CE"/>
        </patternFill>
      </fill>
    </dxf>
    <dxf>
      <font>
        <color theme="0"/>
      </font>
      <fill>
        <patternFill patternType="none">
          <bgColor auto="1"/>
        </patternFill>
      </fill>
    </dxf>
    <dxf>
      <font>
        <color rgb="FF9C0006"/>
      </font>
      <fill>
        <patternFill>
          <bgColor rgb="FFFFC7CE"/>
        </patternFill>
      </fill>
    </dxf>
    <dxf>
      <font>
        <color theme="0"/>
      </font>
      <fill>
        <patternFill patternType="none">
          <bgColor auto="1"/>
        </patternFill>
      </fill>
    </dxf>
    <dxf>
      <font>
        <color rgb="FF9C0006"/>
      </font>
      <fill>
        <patternFill>
          <bgColor rgb="FFFFC7CE"/>
        </patternFill>
      </fill>
    </dxf>
    <dxf>
      <font>
        <color theme="0"/>
      </font>
      <fill>
        <patternFill patternType="none">
          <bgColor auto="1"/>
        </patternFill>
      </fill>
    </dxf>
    <dxf>
      <font>
        <color theme="0"/>
      </font>
      <fill>
        <patternFill patternType="none">
          <bgColor auto="1"/>
        </patternFill>
      </fill>
    </dxf>
  </dxfs>
  <tableStyles count="0" defaultTableStyle="TableStyleMedium9" defaultPivotStyle="PivotStyleMedium4"/>
  <colors>
    <mruColors>
      <color rgb="FF99CC00"/>
      <color rgb="FFCC33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ecleland@ucsd.edu" TargetMode="External"/><Relationship Id="rId2" Type="http://schemas.openxmlformats.org/officeDocument/2006/relationships/hyperlink" Target="mailto:eesch@ucsd.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4"/>
  <sheetViews>
    <sheetView tabSelected="1" topLeftCell="J42" workbookViewId="0">
      <selection activeCell="Q53" sqref="Q53"/>
    </sheetView>
  </sheetViews>
  <sheetFormatPr baseColWidth="10" defaultColWidth="11.5" defaultRowHeight="15" x14ac:dyDescent="0.2"/>
  <cols>
    <col min="1" max="1" width="4" customWidth="1"/>
    <col min="2" max="2" width="8.83203125" customWidth="1"/>
    <col min="3" max="3" width="10.33203125" bestFit="1" customWidth="1"/>
    <col min="4" max="4" width="11.5" customWidth="1"/>
    <col min="5" max="5" width="21.6640625" customWidth="1"/>
    <col min="6" max="6" width="17" style="25" customWidth="1"/>
    <col min="7" max="7" width="18.6640625" customWidth="1"/>
    <col min="8" max="8" width="18" customWidth="1"/>
    <col min="9" max="9" width="18.83203125" customWidth="1"/>
    <col min="10" max="10" width="18" customWidth="1"/>
    <col min="11" max="11" width="18" style="25" bestFit="1" customWidth="1"/>
    <col min="12" max="13" width="18" style="14" customWidth="1"/>
    <col min="14" max="14" width="18.1640625" customWidth="1"/>
    <col min="15" max="15" width="17.83203125" style="3" customWidth="1"/>
    <col min="16" max="16" width="17.33203125" style="3" customWidth="1"/>
    <col min="17" max="17" width="20.5" style="3" customWidth="1"/>
    <col min="18" max="18" width="19.1640625" style="3" customWidth="1"/>
    <col min="19" max="19" width="16.1640625" style="3" customWidth="1"/>
    <col min="20" max="20" width="12" style="3" bestFit="1" customWidth="1"/>
    <col min="21" max="23" width="11.5" style="3"/>
  </cols>
  <sheetData>
    <row r="1" spans="1:23" x14ac:dyDescent="0.2">
      <c r="B1" t="s">
        <v>32</v>
      </c>
      <c r="D1" t="s">
        <v>160</v>
      </c>
      <c r="E1" s="25"/>
      <c r="F1"/>
      <c r="J1" s="25"/>
      <c r="K1" s="14"/>
      <c r="M1"/>
      <c r="N1" s="3"/>
      <c r="W1"/>
    </row>
    <row r="2" spans="1:23" x14ac:dyDescent="0.2">
      <c r="B2" s="8" t="s">
        <v>9</v>
      </c>
      <c r="E2" s="25"/>
      <c r="F2"/>
      <c r="J2" s="25"/>
      <c r="K2" s="14"/>
      <c r="M2"/>
      <c r="N2" s="3"/>
      <c r="W2"/>
    </row>
    <row r="3" spans="1:23" s="113" customFormat="1" ht="30" customHeight="1" x14ac:dyDescent="0.25">
      <c r="B3" s="114" t="s">
        <v>97</v>
      </c>
      <c r="E3" s="115"/>
      <c r="J3" s="115"/>
      <c r="K3" s="116"/>
      <c r="L3" s="116"/>
    </row>
    <row r="4" spans="1:23" s="136" customFormat="1" x14ac:dyDescent="0.2">
      <c r="B4" s="136" t="s">
        <v>158</v>
      </c>
      <c r="E4" s="137"/>
      <c r="J4" s="137"/>
      <c r="K4" s="138"/>
      <c r="L4" s="138"/>
      <c r="N4" s="139"/>
      <c r="O4" s="139"/>
      <c r="P4" s="139"/>
      <c r="Q4" s="139"/>
      <c r="R4" s="139"/>
      <c r="S4" s="139"/>
      <c r="T4" s="139"/>
      <c r="U4" s="139"/>
      <c r="V4" s="139"/>
    </row>
    <row r="5" spans="1:23" s="136" customFormat="1" x14ac:dyDescent="0.2">
      <c r="B5" s="136" t="s">
        <v>159</v>
      </c>
      <c r="E5" s="137"/>
      <c r="J5" s="137"/>
      <c r="K5" s="138"/>
      <c r="L5" s="138"/>
      <c r="N5" s="139"/>
      <c r="O5" s="139"/>
      <c r="P5" s="139"/>
      <c r="Q5" s="139"/>
      <c r="R5" s="139"/>
      <c r="S5" s="139"/>
      <c r="T5" s="139"/>
      <c r="U5" s="139"/>
      <c r="V5" s="139"/>
    </row>
    <row r="6" spans="1:23" s="139" customFormat="1" x14ac:dyDescent="0.2">
      <c r="B6" s="139" t="s">
        <v>33</v>
      </c>
      <c r="E6" s="140"/>
      <c r="J6" s="140"/>
      <c r="K6" s="141"/>
      <c r="L6" s="141"/>
    </row>
    <row r="7" spans="1:23" x14ac:dyDescent="0.2">
      <c r="B7" s="5" t="s">
        <v>180</v>
      </c>
      <c r="C7" s="3"/>
      <c r="D7" s="3"/>
      <c r="E7" s="27"/>
      <c r="F7"/>
      <c r="G7" s="3"/>
      <c r="J7" s="25"/>
      <c r="K7" s="14"/>
      <c r="M7"/>
      <c r="N7" s="3"/>
      <c r="V7"/>
      <c r="W7"/>
    </row>
    <row r="8" spans="1:23" x14ac:dyDescent="0.2">
      <c r="B8" s="3" t="s">
        <v>156</v>
      </c>
      <c r="C8" s="3"/>
      <c r="D8" s="3"/>
      <c r="E8" s="27"/>
      <c r="F8"/>
      <c r="G8" s="3"/>
      <c r="J8" s="25"/>
      <c r="K8" s="14"/>
      <c r="M8"/>
      <c r="N8" s="3"/>
      <c r="V8"/>
      <c r="W8"/>
    </row>
    <row r="9" spans="1:23" x14ac:dyDescent="0.2">
      <c r="B9" s="3"/>
      <c r="C9" s="3"/>
      <c r="D9" s="3"/>
      <c r="E9" s="27"/>
      <c r="F9"/>
      <c r="G9" s="3"/>
      <c r="J9" s="25"/>
      <c r="K9" s="14"/>
      <c r="M9"/>
      <c r="N9" s="3"/>
      <c r="V9"/>
      <c r="W9"/>
    </row>
    <row r="10" spans="1:23" s="3" customFormat="1" x14ac:dyDescent="0.2">
      <c r="B10" s="19" t="s">
        <v>30</v>
      </c>
      <c r="C10" s="19"/>
      <c r="E10" s="27"/>
      <c r="J10" s="27"/>
      <c r="K10" s="15"/>
      <c r="L10" s="15"/>
    </row>
    <row r="11" spans="1:23" s="3" customFormat="1" ht="16" thickBot="1" x14ac:dyDescent="0.25">
      <c r="B11" s="19" t="s">
        <v>59</v>
      </c>
      <c r="C11" s="19"/>
      <c r="E11" s="27"/>
      <c r="F11" s="3" t="s">
        <v>60</v>
      </c>
      <c r="J11" s="27"/>
      <c r="K11" s="15"/>
      <c r="L11" s="15"/>
    </row>
    <row r="12" spans="1:23" s="4" customFormat="1" x14ac:dyDescent="0.2">
      <c r="A12" s="5"/>
      <c r="B12" s="160" t="s">
        <v>2</v>
      </c>
      <c r="C12" s="161"/>
      <c r="D12" s="161"/>
      <c r="E12" s="161"/>
      <c r="F12" s="144" t="s">
        <v>183</v>
      </c>
      <c r="G12" s="109"/>
      <c r="H12" s="109"/>
      <c r="I12" s="5"/>
      <c r="J12" s="26"/>
      <c r="K12" s="13"/>
      <c r="L12" s="13"/>
      <c r="M12" s="5"/>
      <c r="N12" s="5"/>
      <c r="O12" s="5"/>
      <c r="P12" s="5"/>
      <c r="Q12" s="5"/>
      <c r="R12" s="5"/>
      <c r="S12" s="5"/>
      <c r="T12" s="5"/>
      <c r="U12" s="5"/>
      <c r="V12" s="5"/>
    </row>
    <row r="13" spans="1:23" s="5" customFormat="1" x14ac:dyDescent="0.2">
      <c r="B13" s="105" t="s">
        <v>47</v>
      </c>
      <c r="C13" s="109"/>
      <c r="D13" s="109"/>
      <c r="E13" s="109"/>
      <c r="F13" s="145" t="s">
        <v>184</v>
      </c>
      <c r="G13" s="109"/>
      <c r="H13" s="109"/>
      <c r="J13" s="28"/>
      <c r="K13" s="13"/>
      <c r="L13" s="13"/>
    </row>
    <row r="14" spans="1:23" s="4" customFormat="1" x14ac:dyDescent="0.2">
      <c r="A14" s="5"/>
      <c r="B14" s="162" t="s">
        <v>3</v>
      </c>
      <c r="C14" s="163"/>
      <c r="D14" s="163"/>
      <c r="E14" s="163"/>
      <c r="F14" s="146" t="s">
        <v>185</v>
      </c>
      <c r="G14" s="112"/>
      <c r="H14" s="112"/>
      <c r="I14" s="5"/>
      <c r="J14" s="28"/>
      <c r="K14" s="13"/>
      <c r="L14" s="13"/>
      <c r="M14" s="5"/>
      <c r="N14" s="5"/>
      <c r="O14" s="5"/>
      <c r="P14" s="5"/>
      <c r="Q14" s="5"/>
      <c r="R14" s="5"/>
      <c r="S14" s="5"/>
      <c r="T14" s="5"/>
      <c r="U14" s="5"/>
      <c r="V14" s="5"/>
    </row>
    <row r="15" spans="1:23" s="4" customFormat="1" x14ac:dyDescent="0.2">
      <c r="A15" s="5"/>
      <c r="B15" s="162" t="s">
        <v>5</v>
      </c>
      <c r="C15" s="163"/>
      <c r="D15" s="163"/>
      <c r="E15" s="163"/>
      <c r="F15" s="146" t="s">
        <v>186</v>
      </c>
      <c r="G15" s="112"/>
      <c r="H15" s="112"/>
      <c r="I15" s="5"/>
      <c r="J15" s="26"/>
      <c r="K15" s="13"/>
      <c r="L15" s="13"/>
      <c r="M15" s="5"/>
      <c r="N15" s="5"/>
      <c r="O15" s="5"/>
      <c r="P15" s="5"/>
      <c r="Q15" s="5"/>
      <c r="R15" s="5"/>
      <c r="S15" s="5"/>
      <c r="T15" s="5"/>
      <c r="U15" s="5"/>
      <c r="V15" s="5"/>
    </row>
    <row r="16" spans="1:23" s="4" customFormat="1" ht="16" thickBot="1" x14ac:dyDescent="0.25">
      <c r="A16" s="5"/>
      <c r="B16" s="158" t="s">
        <v>73</v>
      </c>
      <c r="C16" s="159"/>
      <c r="D16" s="159"/>
      <c r="E16" s="159"/>
      <c r="F16" s="108" t="s">
        <v>187</v>
      </c>
      <c r="G16" s="103"/>
      <c r="H16" s="103"/>
      <c r="J16" s="26"/>
      <c r="K16" s="13"/>
      <c r="L16" s="13"/>
      <c r="O16" s="5"/>
      <c r="P16" s="5"/>
      <c r="Q16" s="5"/>
      <c r="R16" s="5"/>
      <c r="S16" s="5"/>
      <c r="T16" s="5"/>
      <c r="U16" s="5"/>
      <c r="V16" s="5"/>
    </row>
    <row r="17" spans="2:12" s="5" customFormat="1" x14ac:dyDescent="0.2">
      <c r="B17" s="33" t="s">
        <v>31</v>
      </c>
      <c r="C17" s="33"/>
      <c r="D17" s="33"/>
      <c r="E17" s="33"/>
      <c r="F17" s="20"/>
      <c r="G17" s="20"/>
      <c r="H17" s="20"/>
      <c r="J17" s="26"/>
      <c r="K17" s="13"/>
      <c r="L17" s="13"/>
    </row>
    <row r="18" spans="2:12" s="5" customFormat="1" x14ac:dyDescent="0.2">
      <c r="B18" s="33"/>
      <c r="C18" s="57"/>
      <c r="D18" s="34"/>
      <c r="E18" s="35"/>
      <c r="J18" s="26"/>
      <c r="K18" s="13"/>
      <c r="L18" s="13"/>
    </row>
    <row r="19" spans="2:12" s="5" customFormat="1" x14ac:dyDescent="0.2">
      <c r="B19" s="36" t="s">
        <v>28</v>
      </c>
      <c r="C19" s="33"/>
      <c r="D19" s="34"/>
      <c r="E19" s="35"/>
      <c r="I19" s="61"/>
      <c r="J19" s="61"/>
      <c r="K19" s="61"/>
      <c r="L19" s="13"/>
    </row>
    <row r="20" spans="2:12" s="5" customFormat="1" ht="16" thickBot="1" x14ac:dyDescent="0.25">
      <c r="B20" s="36" t="s">
        <v>61</v>
      </c>
      <c r="C20" s="65"/>
      <c r="D20" s="34"/>
      <c r="E20" s="35"/>
      <c r="F20" s="5" t="s">
        <v>60</v>
      </c>
      <c r="I20" s="61"/>
      <c r="J20" s="61"/>
      <c r="K20" s="61"/>
      <c r="L20" s="13"/>
    </row>
    <row r="21" spans="2:12" s="5" customFormat="1" x14ac:dyDescent="0.2">
      <c r="B21" s="156" t="s">
        <v>14</v>
      </c>
      <c r="C21" s="157"/>
      <c r="D21" s="157"/>
      <c r="E21" s="157"/>
      <c r="F21" s="23">
        <v>0.84199999999999997</v>
      </c>
      <c r="J21" s="26"/>
      <c r="K21" s="13"/>
      <c r="L21" s="13"/>
    </row>
    <row r="22" spans="2:12" s="5" customFormat="1" x14ac:dyDescent="0.2">
      <c r="B22" s="154" t="s">
        <v>15</v>
      </c>
      <c r="C22" s="155"/>
      <c r="D22" s="155"/>
      <c r="E22" s="155"/>
      <c r="F22" s="24">
        <v>0.55200000000000005</v>
      </c>
      <c r="J22" s="26"/>
      <c r="K22" s="13"/>
      <c r="L22" s="13"/>
    </row>
    <row r="23" spans="2:12" s="5" customFormat="1" x14ac:dyDescent="0.2">
      <c r="B23" s="154" t="s">
        <v>50</v>
      </c>
      <c r="C23" s="155"/>
      <c r="D23" s="155"/>
      <c r="E23" s="155"/>
      <c r="F23" s="62">
        <v>0.12180000000000001</v>
      </c>
      <c r="J23" s="26"/>
      <c r="K23" s="13"/>
      <c r="L23" s="13"/>
    </row>
    <row r="24" spans="2:12" s="5" customFormat="1" x14ac:dyDescent="0.2">
      <c r="B24" s="154" t="s">
        <v>52</v>
      </c>
      <c r="C24" s="155"/>
      <c r="D24" s="155"/>
      <c r="E24" s="155"/>
      <c r="F24" s="62">
        <v>2.8799999999999999E-2</v>
      </c>
      <c r="J24" s="26"/>
      <c r="K24" s="13"/>
      <c r="L24" s="13"/>
    </row>
    <row r="25" spans="2:12" s="5" customFormat="1" x14ac:dyDescent="0.2">
      <c r="B25" s="120" t="s">
        <v>91</v>
      </c>
      <c r="C25" s="121"/>
      <c r="D25" s="121"/>
      <c r="E25" s="121"/>
      <c r="F25" s="62">
        <v>0.15060000000000001</v>
      </c>
      <c r="J25" s="26"/>
      <c r="K25" s="13"/>
      <c r="L25" s="13"/>
    </row>
    <row r="26" spans="2:12" s="5" customFormat="1" x14ac:dyDescent="0.2">
      <c r="B26" s="154" t="s">
        <v>51</v>
      </c>
      <c r="C26" s="155"/>
      <c r="D26" s="155"/>
      <c r="E26" s="155"/>
      <c r="F26" s="62">
        <v>9.9199999999999997E-2</v>
      </c>
      <c r="J26" s="26"/>
      <c r="K26" s="13"/>
      <c r="L26" s="13"/>
    </row>
    <row r="27" spans="2:12" s="5" customFormat="1" x14ac:dyDescent="0.2">
      <c r="B27" s="120" t="s">
        <v>100</v>
      </c>
      <c r="C27" s="121"/>
      <c r="D27" s="121"/>
      <c r="E27" s="121"/>
      <c r="F27" s="128">
        <v>1</v>
      </c>
      <c r="G27" s="5" t="s">
        <v>130</v>
      </c>
      <c r="J27" s="26"/>
      <c r="K27" s="13"/>
      <c r="L27" s="13"/>
    </row>
    <row r="28" spans="2:12" s="5" customFormat="1" ht="16" thickBot="1" x14ac:dyDescent="0.25">
      <c r="B28" s="123" t="s">
        <v>101</v>
      </c>
      <c r="C28" s="102"/>
      <c r="D28" s="102"/>
      <c r="E28" s="102"/>
      <c r="F28" s="129">
        <v>1</v>
      </c>
      <c r="J28" s="26"/>
      <c r="K28" s="13"/>
      <c r="L28" s="13"/>
    </row>
    <row r="29" spans="2:12" s="5" customFormat="1" x14ac:dyDescent="0.2">
      <c r="B29" s="20" t="s">
        <v>29</v>
      </c>
      <c r="C29" s="20"/>
      <c r="E29" s="26"/>
      <c r="J29" s="26"/>
      <c r="K29" s="13"/>
      <c r="L29" s="13"/>
    </row>
    <row r="30" spans="2:12" s="5" customFormat="1" x14ac:dyDescent="0.2">
      <c r="B30" s="20"/>
      <c r="C30" s="20"/>
      <c r="E30" s="26"/>
      <c r="J30" s="26"/>
      <c r="K30" s="13"/>
      <c r="L30" s="13"/>
    </row>
    <row r="31" spans="2:12" s="5" customFormat="1" ht="16" thickBot="1" x14ac:dyDescent="0.25">
      <c r="B31" s="22" t="s">
        <v>62</v>
      </c>
      <c r="E31" s="26"/>
      <c r="F31" s="60" t="s">
        <v>18</v>
      </c>
      <c r="J31" s="26"/>
      <c r="K31" s="13"/>
      <c r="L31" s="13"/>
    </row>
    <row r="32" spans="2:12" s="5" customFormat="1" x14ac:dyDescent="0.2">
      <c r="B32" s="148" t="s">
        <v>17</v>
      </c>
      <c r="C32" s="149"/>
      <c r="D32" s="149"/>
      <c r="E32" s="149"/>
      <c r="F32" s="149" t="s">
        <v>58</v>
      </c>
      <c r="G32" s="149"/>
      <c r="H32" s="58" t="s">
        <v>48</v>
      </c>
      <c r="J32" s="26"/>
      <c r="K32" s="13"/>
      <c r="L32" s="13"/>
    </row>
    <row r="33" spans="2:30" s="5" customFormat="1" x14ac:dyDescent="0.2">
      <c r="B33" s="150" t="s">
        <v>20</v>
      </c>
      <c r="C33" s="151"/>
      <c r="D33" s="151"/>
      <c r="E33" s="151"/>
      <c r="F33" s="104">
        <v>1</v>
      </c>
      <c r="G33" s="104"/>
      <c r="H33" s="59" t="s">
        <v>66</v>
      </c>
      <c r="J33" s="26"/>
      <c r="K33" s="13"/>
      <c r="L33" s="13"/>
    </row>
    <row r="34" spans="2:30" s="5" customFormat="1" ht="16" thickBot="1" x14ac:dyDescent="0.25">
      <c r="B34" s="152" t="s">
        <v>21</v>
      </c>
      <c r="C34" s="153"/>
      <c r="D34" s="153"/>
      <c r="E34" s="153"/>
      <c r="F34" s="107">
        <v>2</v>
      </c>
      <c r="G34" s="107"/>
      <c r="H34" s="77" t="s">
        <v>67</v>
      </c>
      <c r="J34" s="26"/>
      <c r="K34" s="13"/>
      <c r="L34" s="13"/>
    </row>
    <row r="35" spans="2:30" s="70" customFormat="1" x14ac:dyDescent="0.2">
      <c r="B35" s="72" t="s">
        <v>63</v>
      </c>
      <c r="F35" s="74"/>
      <c r="G35" s="74"/>
      <c r="H35" s="74"/>
      <c r="J35" s="75"/>
      <c r="K35" s="76"/>
      <c r="L35" s="76"/>
    </row>
    <row r="36" spans="2:30" s="70" customFormat="1" x14ac:dyDescent="0.2">
      <c r="B36" s="72"/>
      <c r="F36" s="74"/>
      <c r="G36" s="74"/>
      <c r="H36" s="74"/>
      <c r="J36" s="75"/>
      <c r="K36" s="76"/>
      <c r="L36" s="76"/>
    </row>
    <row r="37" spans="2:30" s="70" customFormat="1" ht="16" thickBot="1" x14ac:dyDescent="0.25">
      <c r="B37" s="70" t="s">
        <v>65</v>
      </c>
      <c r="F37" s="74"/>
      <c r="G37" s="74"/>
      <c r="H37" s="74"/>
      <c r="J37" s="75"/>
      <c r="K37" s="76"/>
      <c r="L37" s="76"/>
    </row>
    <row r="38" spans="2:30" s="5" customFormat="1" x14ac:dyDescent="0.2">
      <c r="B38" s="148" t="s">
        <v>19</v>
      </c>
      <c r="C38" s="149"/>
      <c r="D38" s="149"/>
      <c r="E38" s="149"/>
      <c r="F38" s="58" t="s">
        <v>48</v>
      </c>
      <c r="H38" s="26"/>
      <c r="I38" s="13"/>
      <c r="J38" s="13"/>
    </row>
    <row r="39" spans="2:30" s="5" customFormat="1" x14ac:dyDescent="0.2">
      <c r="B39" s="150" t="s">
        <v>162</v>
      </c>
      <c r="C39" s="151"/>
      <c r="D39" s="151"/>
      <c r="E39" s="151"/>
      <c r="F39" s="142" t="s">
        <v>162</v>
      </c>
      <c r="H39" s="26"/>
      <c r="I39" s="13"/>
      <c r="J39" s="13"/>
    </row>
    <row r="40" spans="2:30" s="5" customFormat="1" x14ac:dyDescent="0.2">
      <c r="B40" s="150" t="s">
        <v>161</v>
      </c>
      <c r="C40" s="151"/>
      <c r="D40" s="151"/>
      <c r="E40" s="151"/>
      <c r="F40" s="142" t="s">
        <v>161</v>
      </c>
      <c r="H40" s="26"/>
      <c r="I40" s="13"/>
      <c r="J40" s="13"/>
    </row>
    <row r="41" spans="2:30" s="5" customFormat="1" x14ac:dyDescent="0.2">
      <c r="B41" s="150" t="s">
        <v>163</v>
      </c>
      <c r="C41" s="151"/>
      <c r="D41" s="151"/>
      <c r="E41" s="151"/>
      <c r="F41" s="142" t="s">
        <v>163</v>
      </c>
      <c r="H41" s="26"/>
      <c r="I41" s="13"/>
      <c r="J41" s="13"/>
    </row>
    <row r="42" spans="2:30" s="5" customFormat="1" x14ac:dyDescent="0.2">
      <c r="B42" s="150" t="s">
        <v>164</v>
      </c>
      <c r="C42" s="151"/>
      <c r="D42" s="151"/>
      <c r="E42" s="151"/>
      <c r="F42" s="142" t="s">
        <v>164</v>
      </c>
      <c r="H42" s="26"/>
      <c r="I42" s="13"/>
      <c r="J42" s="13"/>
    </row>
    <row r="43" spans="2:30" s="5" customFormat="1" x14ac:dyDescent="0.2">
      <c r="B43" s="150" t="s">
        <v>165</v>
      </c>
      <c r="C43" s="151"/>
      <c r="D43" s="151"/>
      <c r="E43" s="151"/>
      <c r="F43" s="142" t="s">
        <v>165</v>
      </c>
      <c r="H43" s="26"/>
      <c r="I43" s="13"/>
      <c r="J43" s="13"/>
    </row>
    <row r="44" spans="2:30" s="5" customFormat="1" x14ac:dyDescent="0.2">
      <c r="B44" s="150" t="s">
        <v>166</v>
      </c>
      <c r="C44" s="151"/>
      <c r="D44" s="151"/>
      <c r="E44" s="151"/>
      <c r="F44" s="142" t="s">
        <v>166</v>
      </c>
      <c r="H44" s="26"/>
      <c r="I44" s="13"/>
      <c r="J44" s="13"/>
    </row>
    <row r="45" spans="2:30" s="5" customFormat="1" x14ac:dyDescent="0.2">
      <c r="B45" s="150" t="s">
        <v>167</v>
      </c>
      <c r="C45" s="151"/>
      <c r="D45" s="151"/>
      <c r="E45" s="151"/>
      <c r="F45" s="142" t="s">
        <v>167</v>
      </c>
      <c r="H45" s="26"/>
      <c r="I45" s="13"/>
      <c r="J45" s="13"/>
    </row>
    <row r="46" spans="2:30" s="5" customFormat="1" ht="16" thickBot="1" x14ac:dyDescent="0.25">
      <c r="B46" s="152" t="s">
        <v>168</v>
      </c>
      <c r="C46" s="153"/>
      <c r="D46" s="153"/>
      <c r="E46" s="153"/>
      <c r="F46" s="143" t="s">
        <v>168</v>
      </c>
      <c r="H46" s="26"/>
      <c r="I46" s="13"/>
      <c r="J46" s="13"/>
    </row>
    <row r="47" spans="2:30" s="5" customFormat="1" x14ac:dyDescent="0.2">
      <c r="B47" s="20" t="s">
        <v>64</v>
      </c>
      <c r="C47" s="20"/>
      <c r="E47" s="26"/>
      <c r="J47" s="26"/>
      <c r="K47" s="13"/>
      <c r="L47" s="13"/>
    </row>
    <row r="48" spans="2:30" x14ac:dyDescent="0.2">
      <c r="F48" s="42"/>
      <c r="H48" s="42"/>
      <c r="I48" s="42"/>
      <c r="J48" s="42"/>
      <c r="K48" s="42"/>
      <c r="L48" s="42"/>
      <c r="M48" s="42"/>
      <c r="N48" s="42"/>
      <c r="O48" s="43"/>
      <c r="P48" s="10"/>
      <c r="Q48" s="10"/>
      <c r="R48" s="44"/>
      <c r="S48" s="44"/>
      <c r="T48" s="45"/>
      <c r="U48" s="10"/>
      <c r="V48"/>
      <c r="W48"/>
      <c r="X48" s="42"/>
      <c r="AA48" s="46"/>
      <c r="AC48" s="47"/>
      <c r="AD48" s="47"/>
    </row>
    <row r="49" spans="2:30" x14ac:dyDescent="0.2">
      <c r="F49" s="42"/>
      <c r="H49" s="42"/>
      <c r="I49" s="42"/>
      <c r="J49" s="42"/>
      <c r="K49" s="42"/>
      <c r="L49" s="42"/>
      <c r="M49"/>
      <c r="O49" s="48"/>
      <c r="P49" s="49"/>
      <c r="Q49" s="49"/>
      <c r="R49" s="50"/>
      <c r="S49" s="51"/>
      <c r="T49" s="52"/>
      <c r="U49" s="53"/>
      <c r="V49" s="54"/>
      <c r="W49"/>
      <c r="X49" s="42"/>
      <c r="Y49" s="54"/>
      <c r="Z49" s="54"/>
      <c r="AA49" s="55"/>
      <c r="AB49" s="54"/>
      <c r="AC49" s="56"/>
      <c r="AD49" s="47"/>
    </row>
    <row r="50" spans="2:30" s="4" customFormat="1" ht="16" thickBot="1" x14ac:dyDescent="0.25">
      <c r="B50" s="21" t="s">
        <v>27</v>
      </c>
      <c r="D50" s="5"/>
      <c r="F50" s="28"/>
      <c r="K50" s="28"/>
      <c r="L50" s="13"/>
      <c r="M50" s="13"/>
      <c r="O50" s="5"/>
      <c r="P50" s="5"/>
      <c r="Q50" s="5"/>
      <c r="R50" s="5"/>
      <c r="S50" s="5"/>
      <c r="T50" s="5"/>
      <c r="U50" s="5"/>
      <c r="V50" s="5"/>
    </row>
    <row r="51" spans="2:30" s="32" customFormat="1" ht="42" customHeight="1" thickBot="1" x14ac:dyDescent="0.25">
      <c r="B51" s="41" t="s">
        <v>169</v>
      </c>
      <c r="C51" s="31" t="s">
        <v>13</v>
      </c>
      <c r="D51" s="40" t="s">
        <v>12</v>
      </c>
      <c r="E51" s="31" t="s">
        <v>11</v>
      </c>
      <c r="F51" s="38" t="s">
        <v>90</v>
      </c>
      <c r="G51" s="30" t="s">
        <v>150</v>
      </c>
      <c r="H51" s="30" t="s">
        <v>170</v>
      </c>
      <c r="I51" s="30" t="s">
        <v>23</v>
      </c>
      <c r="J51" s="30" t="s">
        <v>171</v>
      </c>
      <c r="K51" s="38" t="s">
        <v>7</v>
      </c>
      <c r="L51" s="39" t="s">
        <v>54</v>
      </c>
      <c r="M51" s="39" t="s">
        <v>172</v>
      </c>
      <c r="N51" s="31" t="s">
        <v>24</v>
      </c>
      <c r="O51" s="31" t="s">
        <v>173</v>
      </c>
      <c r="P51" s="31" t="s">
        <v>34</v>
      </c>
      <c r="Q51" s="31" t="s">
        <v>174</v>
      </c>
      <c r="R51" s="31" t="s">
        <v>175</v>
      </c>
      <c r="S51" s="31" t="s">
        <v>176</v>
      </c>
      <c r="T51" s="29" t="s">
        <v>0</v>
      </c>
      <c r="U51" s="29" t="s">
        <v>1</v>
      </c>
    </row>
    <row r="52" spans="2:30" s="1" customFormat="1" x14ac:dyDescent="0.2">
      <c r="B52" s="1">
        <v>1</v>
      </c>
      <c r="C52" s="12" t="s">
        <v>182</v>
      </c>
      <c r="D52" s="12" t="s">
        <v>163</v>
      </c>
      <c r="E52" s="12">
        <v>1</v>
      </c>
      <c r="F52" s="100">
        <v>42707</v>
      </c>
      <c r="G52" s="9">
        <v>2.0619999999999998</v>
      </c>
      <c r="H52" s="9">
        <v>2.1760000000000002</v>
      </c>
      <c r="I52" s="2">
        <f t="shared" ref="I52:I55" si="0">IF(G52&gt;0,(G52*FcorrGreen-(Wcordandbag+Wlabel)),"")</f>
        <v>1.8121999999999998</v>
      </c>
      <c r="J52" s="2">
        <f t="shared" ref="J52:J55" si="1">IF(H52&gt;0,(H52*FcorrRed-(Wcordandbag+Wlabel)),"")</f>
        <v>1.9262000000000001</v>
      </c>
      <c r="K52" s="100">
        <v>42788</v>
      </c>
      <c r="L52" s="18">
        <v>0.96584999999999999</v>
      </c>
      <c r="M52" s="18">
        <v>1.363</v>
      </c>
      <c r="N52" s="2">
        <f t="shared" ref="N52:N55" si="2">IF(L52&gt;0,L52-(Wcordandbag),"")</f>
        <v>0.81525000000000003</v>
      </c>
      <c r="O52" s="2">
        <f t="shared" ref="O52:O55" si="3">IF(M52&gt;0,M52-(Wcordandbag),"")</f>
        <v>1.2123999999999999</v>
      </c>
      <c r="P52" s="11">
        <f>1-FINAL_WEIGHT_GREEN/INITIAL_WEIGHT_GREEN</f>
        <v>0.55013243571349735</v>
      </c>
      <c r="Q52" s="7">
        <f>Hr*(1-S)</f>
        <v>0.36065689372191279</v>
      </c>
      <c r="R52" s="11">
        <f t="shared" ref="R52:R109" si="4">FINAL_WEIGHT_RED/INITIAL_WEIGHT_RED</f>
        <v>0.62942581248053153</v>
      </c>
      <c r="S52" s="7">
        <f t="shared" ref="S52:S109" si="5">IF(NOT(Recovery_date=""),Recovery_date-DATE_OF_BURIAL,"")</f>
        <v>81</v>
      </c>
      <c r="T52" s="7">
        <f>1-(ag/Hg)</f>
        <v>0.34663606209798414</v>
      </c>
      <c r="U52" s="7" t="e">
        <f t="shared" ref="U52:U99" si="6">(LN(ar/(Wt-(1-ar))))/t</f>
        <v>#NUM!</v>
      </c>
      <c r="V52" s="7"/>
      <c r="W52" s="7"/>
    </row>
    <row r="53" spans="2:30" s="1" customFormat="1" x14ac:dyDescent="0.2">
      <c r="B53" s="1">
        <v>1</v>
      </c>
      <c r="C53" s="12" t="s">
        <v>182</v>
      </c>
      <c r="D53" s="12" t="s">
        <v>163</v>
      </c>
      <c r="E53" s="12">
        <v>2</v>
      </c>
      <c r="F53" s="100">
        <v>42707</v>
      </c>
      <c r="G53" s="9">
        <v>2.081</v>
      </c>
      <c r="H53" s="9">
        <v>2.1789999999999998</v>
      </c>
      <c r="I53" s="2">
        <f t="shared" si="0"/>
        <v>1.8311999999999999</v>
      </c>
      <c r="J53" s="2">
        <f t="shared" si="1"/>
        <v>1.9291999999999998</v>
      </c>
      <c r="K53" s="100">
        <v>42788</v>
      </c>
      <c r="L53" s="18">
        <v>0.89503999999999995</v>
      </c>
      <c r="M53" s="18">
        <v>1.48756</v>
      </c>
      <c r="N53" s="2">
        <f t="shared" si="2"/>
        <v>0.74443999999999999</v>
      </c>
      <c r="O53" s="2">
        <f t="shared" si="3"/>
        <v>1.3369599999999999</v>
      </c>
      <c r="P53" s="11">
        <f t="shared" ref="P53:P109" si="7">1-FINAL_WEIGHT_GREEN/INITIAL_WEIGHT_GREEN</f>
        <v>0.59346876365224988</v>
      </c>
      <c r="Q53" s="7">
        <f t="shared" ref="Q52:Q109" si="8">Hr*(1-S)</f>
        <v>0.38906740800004985</v>
      </c>
      <c r="R53" s="11">
        <f t="shared" si="4"/>
        <v>0.69301264772962889</v>
      </c>
      <c r="S53" s="7">
        <f t="shared" si="5"/>
        <v>81</v>
      </c>
      <c r="T53" s="7">
        <f t="shared" ref="T53:T109" si="9">1-(ag/Hg)</f>
        <v>0.29516773913034455</v>
      </c>
      <c r="U53" s="7">
        <f t="shared" si="6"/>
        <v>1.9210587081029597E-2</v>
      </c>
      <c r="V53" s="7"/>
      <c r="W53" s="7"/>
    </row>
    <row r="54" spans="2:30" s="1" customFormat="1" x14ac:dyDescent="0.2">
      <c r="B54" s="1">
        <v>2</v>
      </c>
      <c r="C54" s="12" t="s">
        <v>182</v>
      </c>
      <c r="D54" s="12" t="s">
        <v>167</v>
      </c>
      <c r="E54" s="12">
        <v>1</v>
      </c>
      <c r="F54" s="100">
        <v>42707</v>
      </c>
      <c r="G54" s="9">
        <v>2.036</v>
      </c>
      <c r="H54" s="9">
        <v>2.1800000000000002</v>
      </c>
      <c r="I54" s="2">
        <f t="shared" si="0"/>
        <v>1.7862</v>
      </c>
      <c r="J54" s="2">
        <f t="shared" si="1"/>
        <v>1.9302000000000001</v>
      </c>
      <c r="K54" s="100">
        <v>42788</v>
      </c>
      <c r="L54" s="18">
        <v>0.88127</v>
      </c>
      <c r="M54" s="18">
        <v>1.5215000000000001</v>
      </c>
      <c r="N54" s="2">
        <f t="shared" si="2"/>
        <v>0.73066999999999993</v>
      </c>
      <c r="O54" s="2">
        <f t="shared" si="3"/>
        <v>1.3709</v>
      </c>
      <c r="P54" s="11">
        <f t="shared" si="7"/>
        <v>0.59093606539021393</v>
      </c>
      <c r="Q54" s="7">
        <f t="shared" si="8"/>
        <v>0.38740701674037781</v>
      </c>
      <c r="R54" s="11">
        <f t="shared" si="4"/>
        <v>0.71023728111076567</v>
      </c>
      <c r="S54" s="7">
        <f t="shared" si="5"/>
        <v>81</v>
      </c>
      <c r="T54" s="7">
        <f t="shared" si="9"/>
        <v>0.29817569431090984</v>
      </c>
      <c r="U54" s="7">
        <f>(LN(ar/(Wt-(1-ar))))/t</f>
        <v>1.7014130880542232E-2</v>
      </c>
      <c r="V54" s="7"/>
      <c r="W54" s="7"/>
    </row>
    <row r="55" spans="2:30" x14ac:dyDescent="0.2">
      <c r="B55">
        <v>2</v>
      </c>
      <c r="C55" s="12" t="s">
        <v>182</v>
      </c>
      <c r="D55" s="12" t="s">
        <v>167</v>
      </c>
      <c r="E55" s="12">
        <v>2</v>
      </c>
      <c r="F55" s="100">
        <v>42707</v>
      </c>
      <c r="G55" s="9">
        <v>1.9490000000000001</v>
      </c>
      <c r="H55" s="9">
        <v>2.1909999999999998</v>
      </c>
      <c r="I55" s="2">
        <f t="shared" si="0"/>
        <v>1.6992</v>
      </c>
      <c r="J55" s="2">
        <f t="shared" si="1"/>
        <v>1.9411999999999998</v>
      </c>
      <c r="K55" s="100">
        <v>42788</v>
      </c>
      <c r="L55" s="18">
        <v>0.89310999999999996</v>
      </c>
      <c r="M55" s="18">
        <v>1.5246</v>
      </c>
      <c r="N55" s="2">
        <f t="shared" si="2"/>
        <v>0.74251</v>
      </c>
      <c r="O55" s="2">
        <f t="shared" si="3"/>
        <v>1.3739999999999999</v>
      </c>
      <c r="P55" s="11">
        <f t="shared" si="7"/>
        <v>0.56302377589453867</v>
      </c>
      <c r="Q55" s="7">
        <f t="shared" si="8"/>
        <v>0.3691082236268235</v>
      </c>
      <c r="R55" s="11">
        <f t="shared" si="4"/>
        <v>0.70780960230785084</v>
      </c>
      <c r="S55" s="7">
        <f t="shared" si="5"/>
        <v>81</v>
      </c>
      <c r="T55" s="7">
        <f t="shared" si="9"/>
        <v>0.33132568183546474</v>
      </c>
      <c r="U55" s="7">
        <f>(LN(ar/(Wt-(1-ar))))/t</f>
        <v>1.936237325506119E-2</v>
      </c>
    </row>
    <row r="56" spans="2:30" x14ac:dyDescent="0.2">
      <c r="B56">
        <v>3</v>
      </c>
      <c r="C56" s="37" t="s">
        <v>182</v>
      </c>
      <c r="D56" s="37" t="s">
        <v>161</v>
      </c>
      <c r="E56" s="12">
        <v>1</v>
      </c>
      <c r="F56" s="100">
        <v>42707</v>
      </c>
      <c r="G56" s="9">
        <v>2.0169999999999999</v>
      </c>
      <c r="H56" s="2">
        <v>2.214</v>
      </c>
      <c r="I56" s="2">
        <f t="shared" ref="I56:I109" si="10">IF(G56&gt;0,(G56*FcorrGreen-(Wcordandbag+Wlabel)),"")</f>
        <v>1.7671999999999999</v>
      </c>
      <c r="J56" s="2">
        <f t="shared" ref="J56:J109" si="11">IF(H56&gt;0,(H56*FcorrRed-(Wcordandbag+Wlabel)),"")</f>
        <v>1.9641999999999999</v>
      </c>
      <c r="K56" s="100">
        <v>42788</v>
      </c>
      <c r="L56" s="17">
        <v>0.86199999999999999</v>
      </c>
      <c r="M56" s="17">
        <v>1.36313</v>
      </c>
      <c r="N56" s="2">
        <f t="shared" ref="N56:N59" si="12">IF(L56&gt;0,L56-(Wcordandbag),"")</f>
        <v>0.71140000000000003</v>
      </c>
      <c r="O56" s="2">
        <f t="shared" ref="O56:O59" si="13">IF(M56&gt;0,M56-(Wcordandbag),"")</f>
        <v>1.2125299999999999</v>
      </c>
      <c r="P56" s="11">
        <f t="shared" si="7"/>
        <v>0.59744228157537349</v>
      </c>
      <c r="Q56" s="7">
        <f t="shared" si="8"/>
        <v>0.39167237461948479</v>
      </c>
      <c r="R56" s="11">
        <f t="shared" si="4"/>
        <v>0.6173149373790856</v>
      </c>
      <c r="S56" s="7">
        <f t="shared" si="5"/>
        <v>81</v>
      </c>
      <c r="T56" s="7">
        <f t="shared" si="9"/>
        <v>0.29044859670383194</v>
      </c>
      <c r="U56" s="7">
        <f t="shared" si="6"/>
        <v>4.6600146994725776E-2</v>
      </c>
    </row>
    <row r="57" spans="2:30" x14ac:dyDescent="0.2">
      <c r="B57">
        <v>3</v>
      </c>
      <c r="C57" s="37" t="s">
        <v>182</v>
      </c>
      <c r="D57" s="37" t="s">
        <v>161</v>
      </c>
      <c r="E57" s="12">
        <v>2</v>
      </c>
      <c r="F57" s="100">
        <v>42707</v>
      </c>
      <c r="G57" s="9"/>
      <c r="H57" s="2">
        <v>2.1920000000000002</v>
      </c>
      <c r="I57" s="2" t="str">
        <f t="shared" si="10"/>
        <v/>
      </c>
      <c r="J57" s="2">
        <f t="shared" si="11"/>
        <v>1.9422000000000001</v>
      </c>
      <c r="K57" s="100">
        <v>42788</v>
      </c>
      <c r="L57" s="17"/>
      <c r="M57" s="17">
        <v>1.3759999999999999</v>
      </c>
      <c r="N57" s="2" t="str">
        <f t="shared" si="12"/>
        <v/>
      </c>
      <c r="O57" s="2">
        <f t="shared" si="13"/>
        <v>1.2253999999999998</v>
      </c>
      <c r="P57" s="11" t="e">
        <f t="shared" si="7"/>
        <v>#VALUE!</v>
      </c>
      <c r="Q57" s="7" t="e">
        <f t="shared" si="8"/>
        <v>#VALUE!</v>
      </c>
      <c r="R57" s="11">
        <f t="shared" si="4"/>
        <v>0.63093399237977532</v>
      </c>
      <c r="S57" s="7">
        <f t="shared" si="5"/>
        <v>81</v>
      </c>
      <c r="T57" s="7" t="e">
        <f t="shared" si="9"/>
        <v>#VALUE!</v>
      </c>
      <c r="U57" s="7" t="e">
        <f t="shared" si="6"/>
        <v>#VALUE!</v>
      </c>
    </row>
    <row r="58" spans="2:30" x14ac:dyDescent="0.2">
      <c r="B58">
        <v>4</v>
      </c>
      <c r="C58" s="37" t="s">
        <v>182</v>
      </c>
      <c r="D58" s="37" t="s">
        <v>188</v>
      </c>
      <c r="E58" s="12">
        <v>1</v>
      </c>
      <c r="F58" s="100">
        <v>42707</v>
      </c>
      <c r="G58" s="9"/>
      <c r="H58" s="2"/>
      <c r="I58" s="2" t="str">
        <f t="shared" si="10"/>
        <v/>
      </c>
      <c r="J58" s="2" t="str">
        <f t="shared" si="11"/>
        <v/>
      </c>
      <c r="K58" s="100">
        <v>42788</v>
      </c>
      <c r="L58" s="17"/>
      <c r="M58" s="17"/>
      <c r="N58" s="2" t="str">
        <f t="shared" si="12"/>
        <v/>
      </c>
      <c r="O58" s="2" t="str">
        <f t="shared" si="13"/>
        <v/>
      </c>
      <c r="P58" s="11" t="e">
        <f t="shared" si="7"/>
        <v>#VALUE!</v>
      </c>
      <c r="Q58" s="7" t="e">
        <f t="shared" si="8"/>
        <v>#VALUE!</v>
      </c>
      <c r="R58" s="11" t="e">
        <f t="shared" si="4"/>
        <v>#VALUE!</v>
      </c>
      <c r="S58" s="7">
        <f t="shared" si="5"/>
        <v>81</v>
      </c>
      <c r="T58" s="7" t="e">
        <f t="shared" si="9"/>
        <v>#VALUE!</v>
      </c>
      <c r="U58" s="7" t="e">
        <f t="shared" si="6"/>
        <v>#VALUE!</v>
      </c>
    </row>
    <row r="59" spans="2:30" x14ac:dyDescent="0.2">
      <c r="B59">
        <v>4</v>
      </c>
      <c r="C59" s="37" t="s">
        <v>182</v>
      </c>
      <c r="D59" s="37" t="s">
        <v>188</v>
      </c>
      <c r="E59" s="12">
        <v>2</v>
      </c>
      <c r="F59" s="100">
        <v>42707</v>
      </c>
      <c r="G59" s="9"/>
      <c r="H59" s="2"/>
      <c r="I59" s="2" t="str">
        <f t="shared" si="10"/>
        <v/>
      </c>
      <c r="J59" s="2" t="str">
        <f t="shared" si="11"/>
        <v/>
      </c>
      <c r="K59" s="100">
        <v>42788</v>
      </c>
      <c r="L59" s="17"/>
      <c r="M59" s="17"/>
      <c r="N59" s="2" t="str">
        <f t="shared" si="12"/>
        <v/>
      </c>
      <c r="O59" s="2" t="str">
        <f t="shared" si="13"/>
        <v/>
      </c>
      <c r="P59" s="11" t="e">
        <f t="shared" si="7"/>
        <v>#VALUE!</v>
      </c>
      <c r="Q59" s="7" t="e">
        <f t="shared" si="8"/>
        <v>#VALUE!</v>
      </c>
      <c r="R59" s="11" t="e">
        <f t="shared" si="4"/>
        <v>#VALUE!</v>
      </c>
      <c r="S59" s="7">
        <f t="shared" si="5"/>
        <v>81</v>
      </c>
      <c r="T59" s="7" t="e">
        <f t="shared" si="9"/>
        <v>#VALUE!</v>
      </c>
      <c r="U59" s="7" t="e">
        <f t="shared" si="6"/>
        <v>#VALUE!</v>
      </c>
    </row>
    <row r="60" spans="2:30" x14ac:dyDescent="0.2">
      <c r="B60">
        <v>5</v>
      </c>
      <c r="C60" s="37" t="s">
        <v>182</v>
      </c>
      <c r="D60" s="37" t="s">
        <v>166</v>
      </c>
      <c r="E60" s="12">
        <v>1</v>
      </c>
      <c r="F60" s="100">
        <v>42707</v>
      </c>
      <c r="G60" s="9">
        <v>2.0539999999999998</v>
      </c>
      <c r="H60" s="2">
        <v>2.2599999999999998</v>
      </c>
      <c r="I60" s="2">
        <f t="shared" si="10"/>
        <v>1.8041999999999998</v>
      </c>
      <c r="J60" s="2">
        <f t="shared" si="11"/>
        <v>2.0101999999999998</v>
      </c>
      <c r="K60" s="100">
        <v>42788</v>
      </c>
      <c r="L60" s="17">
        <v>0.67634000000000005</v>
      </c>
      <c r="M60" s="17">
        <v>1.4449000000000001</v>
      </c>
      <c r="N60" s="2">
        <f t="shared" ref="N60:N67" si="14">IF(L60&gt;0,L60-(Wcordandbag),"")</f>
        <v>0.5257400000000001</v>
      </c>
      <c r="O60" s="2">
        <f t="shared" ref="O60:O67" si="15">IF(M60&gt;0,M60-(Wcordandbag),"")</f>
        <v>1.2943</v>
      </c>
      <c r="P60" s="11">
        <f t="shared" si="7"/>
        <v>0.70860215053763431</v>
      </c>
      <c r="Q60" s="7">
        <f t="shared" si="8"/>
        <v>0.46454677802467242</v>
      </c>
      <c r="R60" s="11">
        <f t="shared" si="4"/>
        <v>0.64386628196199391</v>
      </c>
      <c r="S60" s="7">
        <f t="shared" si="5"/>
        <v>81</v>
      </c>
      <c r="T60" s="7">
        <f t="shared" si="9"/>
        <v>0.15842974995530368</v>
      </c>
      <c r="U60" s="7">
        <f t="shared" si="6"/>
        <v>1.7964366642492034E-2</v>
      </c>
    </row>
    <row r="61" spans="2:30" x14ac:dyDescent="0.2">
      <c r="B61">
        <v>5</v>
      </c>
      <c r="C61" s="37" t="s">
        <v>182</v>
      </c>
      <c r="D61" s="37" t="s">
        <v>166</v>
      </c>
      <c r="E61" s="12">
        <v>2</v>
      </c>
      <c r="F61" s="100">
        <v>42707</v>
      </c>
      <c r="G61" s="9">
        <v>2.0049999999999999</v>
      </c>
      <c r="H61" s="2">
        <v>2.1840000000000002</v>
      </c>
      <c r="I61" s="2">
        <f t="shared" si="10"/>
        <v>1.7551999999999999</v>
      </c>
      <c r="J61" s="2">
        <f t="shared" si="11"/>
        <v>1.9342000000000001</v>
      </c>
      <c r="K61" s="100">
        <v>42788</v>
      </c>
      <c r="L61" s="17">
        <v>0.53149999999999997</v>
      </c>
      <c r="M61" s="17">
        <v>1.4488000000000001</v>
      </c>
      <c r="N61" s="2">
        <f t="shared" si="14"/>
        <v>0.38089999999999996</v>
      </c>
      <c r="O61" s="2">
        <f t="shared" si="15"/>
        <v>1.2982</v>
      </c>
      <c r="P61" s="11">
        <f t="shared" si="7"/>
        <v>0.78298769371011856</v>
      </c>
      <c r="Q61" s="7">
        <f t="shared" si="8"/>
        <v>0.51331259730164547</v>
      </c>
      <c r="R61" s="11">
        <f t="shared" si="4"/>
        <v>0.67118188398304202</v>
      </c>
      <c r="S61" s="7">
        <f t="shared" si="5"/>
        <v>81</v>
      </c>
      <c r="T61" s="7">
        <f t="shared" si="9"/>
        <v>7.0085874453540864E-2</v>
      </c>
      <c r="U61" s="7">
        <f t="shared" si="6"/>
        <v>1.2632906910612843E-2</v>
      </c>
    </row>
    <row r="62" spans="2:30" x14ac:dyDescent="0.2">
      <c r="B62">
        <v>6</v>
      </c>
      <c r="C62" s="37" t="s">
        <v>182</v>
      </c>
      <c r="D62" s="37" t="s">
        <v>162</v>
      </c>
      <c r="E62" s="12">
        <v>1</v>
      </c>
      <c r="F62" s="100">
        <v>42707</v>
      </c>
      <c r="G62" s="9">
        <v>2.12</v>
      </c>
      <c r="H62" s="2">
        <v>2.1779999999999999</v>
      </c>
      <c r="I62" s="2">
        <f t="shared" si="10"/>
        <v>1.8702000000000001</v>
      </c>
      <c r="J62" s="2">
        <f t="shared" si="11"/>
        <v>1.9281999999999999</v>
      </c>
      <c r="K62" s="100">
        <v>42788</v>
      </c>
      <c r="L62" s="17">
        <v>0.65600000000000003</v>
      </c>
      <c r="M62" s="17">
        <v>1.41475</v>
      </c>
      <c r="N62" s="2">
        <f t="shared" si="14"/>
        <v>0.50540000000000007</v>
      </c>
      <c r="O62" s="2">
        <f t="shared" si="15"/>
        <v>1.2641499999999999</v>
      </c>
      <c r="P62" s="11">
        <f t="shared" si="7"/>
        <v>0.72976152283178264</v>
      </c>
      <c r="Q62" s="7">
        <f t="shared" si="8"/>
        <v>0.47841848052629932</v>
      </c>
      <c r="R62" s="11">
        <f t="shared" si="4"/>
        <v>0.65561145109428476</v>
      </c>
      <c r="S62" s="7">
        <f t="shared" si="5"/>
        <v>81</v>
      </c>
      <c r="T62" s="7">
        <f t="shared" si="9"/>
        <v>0.13329985411902301</v>
      </c>
      <c r="U62" s="7">
        <f t="shared" si="6"/>
        <v>1.5708922054847259E-2</v>
      </c>
    </row>
    <row r="63" spans="2:30" x14ac:dyDescent="0.2">
      <c r="B63">
        <v>6</v>
      </c>
      <c r="C63" s="37" t="s">
        <v>182</v>
      </c>
      <c r="D63" s="37" t="s">
        <v>162</v>
      </c>
      <c r="E63" s="12">
        <v>2</v>
      </c>
      <c r="F63" s="100">
        <v>42707</v>
      </c>
      <c r="G63" s="9">
        <v>2.08</v>
      </c>
      <c r="H63" s="2">
        <v>2.2040000000000002</v>
      </c>
      <c r="I63" s="2">
        <f t="shared" si="10"/>
        <v>1.8302</v>
      </c>
      <c r="J63" s="2">
        <f t="shared" si="11"/>
        <v>1.9542000000000002</v>
      </c>
      <c r="K63" s="100">
        <v>42788</v>
      </c>
      <c r="L63" s="17">
        <v>0.90368999999999999</v>
      </c>
      <c r="M63" s="17">
        <v>1.4917199999999999</v>
      </c>
      <c r="N63" s="2">
        <f t="shared" si="14"/>
        <v>0.75309000000000004</v>
      </c>
      <c r="O63" s="2">
        <f t="shared" si="15"/>
        <v>1.3411199999999999</v>
      </c>
      <c r="P63" s="11">
        <f t="shared" si="7"/>
        <v>0.58852038028630749</v>
      </c>
      <c r="Q63" s="7">
        <f t="shared" si="8"/>
        <v>0.38582333719482398</v>
      </c>
      <c r="R63" s="11">
        <f t="shared" si="4"/>
        <v>0.6862757138470984</v>
      </c>
      <c r="S63" s="7">
        <f t="shared" si="5"/>
        <v>81</v>
      </c>
      <c r="T63" s="7">
        <f t="shared" si="9"/>
        <v>0.30104467899488419</v>
      </c>
      <c r="U63" s="7">
        <f t="shared" si="6"/>
        <v>2.0707885265767459E-2</v>
      </c>
    </row>
    <row r="64" spans="2:30" x14ac:dyDescent="0.2">
      <c r="B64">
        <v>7</v>
      </c>
      <c r="C64" s="37" t="s">
        <v>182</v>
      </c>
      <c r="D64" s="37" t="s">
        <v>188</v>
      </c>
      <c r="E64" s="12">
        <v>1</v>
      </c>
      <c r="F64" s="100">
        <v>42707</v>
      </c>
      <c r="G64" s="3" t="s">
        <v>189</v>
      </c>
      <c r="H64" s="3"/>
      <c r="I64" s="2"/>
      <c r="J64" s="2" t="str">
        <f t="shared" si="11"/>
        <v/>
      </c>
      <c r="K64" s="100">
        <v>42788</v>
      </c>
      <c r="L64" s="17"/>
      <c r="M64" s="17"/>
      <c r="N64" s="2" t="str">
        <f t="shared" si="14"/>
        <v/>
      </c>
      <c r="O64" s="2" t="str">
        <f t="shared" si="15"/>
        <v/>
      </c>
      <c r="P64" s="11" t="e">
        <f t="shared" si="7"/>
        <v>#VALUE!</v>
      </c>
      <c r="Q64" s="7" t="e">
        <f t="shared" si="8"/>
        <v>#VALUE!</v>
      </c>
      <c r="R64" s="11" t="e">
        <f t="shared" si="4"/>
        <v>#VALUE!</v>
      </c>
      <c r="S64" s="7">
        <f t="shared" si="5"/>
        <v>81</v>
      </c>
      <c r="T64" s="7" t="e">
        <f t="shared" si="9"/>
        <v>#VALUE!</v>
      </c>
      <c r="U64" s="7" t="e">
        <f t="shared" si="6"/>
        <v>#VALUE!</v>
      </c>
    </row>
    <row r="65" spans="2:21" x14ac:dyDescent="0.2">
      <c r="B65">
        <v>7</v>
      </c>
      <c r="C65" s="37" t="s">
        <v>182</v>
      </c>
      <c r="D65" s="37" t="s">
        <v>188</v>
      </c>
      <c r="E65" s="12">
        <v>2</v>
      </c>
      <c r="F65" s="100">
        <v>42707</v>
      </c>
      <c r="G65" s="3" t="s">
        <v>189</v>
      </c>
      <c r="H65" s="3"/>
      <c r="I65" s="2"/>
      <c r="J65" s="2" t="str">
        <f t="shared" si="11"/>
        <v/>
      </c>
      <c r="K65" s="100">
        <v>42788</v>
      </c>
      <c r="L65" s="17"/>
      <c r="M65" s="17"/>
      <c r="N65" s="2" t="str">
        <f t="shared" si="14"/>
        <v/>
      </c>
      <c r="O65" s="2" t="str">
        <f t="shared" si="15"/>
        <v/>
      </c>
      <c r="P65" s="11" t="e">
        <f t="shared" si="7"/>
        <v>#VALUE!</v>
      </c>
      <c r="Q65" s="7" t="e">
        <f t="shared" si="8"/>
        <v>#VALUE!</v>
      </c>
      <c r="R65" s="11" t="e">
        <f t="shared" si="4"/>
        <v>#VALUE!</v>
      </c>
      <c r="S65" s="7">
        <f t="shared" si="5"/>
        <v>81</v>
      </c>
      <c r="T65" s="7" t="e">
        <f t="shared" si="9"/>
        <v>#VALUE!</v>
      </c>
      <c r="U65" s="7" t="e">
        <f t="shared" si="6"/>
        <v>#VALUE!</v>
      </c>
    </row>
    <row r="66" spans="2:21" x14ac:dyDescent="0.2">
      <c r="B66">
        <v>8</v>
      </c>
      <c r="C66" s="37" t="s">
        <v>182</v>
      </c>
      <c r="D66" s="37" t="s">
        <v>165</v>
      </c>
      <c r="E66" s="12">
        <v>1</v>
      </c>
      <c r="F66" s="100">
        <v>42707</v>
      </c>
      <c r="G66" s="9">
        <v>2.036</v>
      </c>
      <c r="H66" s="2">
        <v>2.1819999999999999</v>
      </c>
      <c r="I66" s="2">
        <f t="shared" si="10"/>
        <v>1.7862</v>
      </c>
      <c r="J66" s="2">
        <f t="shared" si="11"/>
        <v>1.9321999999999999</v>
      </c>
      <c r="K66" s="100">
        <v>42788</v>
      </c>
      <c r="L66" s="17">
        <v>0.87790000000000001</v>
      </c>
      <c r="M66" s="17">
        <v>1.4575400000000001</v>
      </c>
      <c r="N66" s="2">
        <f t="shared" si="14"/>
        <v>0.72730000000000006</v>
      </c>
      <c r="O66" s="2">
        <f t="shared" si="15"/>
        <v>1.30694</v>
      </c>
      <c r="P66" s="11">
        <f t="shared" si="7"/>
        <v>0.59282275221139846</v>
      </c>
      <c r="Q66" s="7">
        <f t="shared" si="8"/>
        <v>0.38864389456139192</v>
      </c>
      <c r="R66" s="11">
        <f t="shared" si="4"/>
        <v>0.67639995859641866</v>
      </c>
      <c r="S66" s="7">
        <f t="shared" si="5"/>
        <v>81</v>
      </c>
      <c r="T66" s="7">
        <f t="shared" si="9"/>
        <v>0.2959349736206669</v>
      </c>
      <c r="U66" s="7">
        <f t="shared" si="6"/>
        <v>2.2069157775617257E-2</v>
      </c>
    </row>
    <row r="67" spans="2:21" x14ac:dyDescent="0.2">
      <c r="B67">
        <v>8</v>
      </c>
      <c r="C67" s="37" t="s">
        <v>182</v>
      </c>
      <c r="D67" s="37" t="s">
        <v>165</v>
      </c>
      <c r="E67" s="12">
        <v>2</v>
      </c>
      <c r="F67" s="100">
        <v>42707</v>
      </c>
      <c r="G67" s="9">
        <v>2.0990000000000002</v>
      </c>
      <c r="H67" s="2">
        <v>2.1789999999999998</v>
      </c>
      <c r="I67" s="2">
        <f t="shared" si="10"/>
        <v>1.8492000000000002</v>
      </c>
      <c r="J67" s="2">
        <f t="shared" si="11"/>
        <v>1.9291999999999998</v>
      </c>
      <c r="K67" s="100">
        <v>42788</v>
      </c>
      <c r="L67" s="17">
        <v>0.95565</v>
      </c>
      <c r="M67" s="17">
        <v>1.4430000000000001</v>
      </c>
      <c r="N67" s="2">
        <f t="shared" si="14"/>
        <v>0.80505000000000004</v>
      </c>
      <c r="O67" s="2">
        <f t="shared" si="15"/>
        <v>1.2924</v>
      </c>
      <c r="P67" s="11">
        <f t="shared" si="7"/>
        <v>0.56464957819597661</v>
      </c>
      <c r="Q67" s="7">
        <f t="shared" si="8"/>
        <v>0.37017407026624599</v>
      </c>
      <c r="R67" s="11">
        <f t="shared" si="4"/>
        <v>0.66991499066970772</v>
      </c>
      <c r="S67" s="7">
        <f t="shared" si="5"/>
        <v>81</v>
      </c>
      <c r="T67" s="7">
        <f t="shared" si="9"/>
        <v>0.32939480024230805</v>
      </c>
      <c r="U67" s="7">
        <f t="shared" si="6"/>
        <v>2.7442837687690597E-2</v>
      </c>
    </row>
    <row r="68" spans="2:21" x14ac:dyDescent="0.2">
      <c r="B68">
        <v>9</v>
      </c>
      <c r="C68" s="37" t="s">
        <v>182</v>
      </c>
      <c r="D68" s="37" t="s">
        <v>168</v>
      </c>
      <c r="E68" s="12">
        <v>1</v>
      </c>
      <c r="F68" s="100">
        <v>42707</v>
      </c>
      <c r="G68" s="9">
        <v>2.1459999999999999</v>
      </c>
      <c r="H68" s="2">
        <v>2.1909999999999998</v>
      </c>
      <c r="I68" s="2">
        <f t="shared" si="10"/>
        <v>1.8961999999999999</v>
      </c>
      <c r="J68" s="2">
        <f t="shared" si="11"/>
        <v>1.9411999999999998</v>
      </c>
      <c r="K68" s="100">
        <v>42788</v>
      </c>
      <c r="L68" s="17">
        <v>1.08355</v>
      </c>
      <c r="M68" s="17">
        <v>1.5431999999999999</v>
      </c>
      <c r="N68" s="2">
        <f t="shared" ref="N68:N99" si="16">IF(L68&gt;0,L68-(Wcordandbag),"")</f>
        <v>0.93294999999999995</v>
      </c>
      <c r="O68" s="2">
        <f t="shared" ref="O68:O109" si="17">IF(M68&gt;0,M68-(Wcordandbag),"")</f>
        <v>1.3925999999999998</v>
      </c>
      <c r="P68" s="11">
        <f t="shared" si="7"/>
        <v>0.50798966353760155</v>
      </c>
      <c r="Q68" s="7">
        <f t="shared" si="8"/>
        <v>0.33302885305552982</v>
      </c>
      <c r="R68" s="11">
        <f t="shared" si="4"/>
        <v>0.71739130434782605</v>
      </c>
      <c r="S68" s="7">
        <f t="shared" si="5"/>
        <v>81</v>
      </c>
      <c r="T68" s="7">
        <f t="shared" si="9"/>
        <v>0.39668686040664891</v>
      </c>
      <c r="U68" s="7">
        <f t="shared" si="6"/>
        <v>2.3306643067170139E-2</v>
      </c>
    </row>
    <row r="69" spans="2:21" x14ac:dyDescent="0.2">
      <c r="B69">
        <v>9</v>
      </c>
      <c r="C69" s="37" t="s">
        <v>182</v>
      </c>
      <c r="D69" s="37" t="s">
        <v>168</v>
      </c>
      <c r="E69" s="12">
        <v>2</v>
      </c>
      <c r="F69" s="100">
        <v>42707</v>
      </c>
      <c r="G69" s="9">
        <v>2.0859999999999999</v>
      </c>
      <c r="H69" s="2">
        <v>2.206</v>
      </c>
      <c r="I69" s="2">
        <f t="shared" si="10"/>
        <v>1.8361999999999998</v>
      </c>
      <c r="J69" s="2">
        <f t="shared" si="11"/>
        <v>1.9561999999999999</v>
      </c>
      <c r="K69" s="100">
        <v>42788</v>
      </c>
      <c r="L69" s="17">
        <v>0.94955000000000001</v>
      </c>
      <c r="M69" s="17">
        <v>1.4467000000000001</v>
      </c>
      <c r="N69" s="2">
        <f t="shared" si="16"/>
        <v>0.79895000000000005</v>
      </c>
      <c r="O69" s="2">
        <f t="shared" si="17"/>
        <v>1.2961</v>
      </c>
      <c r="P69" s="11">
        <f t="shared" si="7"/>
        <v>0.56488944559416177</v>
      </c>
      <c r="Q69" s="7">
        <f t="shared" si="8"/>
        <v>0.37033132300234839</v>
      </c>
      <c r="R69" s="11">
        <f t="shared" si="4"/>
        <v>0.6625600654329824</v>
      </c>
      <c r="S69" s="7">
        <f t="shared" si="5"/>
        <v>81</v>
      </c>
      <c r="T69" s="7">
        <f t="shared" si="9"/>
        <v>0.32910992209719503</v>
      </c>
      <c r="U69" s="7">
        <f t="shared" si="6"/>
        <v>2.9891199983918263E-2</v>
      </c>
    </row>
    <row r="70" spans="2:21" x14ac:dyDescent="0.2">
      <c r="B70">
        <v>10</v>
      </c>
      <c r="C70" s="37" t="s">
        <v>182</v>
      </c>
      <c r="D70" s="37" t="s">
        <v>164</v>
      </c>
      <c r="E70" s="12">
        <v>1</v>
      </c>
      <c r="F70" s="100">
        <v>42707</v>
      </c>
      <c r="G70" s="9">
        <v>2.1320000000000001</v>
      </c>
      <c r="H70" s="2">
        <v>2.2240000000000002</v>
      </c>
      <c r="I70" s="2">
        <f t="shared" si="10"/>
        <v>1.8822000000000001</v>
      </c>
      <c r="J70" s="2">
        <f t="shared" si="11"/>
        <v>1.9742000000000002</v>
      </c>
      <c r="K70" s="100">
        <v>42788</v>
      </c>
      <c r="L70" s="17">
        <v>0.76502000000000003</v>
      </c>
      <c r="M70" s="17">
        <v>1.4748000000000001</v>
      </c>
      <c r="N70" s="2">
        <f t="shared" si="16"/>
        <v>0.61441999999999997</v>
      </c>
      <c r="O70" s="2">
        <f t="shared" si="17"/>
        <v>1.3242</v>
      </c>
      <c r="P70" s="11">
        <f t="shared" si="7"/>
        <v>0.67356285198172361</v>
      </c>
      <c r="Q70" s="7">
        <f t="shared" si="8"/>
        <v>0.44157564642982361</v>
      </c>
      <c r="R70" s="11">
        <f t="shared" si="4"/>
        <v>0.67075270995846414</v>
      </c>
      <c r="S70" s="7">
        <f t="shared" si="5"/>
        <v>81</v>
      </c>
      <c r="T70" s="7">
        <f t="shared" si="9"/>
        <v>0.20004411878655148</v>
      </c>
      <c r="U70" s="7">
        <f t="shared" si="6"/>
        <v>1.6900284066728229E-2</v>
      </c>
    </row>
    <row r="71" spans="2:21" x14ac:dyDescent="0.2">
      <c r="B71">
        <v>10</v>
      </c>
      <c r="C71" s="37" t="s">
        <v>182</v>
      </c>
      <c r="D71" s="37" t="s">
        <v>164</v>
      </c>
      <c r="E71" s="12">
        <v>2</v>
      </c>
      <c r="F71" s="100">
        <v>42707</v>
      </c>
      <c r="G71" s="9">
        <v>2.085</v>
      </c>
      <c r="H71" s="2">
        <v>2.1549999999999998</v>
      </c>
      <c r="I71" s="2">
        <f t="shared" si="10"/>
        <v>1.8351999999999999</v>
      </c>
      <c r="J71" s="2">
        <f t="shared" si="11"/>
        <v>1.9051999999999998</v>
      </c>
      <c r="K71" s="100">
        <v>42788</v>
      </c>
      <c r="L71" s="17">
        <v>0.86887000000000003</v>
      </c>
      <c r="M71" s="17">
        <v>1.4958800000000001</v>
      </c>
      <c r="N71" s="2">
        <f t="shared" si="16"/>
        <v>0.71826999999999996</v>
      </c>
      <c r="O71" s="2">
        <f t="shared" si="17"/>
        <v>1.34528</v>
      </c>
      <c r="P71" s="11">
        <f t="shared" si="7"/>
        <v>0.60861486486486482</v>
      </c>
      <c r="Q71" s="7">
        <f t="shared" si="8"/>
        <v>0.39899691853373564</v>
      </c>
      <c r="R71" s="11">
        <f t="shared" si="4"/>
        <v>0.70610959479319768</v>
      </c>
      <c r="S71" s="7">
        <f t="shared" si="5"/>
        <v>81</v>
      </c>
      <c r="T71" s="7">
        <f t="shared" si="9"/>
        <v>0.27717949540989928</v>
      </c>
      <c r="U71" s="7">
        <f t="shared" si="6"/>
        <v>1.6468882040256459E-2</v>
      </c>
    </row>
    <row r="72" spans="2:21" x14ac:dyDescent="0.2">
      <c r="B72">
        <v>11</v>
      </c>
      <c r="C72" s="37" t="s">
        <v>182</v>
      </c>
      <c r="D72" s="37" t="s">
        <v>165</v>
      </c>
      <c r="E72" s="12">
        <v>1</v>
      </c>
      <c r="F72" s="100">
        <v>42707</v>
      </c>
      <c r="G72" s="9">
        <v>2.085</v>
      </c>
      <c r="H72" s="2">
        <v>2.1800000000000002</v>
      </c>
      <c r="I72" s="2">
        <f t="shared" si="10"/>
        <v>1.8351999999999999</v>
      </c>
      <c r="J72" s="2">
        <f t="shared" si="11"/>
        <v>1.9302000000000001</v>
      </c>
      <c r="K72" s="100">
        <v>42788</v>
      </c>
      <c r="L72" s="17">
        <v>1.125</v>
      </c>
      <c r="M72" s="17">
        <v>1.3883000000000001</v>
      </c>
      <c r="N72" s="2">
        <f t="shared" si="16"/>
        <v>0.97439999999999993</v>
      </c>
      <c r="O72" s="2">
        <f t="shared" si="17"/>
        <v>1.2377</v>
      </c>
      <c r="P72" s="11">
        <f t="shared" si="7"/>
        <v>0.46904969485614645</v>
      </c>
      <c r="Q72" s="7">
        <f t="shared" si="8"/>
        <v>0.30750051254227179</v>
      </c>
      <c r="R72" s="11">
        <f t="shared" si="4"/>
        <v>0.64122888819811419</v>
      </c>
      <c r="S72" s="7">
        <f t="shared" si="5"/>
        <v>81</v>
      </c>
      <c r="T72" s="7">
        <f t="shared" si="9"/>
        <v>0.44293385409008734</v>
      </c>
      <c r="U72" s="7" t="e">
        <f t="shared" si="6"/>
        <v>#NUM!</v>
      </c>
    </row>
    <row r="73" spans="2:21" x14ac:dyDescent="0.2">
      <c r="B73">
        <v>11</v>
      </c>
      <c r="C73" s="37" t="s">
        <v>182</v>
      </c>
      <c r="D73" s="37" t="s">
        <v>165</v>
      </c>
      <c r="E73" s="12">
        <v>2</v>
      </c>
      <c r="F73" s="100">
        <v>42707</v>
      </c>
      <c r="G73" s="9"/>
      <c r="H73" s="2">
        <v>2.2519999999999998</v>
      </c>
      <c r="I73" s="2" t="str">
        <f t="shared" si="10"/>
        <v/>
      </c>
      <c r="J73" s="2">
        <f t="shared" si="11"/>
        <v>2.0021999999999998</v>
      </c>
      <c r="K73" s="100">
        <v>42788</v>
      </c>
      <c r="L73" s="17"/>
      <c r="M73" s="17">
        <v>1.4368700000000001</v>
      </c>
      <c r="N73" s="2" t="str">
        <f t="shared" si="16"/>
        <v/>
      </c>
      <c r="O73" s="2">
        <f t="shared" si="17"/>
        <v>1.28627</v>
      </c>
      <c r="P73" s="11" t="e">
        <f t="shared" si="7"/>
        <v>#VALUE!</v>
      </c>
      <c r="Q73" s="7" t="e">
        <f t="shared" si="8"/>
        <v>#VALUE!</v>
      </c>
      <c r="R73" s="11">
        <f t="shared" si="4"/>
        <v>0.64242832883827794</v>
      </c>
      <c r="S73" s="7">
        <f t="shared" si="5"/>
        <v>81</v>
      </c>
      <c r="T73" s="7" t="e">
        <f t="shared" si="9"/>
        <v>#VALUE!</v>
      </c>
      <c r="U73" s="7" t="e">
        <f t="shared" si="6"/>
        <v>#VALUE!</v>
      </c>
    </row>
    <row r="74" spans="2:21" x14ac:dyDescent="0.2">
      <c r="B74">
        <v>12</v>
      </c>
      <c r="C74" s="37" t="s">
        <v>182</v>
      </c>
      <c r="D74" s="37" t="s">
        <v>161</v>
      </c>
      <c r="E74" s="12">
        <v>1</v>
      </c>
      <c r="F74" s="100">
        <v>42707</v>
      </c>
      <c r="G74" s="9">
        <v>2.0470000000000002</v>
      </c>
      <c r="H74" s="2">
        <v>2.234</v>
      </c>
      <c r="I74" s="2">
        <f t="shared" si="10"/>
        <v>1.7972000000000001</v>
      </c>
      <c r="J74" s="2">
        <f t="shared" si="11"/>
        <v>1.9842</v>
      </c>
      <c r="K74" s="100">
        <v>42788</v>
      </c>
      <c r="L74" s="17">
        <v>0.80500000000000005</v>
      </c>
      <c r="M74" s="17">
        <v>1.50752</v>
      </c>
      <c r="N74" s="2">
        <f t="shared" si="16"/>
        <v>0.65440000000000009</v>
      </c>
      <c r="O74" s="2">
        <f t="shared" si="17"/>
        <v>1.3569199999999999</v>
      </c>
      <c r="P74" s="11">
        <f t="shared" si="7"/>
        <v>0.6358780324949922</v>
      </c>
      <c r="Q74" s="7">
        <f t="shared" si="8"/>
        <v>0.41687015907035124</v>
      </c>
      <c r="R74" s="11">
        <f t="shared" si="4"/>
        <v>0.68386251385948993</v>
      </c>
      <c r="S74" s="7">
        <f t="shared" si="5"/>
        <v>81</v>
      </c>
      <c r="T74" s="7">
        <f t="shared" si="9"/>
        <v>0.24480043646675509</v>
      </c>
      <c r="U74" s="7">
        <f t="shared" si="6"/>
        <v>1.7534624678844167E-2</v>
      </c>
    </row>
    <row r="75" spans="2:21" x14ac:dyDescent="0.2">
      <c r="B75">
        <v>12</v>
      </c>
      <c r="C75" s="37" t="s">
        <v>182</v>
      </c>
      <c r="D75" s="37" t="s">
        <v>161</v>
      </c>
      <c r="E75" s="12">
        <v>2</v>
      </c>
      <c r="F75" s="100">
        <v>42707</v>
      </c>
      <c r="G75" s="9">
        <v>2.165</v>
      </c>
      <c r="H75" s="3"/>
      <c r="I75" s="2">
        <f t="shared" si="10"/>
        <v>1.9152</v>
      </c>
      <c r="J75" s="2" t="str">
        <f t="shared" si="11"/>
        <v/>
      </c>
      <c r="K75" s="100">
        <v>42788</v>
      </c>
      <c r="L75" s="17">
        <v>0.57699999999999996</v>
      </c>
      <c r="M75" s="17"/>
      <c r="N75" s="2">
        <f t="shared" si="16"/>
        <v>0.42639999999999995</v>
      </c>
      <c r="O75" s="2" t="str">
        <f t="shared" si="17"/>
        <v/>
      </c>
      <c r="P75" s="11">
        <f t="shared" si="7"/>
        <v>0.77736006683375103</v>
      </c>
      <c r="Q75" s="7">
        <f t="shared" si="8"/>
        <v>0.50962322671286298</v>
      </c>
      <c r="R75" s="11" t="e">
        <f t="shared" si="4"/>
        <v>#VALUE!</v>
      </c>
      <c r="S75" s="7">
        <f t="shared" si="5"/>
        <v>81</v>
      </c>
      <c r="T75" s="7">
        <f t="shared" si="9"/>
        <v>7.6769516824523709E-2</v>
      </c>
      <c r="U75" s="7" t="e">
        <f t="shared" si="6"/>
        <v>#VALUE!</v>
      </c>
    </row>
    <row r="76" spans="2:21" x14ac:dyDescent="0.2">
      <c r="B76">
        <v>13</v>
      </c>
      <c r="C76" s="37" t="s">
        <v>182</v>
      </c>
      <c r="D76" s="37" t="s">
        <v>188</v>
      </c>
      <c r="E76" s="12">
        <v>1</v>
      </c>
      <c r="F76" s="100">
        <v>42707</v>
      </c>
      <c r="G76" s="3"/>
      <c r="H76" s="3"/>
      <c r="I76" s="2" t="str">
        <f t="shared" si="10"/>
        <v/>
      </c>
      <c r="J76" s="2" t="str">
        <f t="shared" si="11"/>
        <v/>
      </c>
      <c r="K76" s="100">
        <v>42788</v>
      </c>
      <c r="L76" s="17"/>
      <c r="M76" s="17"/>
      <c r="N76" s="2" t="str">
        <f t="shared" si="16"/>
        <v/>
      </c>
      <c r="O76" s="2" t="str">
        <f t="shared" si="17"/>
        <v/>
      </c>
      <c r="P76" s="11" t="e">
        <f t="shared" si="7"/>
        <v>#VALUE!</v>
      </c>
      <c r="Q76" s="7" t="e">
        <f t="shared" si="8"/>
        <v>#VALUE!</v>
      </c>
      <c r="R76" s="11" t="e">
        <f t="shared" si="4"/>
        <v>#VALUE!</v>
      </c>
      <c r="S76" s="7">
        <f t="shared" si="5"/>
        <v>81</v>
      </c>
      <c r="T76" s="7" t="e">
        <f t="shared" si="9"/>
        <v>#VALUE!</v>
      </c>
      <c r="U76" s="7" t="e">
        <f t="shared" si="6"/>
        <v>#VALUE!</v>
      </c>
    </row>
    <row r="77" spans="2:21" x14ac:dyDescent="0.2">
      <c r="B77">
        <v>13</v>
      </c>
      <c r="C77" s="37" t="s">
        <v>182</v>
      </c>
      <c r="D77" s="37" t="s">
        <v>188</v>
      </c>
      <c r="E77" s="12">
        <v>2</v>
      </c>
      <c r="F77" s="100">
        <v>42707</v>
      </c>
      <c r="G77" s="3"/>
      <c r="H77" s="3"/>
      <c r="I77" s="2" t="str">
        <f t="shared" si="10"/>
        <v/>
      </c>
      <c r="J77" s="2" t="str">
        <f t="shared" si="11"/>
        <v/>
      </c>
      <c r="K77" s="100">
        <v>42788</v>
      </c>
      <c r="L77" s="17"/>
      <c r="M77" s="17"/>
      <c r="N77" s="2" t="str">
        <f t="shared" si="16"/>
        <v/>
      </c>
      <c r="O77" s="2" t="str">
        <f t="shared" si="17"/>
        <v/>
      </c>
      <c r="P77" s="11" t="e">
        <f t="shared" si="7"/>
        <v>#VALUE!</v>
      </c>
      <c r="Q77" s="7" t="e">
        <f t="shared" si="8"/>
        <v>#VALUE!</v>
      </c>
      <c r="R77" s="11" t="e">
        <f t="shared" si="4"/>
        <v>#VALUE!</v>
      </c>
      <c r="S77" s="7">
        <f t="shared" si="5"/>
        <v>81</v>
      </c>
      <c r="T77" s="7" t="e">
        <f t="shared" si="9"/>
        <v>#VALUE!</v>
      </c>
      <c r="U77" s="7" t="e">
        <f t="shared" si="6"/>
        <v>#VALUE!</v>
      </c>
    </row>
    <row r="78" spans="2:21" x14ac:dyDescent="0.2">
      <c r="B78">
        <v>14</v>
      </c>
      <c r="C78" s="37" t="s">
        <v>182</v>
      </c>
      <c r="D78" s="37" t="s">
        <v>166</v>
      </c>
      <c r="E78" s="12">
        <v>1</v>
      </c>
      <c r="F78" s="100">
        <v>42707</v>
      </c>
      <c r="G78" s="3">
        <v>2.0830000000000002</v>
      </c>
      <c r="H78" s="3">
        <v>2.1949999999999998</v>
      </c>
      <c r="I78" s="2">
        <f t="shared" si="10"/>
        <v>1.8332000000000002</v>
      </c>
      <c r="J78" s="2">
        <f t="shared" si="11"/>
        <v>1.9451999999999998</v>
      </c>
      <c r="K78" s="100">
        <v>42788</v>
      </c>
      <c r="L78" s="17">
        <v>0.65356999999999998</v>
      </c>
      <c r="M78" s="17">
        <v>1.34348</v>
      </c>
      <c r="N78" s="2">
        <f t="shared" si="16"/>
        <v>0.50296999999999992</v>
      </c>
      <c r="O78" s="2">
        <f t="shared" si="17"/>
        <v>1.1928799999999999</v>
      </c>
      <c r="P78" s="11">
        <f t="shared" si="7"/>
        <v>0.72563277329260312</v>
      </c>
      <c r="Q78" s="7">
        <f t="shared" si="8"/>
        <v>0.47571174686165912</v>
      </c>
      <c r="R78" s="11">
        <f t="shared" si="4"/>
        <v>0.61324285420522318</v>
      </c>
      <c r="S78" s="7">
        <f t="shared" si="5"/>
        <v>81</v>
      </c>
      <c r="T78" s="7">
        <f t="shared" si="9"/>
        <v>0.13820335713467558</v>
      </c>
      <c r="U78" s="7">
        <f t="shared" si="6"/>
        <v>2.0699826639048329E-2</v>
      </c>
    </row>
    <row r="79" spans="2:21" x14ac:dyDescent="0.2">
      <c r="B79">
        <v>14</v>
      </c>
      <c r="C79" s="37" t="s">
        <v>182</v>
      </c>
      <c r="D79" s="37" t="s">
        <v>166</v>
      </c>
      <c r="E79" s="12">
        <v>2</v>
      </c>
      <c r="F79" s="100">
        <v>42707</v>
      </c>
      <c r="G79" s="3"/>
      <c r="H79" s="3">
        <v>2.2200000000000002</v>
      </c>
      <c r="I79" s="2" t="str">
        <f t="shared" si="10"/>
        <v/>
      </c>
      <c r="J79" s="2">
        <f t="shared" si="11"/>
        <v>1.9702000000000002</v>
      </c>
      <c r="K79" s="100">
        <v>42788</v>
      </c>
      <c r="L79" s="17"/>
      <c r="M79" s="17">
        <v>1.39012</v>
      </c>
      <c r="N79" s="2" t="str">
        <f t="shared" si="16"/>
        <v/>
      </c>
      <c r="O79" s="2">
        <f t="shared" si="17"/>
        <v>1.23952</v>
      </c>
      <c r="P79" s="11" t="e">
        <f t="shared" si="7"/>
        <v>#VALUE!</v>
      </c>
      <c r="Q79" s="7" t="e">
        <f t="shared" si="8"/>
        <v>#VALUE!</v>
      </c>
      <c r="R79" s="11">
        <f t="shared" si="4"/>
        <v>0.62913409806111042</v>
      </c>
      <c r="S79" s="7">
        <f t="shared" si="5"/>
        <v>81</v>
      </c>
      <c r="T79" s="7" t="e">
        <f t="shared" si="9"/>
        <v>#VALUE!</v>
      </c>
      <c r="U79" s="7" t="e">
        <f t="shared" si="6"/>
        <v>#VALUE!</v>
      </c>
    </row>
    <row r="80" spans="2:21" x14ac:dyDescent="0.2">
      <c r="B80">
        <v>15</v>
      </c>
      <c r="C80" s="37" t="s">
        <v>182</v>
      </c>
      <c r="D80" s="37" t="s">
        <v>188</v>
      </c>
      <c r="E80" s="12">
        <v>1</v>
      </c>
      <c r="F80" s="100">
        <v>42707</v>
      </c>
      <c r="G80" s="3"/>
      <c r="H80" s="3"/>
      <c r="I80" s="2" t="str">
        <f t="shared" si="10"/>
        <v/>
      </c>
      <c r="J80" s="2" t="str">
        <f t="shared" si="11"/>
        <v/>
      </c>
      <c r="K80" s="100">
        <v>42788</v>
      </c>
      <c r="L80" s="17"/>
      <c r="M80" s="17"/>
      <c r="N80" s="2" t="str">
        <f t="shared" si="16"/>
        <v/>
      </c>
      <c r="O80" s="2" t="str">
        <f t="shared" si="17"/>
        <v/>
      </c>
      <c r="P80" s="11" t="e">
        <f t="shared" si="7"/>
        <v>#VALUE!</v>
      </c>
      <c r="Q80" s="7" t="e">
        <f t="shared" si="8"/>
        <v>#VALUE!</v>
      </c>
      <c r="R80" s="11" t="e">
        <f t="shared" si="4"/>
        <v>#VALUE!</v>
      </c>
      <c r="S80" s="7">
        <f t="shared" si="5"/>
        <v>81</v>
      </c>
      <c r="T80" s="7" t="e">
        <f t="shared" si="9"/>
        <v>#VALUE!</v>
      </c>
      <c r="U80" s="7" t="e">
        <f t="shared" si="6"/>
        <v>#VALUE!</v>
      </c>
    </row>
    <row r="81" spans="2:22" x14ac:dyDescent="0.2">
      <c r="B81">
        <v>15</v>
      </c>
      <c r="C81" s="37" t="s">
        <v>182</v>
      </c>
      <c r="D81" s="37" t="s">
        <v>188</v>
      </c>
      <c r="E81" s="12">
        <v>2</v>
      </c>
      <c r="F81" s="100">
        <v>42707</v>
      </c>
      <c r="G81" s="3"/>
      <c r="H81" s="3"/>
      <c r="I81" s="2" t="str">
        <f t="shared" si="10"/>
        <v/>
      </c>
      <c r="J81" s="2" t="str">
        <f t="shared" si="11"/>
        <v/>
      </c>
      <c r="K81" s="100">
        <v>42788</v>
      </c>
      <c r="L81" s="17"/>
      <c r="M81" s="17"/>
      <c r="N81" s="2" t="str">
        <f t="shared" si="16"/>
        <v/>
      </c>
      <c r="O81" s="2" t="str">
        <f t="shared" si="17"/>
        <v/>
      </c>
      <c r="P81" s="11" t="e">
        <f t="shared" si="7"/>
        <v>#VALUE!</v>
      </c>
      <c r="Q81" s="7" t="e">
        <f t="shared" si="8"/>
        <v>#VALUE!</v>
      </c>
      <c r="R81" s="11" t="e">
        <f t="shared" si="4"/>
        <v>#VALUE!</v>
      </c>
      <c r="S81" s="7">
        <f t="shared" si="5"/>
        <v>81</v>
      </c>
      <c r="T81" s="7" t="e">
        <f t="shared" si="9"/>
        <v>#VALUE!</v>
      </c>
      <c r="U81" s="7" t="e">
        <f t="shared" si="6"/>
        <v>#VALUE!</v>
      </c>
    </row>
    <row r="82" spans="2:22" x14ac:dyDescent="0.2">
      <c r="B82">
        <v>16</v>
      </c>
      <c r="C82" s="37" t="s">
        <v>182</v>
      </c>
      <c r="D82" s="37" t="s">
        <v>162</v>
      </c>
      <c r="E82" s="12">
        <v>1</v>
      </c>
      <c r="F82" s="100">
        <v>42707</v>
      </c>
      <c r="G82" s="3">
        <v>2.1819999999999999</v>
      </c>
      <c r="H82" s="3">
        <v>2.2519999999999998</v>
      </c>
      <c r="I82" s="2">
        <f t="shared" si="10"/>
        <v>1.9321999999999999</v>
      </c>
      <c r="J82" s="2">
        <f t="shared" si="11"/>
        <v>2.0021999999999998</v>
      </c>
      <c r="K82" s="100">
        <v>42788</v>
      </c>
      <c r="L82" s="17">
        <v>0.82321</v>
      </c>
      <c r="M82" s="17">
        <v>1.611</v>
      </c>
      <c r="N82" s="2">
        <f t="shared" si="16"/>
        <v>0.67260999999999993</v>
      </c>
      <c r="O82" s="2">
        <f t="shared" si="17"/>
        <v>1.4603999999999999</v>
      </c>
      <c r="P82" s="11">
        <f t="shared" si="7"/>
        <v>0.65189421384949808</v>
      </c>
      <c r="Q82" s="7">
        <f t="shared" si="8"/>
        <v>0.42737007843815084</v>
      </c>
      <c r="R82" s="11">
        <f t="shared" si="4"/>
        <v>0.72939766257117178</v>
      </c>
      <c r="S82" s="7">
        <f t="shared" si="5"/>
        <v>81</v>
      </c>
      <c r="T82" s="7">
        <f t="shared" si="9"/>
        <v>0.22577884340914711</v>
      </c>
      <c r="U82" s="7">
        <f t="shared" si="6"/>
        <v>1.238129603344696E-2</v>
      </c>
    </row>
    <row r="83" spans="2:22" x14ac:dyDescent="0.2">
      <c r="B83">
        <v>16</v>
      </c>
      <c r="C83" s="37" t="s">
        <v>182</v>
      </c>
      <c r="D83" s="37" t="s">
        <v>162</v>
      </c>
      <c r="E83" s="12">
        <v>2</v>
      </c>
      <c r="F83" s="100">
        <v>42707</v>
      </c>
      <c r="G83" s="3"/>
      <c r="H83" s="3"/>
      <c r="I83" s="2" t="str">
        <f t="shared" si="10"/>
        <v/>
      </c>
      <c r="J83" s="2" t="str">
        <f t="shared" si="11"/>
        <v/>
      </c>
      <c r="K83" s="100">
        <v>42788</v>
      </c>
      <c r="L83" s="17"/>
      <c r="M83" s="17"/>
      <c r="N83" s="2" t="str">
        <f t="shared" si="16"/>
        <v/>
      </c>
      <c r="O83" s="2" t="str">
        <f t="shared" si="17"/>
        <v/>
      </c>
      <c r="P83" s="11" t="e">
        <f t="shared" si="7"/>
        <v>#VALUE!</v>
      </c>
      <c r="Q83" s="7" t="e">
        <f t="shared" si="8"/>
        <v>#VALUE!</v>
      </c>
      <c r="R83" s="11" t="e">
        <f t="shared" si="4"/>
        <v>#VALUE!</v>
      </c>
      <c r="S83" s="7">
        <f t="shared" si="5"/>
        <v>81</v>
      </c>
      <c r="T83" s="7" t="e">
        <f t="shared" si="9"/>
        <v>#VALUE!</v>
      </c>
      <c r="U83" s="7" t="e">
        <f t="shared" si="6"/>
        <v>#VALUE!</v>
      </c>
    </row>
    <row r="84" spans="2:22" x14ac:dyDescent="0.2">
      <c r="B84" s="147">
        <v>17</v>
      </c>
      <c r="C84" s="37" t="s">
        <v>182</v>
      </c>
      <c r="D84" s="37" t="s">
        <v>163</v>
      </c>
      <c r="E84" s="12">
        <v>1</v>
      </c>
      <c r="F84" s="100">
        <v>42707</v>
      </c>
      <c r="G84" s="3">
        <v>2.0259999999999998</v>
      </c>
      <c r="H84" s="3">
        <v>2.262</v>
      </c>
      <c r="I84" s="2">
        <f t="shared" si="10"/>
        <v>1.7761999999999998</v>
      </c>
      <c r="J84" s="2">
        <f t="shared" si="11"/>
        <v>2.0122</v>
      </c>
      <c r="K84" s="100">
        <v>42788</v>
      </c>
      <c r="L84" s="17">
        <v>0.88</v>
      </c>
      <c r="M84" s="17">
        <v>1.6279999999999999</v>
      </c>
      <c r="N84" s="2">
        <f t="shared" si="16"/>
        <v>0.72940000000000005</v>
      </c>
      <c r="O84" s="2">
        <f t="shared" si="17"/>
        <v>1.4773999999999998</v>
      </c>
      <c r="P84" s="11">
        <f t="shared" si="7"/>
        <v>0.58934804639117211</v>
      </c>
      <c r="Q84" s="7">
        <f t="shared" si="8"/>
        <v>0.38636594015193237</v>
      </c>
      <c r="R84" s="11">
        <f t="shared" si="4"/>
        <v>0.73422125037272623</v>
      </c>
      <c r="S84" s="7">
        <f t="shared" si="5"/>
        <v>81</v>
      </c>
      <c r="T84" s="7">
        <f t="shared" si="9"/>
        <v>0.300061702623311</v>
      </c>
      <c r="U84" s="7">
        <f t="shared" si="6"/>
        <v>1.4375455404341268E-2</v>
      </c>
      <c r="V84" s="3" t="s">
        <v>190</v>
      </c>
    </row>
    <row r="85" spans="2:22" x14ac:dyDescent="0.2">
      <c r="B85">
        <v>17</v>
      </c>
      <c r="C85" s="37" t="s">
        <v>182</v>
      </c>
      <c r="D85" s="37" t="s">
        <v>163</v>
      </c>
      <c r="E85" s="12">
        <v>2</v>
      </c>
      <c r="F85" s="100">
        <v>42707</v>
      </c>
      <c r="G85" s="3">
        <v>2.1259999999999999</v>
      </c>
      <c r="H85" s="3">
        <v>2.1789999999999998</v>
      </c>
      <c r="I85" s="2">
        <f t="shared" si="10"/>
        <v>1.8761999999999999</v>
      </c>
      <c r="J85" s="2">
        <f t="shared" si="11"/>
        <v>1.9291999999999998</v>
      </c>
      <c r="K85" s="100">
        <v>42788</v>
      </c>
      <c r="L85" s="17">
        <v>1.05135</v>
      </c>
      <c r="M85" s="17">
        <v>1.52647</v>
      </c>
      <c r="N85" s="2">
        <f t="shared" si="16"/>
        <v>0.90074999999999994</v>
      </c>
      <c r="O85" s="2">
        <f t="shared" si="17"/>
        <v>1.3758699999999999</v>
      </c>
      <c r="P85" s="11">
        <f t="shared" si="7"/>
        <v>0.5199072593540135</v>
      </c>
      <c r="Q85" s="7">
        <f t="shared" si="8"/>
        <v>0.34084181373327255</v>
      </c>
      <c r="R85" s="11">
        <f t="shared" si="4"/>
        <v>0.71318162969106369</v>
      </c>
      <c r="S85" s="7">
        <f t="shared" si="5"/>
        <v>81</v>
      </c>
      <c r="T85" s="7">
        <f t="shared" si="9"/>
        <v>0.38253294613537592</v>
      </c>
      <c r="U85" s="7">
        <f t="shared" si="6"/>
        <v>2.2740745561317995E-2</v>
      </c>
    </row>
    <row r="86" spans="2:22" x14ac:dyDescent="0.2">
      <c r="B86">
        <v>18</v>
      </c>
      <c r="C86" s="37" t="s">
        <v>182</v>
      </c>
      <c r="D86" s="37" t="s">
        <v>168</v>
      </c>
      <c r="E86" s="12">
        <v>1</v>
      </c>
      <c r="F86" s="100">
        <v>42707</v>
      </c>
      <c r="G86" s="3">
        <v>2.073</v>
      </c>
      <c r="H86" s="3">
        <v>2.2149999999999999</v>
      </c>
      <c r="I86" s="2">
        <f t="shared" si="10"/>
        <v>1.8231999999999999</v>
      </c>
      <c r="J86" s="2">
        <f t="shared" si="11"/>
        <v>1.9651999999999998</v>
      </c>
      <c r="K86" s="100">
        <v>42788</v>
      </c>
      <c r="L86" s="17">
        <v>0.91264999999999996</v>
      </c>
      <c r="M86" s="17">
        <v>1.3263199999999999</v>
      </c>
      <c r="N86" s="2">
        <f t="shared" si="16"/>
        <v>0.76204999999999989</v>
      </c>
      <c r="O86" s="2">
        <f t="shared" si="17"/>
        <v>1.1757199999999999</v>
      </c>
      <c r="P86" s="11">
        <f t="shared" si="7"/>
        <v>0.58202610794207987</v>
      </c>
      <c r="Q86" s="7">
        <f t="shared" si="8"/>
        <v>0.38156580948221869</v>
      </c>
      <c r="R86" s="11">
        <f t="shared" si="4"/>
        <v>0.59826989619377158</v>
      </c>
      <c r="S86" s="7">
        <f t="shared" si="5"/>
        <v>81</v>
      </c>
      <c r="T86" s="7">
        <f t="shared" si="9"/>
        <v>0.30875759151771986</v>
      </c>
      <c r="U86" s="7" t="e">
        <f t="shared" si="6"/>
        <v>#NUM!</v>
      </c>
    </row>
    <row r="87" spans="2:22" x14ac:dyDescent="0.2">
      <c r="B87">
        <v>18</v>
      </c>
      <c r="C87" s="37" t="s">
        <v>182</v>
      </c>
      <c r="D87" s="37" t="s">
        <v>168</v>
      </c>
      <c r="E87" s="12">
        <v>2</v>
      </c>
      <c r="F87" s="100">
        <v>42707</v>
      </c>
      <c r="G87" s="3"/>
      <c r="H87" s="3">
        <v>2.258</v>
      </c>
      <c r="I87" s="2" t="str">
        <f t="shared" si="10"/>
        <v/>
      </c>
      <c r="J87" s="2">
        <f t="shared" si="11"/>
        <v>2.0082</v>
      </c>
      <c r="K87" s="100">
        <v>42788</v>
      </c>
      <c r="L87" s="17"/>
      <c r="M87" s="17">
        <v>1.31158</v>
      </c>
      <c r="N87" s="2" t="str">
        <f t="shared" si="16"/>
        <v/>
      </c>
      <c r="O87" s="2">
        <f t="shared" si="17"/>
        <v>1.1609799999999999</v>
      </c>
      <c r="P87" s="11" t="e">
        <f t="shared" si="7"/>
        <v>#VALUE!</v>
      </c>
      <c r="Q87" s="7" t="e">
        <f t="shared" si="8"/>
        <v>#VALUE!</v>
      </c>
      <c r="R87" s="11">
        <f t="shared" si="4"/>
        <v>0.57811970919231148</v>
      </c>
      <c r="S87" s="7">
        <f t="shared" si="5"/>
        <v>81</v>
      </c>
      <c r="T87" s="7" t="e">
        <f t="shared" si="9"/>
        <v>#VALUE!</v>
      </c>
      <c r="U87" s="7" t="e">
        <f t="shared" si="6"/>
        <v>#VALUE!</v>
      </c>
    </row>
    <row r="88" spans="2:22" x14ac:dyDescent="0.2">
      <c r="B88">
        <v>19</v>
      </c>
      <c r="C88" s="37" t="s">
        <v>182</v>
      </c>
      <c r="D88" s="37" t="s">
        <v>167</v>
      </c>
      <c r="E88" s="12">
        <v>1</v>
      </c>
      <c r="F88" s="100">
        <v>42707</v>
      </c>
      <c r="G88" s="3">
        <v>2.161</v>
      </c>
      <c r="H88" s="3">
        <v>2.14</v>
      </c>
      <c r="I88" s="2">
        <f t="shared" si="10"/>
        <v>1.9112</v>
      </c>
      <c r="J88" s="2">
        <f t="shared" si="11"/>
        <v>1.8902000000000001</v>
      </c>
      <c r="K88" s="100">
        <v>42788</v>
      </c>
      <c r="L88" s="17">
        <v>0.90634999999999999</v>
      </c>
      <c r="M88" s="17">
        <v>1.3895999999999999</v>
      </c>
      <c r="N88" s="2">
        <f t="shared" si="16"/>
        <v>0.75574999999999992</v>
      </c>
      <c r="O88" s="2">
        <f t="shared" si="17"/>
        <v>1.2389999999999999</v>
      </c>
      <c r="P88" s="11">
        <f t="shared" si="7"/>
        <v>0.60456781079949773</v>
      </c>
      <c r="Q88" s="7">
        <f t="shared" si="8"/>
        <v>0.39634374294693914</v>
      </c>
      <c r="R88" s="11">
        <f t="shared" si="4"/>
        <v>0.65548619193736102</v>
      </c>
      <c r="S88" s="7">
        <f t="shared" si="5"/>
        <v>81</v>
      </c>
      <c r="T88" s="7">
        <f t="shared" si="9"/>
        <v>0.28198597292221173</v>
      </c>
      <c r="U88" s="7">
        <f t="shared" si="6"/>
        <v>2.5114987612392597E-2</v>
      </c>
    </row>
    <row r="89" spans="2:22" x14ac:dyDescent="0.2">
      <c r="B89">
        <v>19</v>
      </c>
      <c r="C89" s="37" t="s">
        <v>182</v>
      </c>
      <c r="D89" s="37" t="s">
        <v>167</v>
      </c>
      <c r="E89" s="12">
        <v>2</v>
      </c>
      <c r="F89" s="100">
        <v>42707</v>
      </c>
      <c r="G89" s="3">
        <v>2.0990000000000002</v>
      </c>
      <c r="H89" s="3">
        <v>2.1920000000000002</v>
      </c>
      <c r="I89" s="2">
        <f t="shared" si="10"/>
        <v>1.8492000000000002</v>
      </c>
      <c r="J89" s="2">
        <f t="shared" si="11"/>
        <v>1.9422000000000001</v>
      </c>
      <c r="K89" s="100">
        <v>42788</v>
      </c>
      <c r="L89" s="17">
        <v>1.05148</v>
      </c>
      <c r="M89" s="17">
        <v>1.4059999999999999</v>
      </c>
      <c r="N89" s="2">
        <f t="shared" si="16"/>
        <v>0.9008799999999999</v>
      </c>
      <c r="O89" s="2">
        <f t="shared" si="17"/>
        <v>1.2553999999999998</v>
      </c>
      <c r="P89" s="11">
        <f t="shared" si="7"/>
        <v>0.51282716850529964</v>
      </c>
      <c r="Q89" s="7">
        <f t="shared" si="8"/>
        <v>0.33620023398447196</v>
      </c>
      <c r="R89" s="11">
        <f t="shared" si="4"/>
        <v>0.64638039336834507</v>
      </c>
      <c r="S89" s="7">
        <f t="shared" si="5"/>
        <v>81</v>
      </c>
      <c r="T89" s="7">
        <f t="shared" si="9"/>
        <v>0.39094160510059428</v>
      </c>
      <c r="U89" s="7" t="e">
        <f t="shared" si="6"/>
        <v>#NUM!</v>
      </c>
    </row>
    <row r="90" spans="2:22" x14ac:dyDescent="0.2">
      <c r="B90">
        <v>20</v>
      </c>
      <c r="C90" s="37" t="s">
        <v>182</v>
      </c>
      <c r="D90" s="37" t="s">
        <v>164</v>
      </c>
      <c r="E90" s="12">
        <v>1</v>
      </c>
      <c r="F90" s="100">
        <v>42707</v>
      </c>
      <c r="G90" s="3">
        <v>2.044</v>
      </c>
      <c r="H90" s="3">
        <v>2.1619999999999999</v>
      </c>
      <c r="I90" s="2">
        <f t="shared" si="10"/>
        <v>1.7942</v>
      </c>
      <c r="J90" s="2">
        <f t="shared" si="11"/>
        <v>1.9121999999999999</v>
      </c>
      <c r="K90" s="100">
        <v>42788</v>
      </c>
      <c r="L90" s="17">
        <v>0.97321000000000002</v>
      </c>
      <c r="M90" s="17">
        <v>1.51234</v>
      </c>
      <c r="N90" s="2">
        <f t="shared" si="16"/>
        <v>0.82261000000000006</v>
      </c>
      <c r="O90" s="2">
        <f t="shared" si="17"/>
        <v>1.36174</v>
      </c>
      <c r="P90" s="11">
        <f t="shared" si="7"/>
        <v>0.54151711069000108</v>
      </c>
      <c r="Q90" s="7">
        <f t="shared" si="8"/>
        <v>0.35500884216256606</v>
      </c>
      <c r="R90" s="11">
        <f t="shared" si="4"/>
        <v>0.71213262211065786</v>
      </c>
      <c r="S90" s="7">
        <f t="shared" si="5"/>
        <v>81</v>
      </c>
      <c r="T90" s="7">
        <f t="shared" si="9"/>
        <v>0.35686803956056878</v>
      </c>
      <c r="U90" s="7">
        <f t="shared" si="6"/>
        <v>2.0559764149366406E-2</v>
      </c>
    </row>
    <row r="91" spans="2:22" x14ac:dyDescent="0.2">
      <c r="B91">
        <v>20</v>
      </c>
      <c r="C91" s="37" t="s">
        <v>182</v>
      </c>
      <c r="D91" s="37" t="s">
        <v>164</v>
      </c>
      <c r="E91" s="12">
        <v>2</v>
      </c>
      <c r="F91" s="100">
        <v>42707</v>
      </c>
      <c r="G91" s="3">
        <v>2.0750000000000002</v>
      </c>
      <c r="H91" s="3">
        <v>2.2040000000000002</v>
      </c>
      <c r="I91" s="2">
        <f t="shared" si="10"/>
        <v>1.8252000000000002</v>
      </c>
      <c r="J91" s="2">
        <f t="shared" si="11"/>
        <v>1.9542000000000002</v>
      </c>
      <c r="K91" s="100">
        <v>42788</v>
      </c>
      <c r="L91" s="17">
        <v>0.80900000000000005</v>
      </c>
      <c r="M91" s="17">
        <v>1.5472300000000001</v>
      </c>
      <c r="N91" s="2">
        <f t="shared" si="16"/>
        <v>0.6584000000000001</v>
      </c>
      <c r="O91" s="2">
        <f t="shared" si="17"/>
        <v>1.39663</v>
      </c>
      <c r="P91" s="11">
        <f t="shared" si="7"/>
        <v>0.63927240850317779</v>
      </c>
      <c r="Q91" s="7">
        <f t="shared" si="8"/>
        <v>0.41909545070517124</v>
      </c>
      <c r="R91" s="11">
        <f t="shared" si="4"/>
        <v>0.71468119946781283</v>
      </c>
      <c r="S91" s="7">
        <f t="shared" si="5"/>
        <v>81</v>
      </c>
      <c r="T91" s="7">
        <f t="shared" si="9"/>
        <v>0.24076911104135656</v>
      </c>
      <c r="U91" s="7">
        <f t="shared" si="6"/>
        <v>1.4097865190119626E-2</v>
      </c>
    </row>
    <row r="92" spans="2:22" x14ac:dyDescent="0.2">
      <c r="B92">
        <v>21</v>
      </c>
      <c r="C92" s="37" t="s">
        <v>182</v>
      </c>
      <c r="D92" s="37" t="s">
        <v>188</v>
      </c>
      <c r="E92" s="12">
        <v>1</v>
      </c>
      <c r="F92" s="100">
        <v>42707</v>
      </c>
      <c r="G92" s="3"/>
      <c r="H92" s="3"/>
      <c r="I92" s="2" t="str">
        <f t="shared" si="10"/>
        <v/>
      </c>
      <c r="J92" s="2" t="str">
        <f t="shared" si="11"/>
        <v/>
      </c>
      <c r="K92" s="100">
        <v>42788</v>
      </c>
      <c r="L92" s="17"/>
      <c r="M92" s="17"/>
      <c r="N92" s="2" t="str">
        <f t="shared" si="16"/>
        <v/>
      </c>
      <c r="O92" s="2" t="str">
        <f t="shared" si="17"/>
        <v/>
      </c>
      <c r="P92" s="11" t="e">
        <f t="shared" si="7"/>
        <v>#VALUE!</v>
      </c>
      <c r="Q92" s="7" t="e">
        <f t="shared" si="8"/>
        <v>#VALUE!</v>
      </c>
      <c r="R92" s="11" t="e">
        <f t="shared" si="4"/>
        <v>#VALUE!</v>
      </c>
      <c r="S92" s="7">
        <f t="shared" si="5"/>
        <v>81</v>
      </c>
      <c r="T92" s="7" t="e">
        <f t="shared" si="9"/>
        <v>#VALUE!</v>
      </c>
      <c r="U92" s="7" t="e">
        <f t="shared" si="6"/>
        <v>#VALUE!</v>
      </c>
    </row>
    <row r="93" spans="2:22" x14ac:dyDescent="0.2">
      <c r="B93">
        <v>21</v>
      </c>
      <c r="C93" s="37" t="s">
        <v>182</v>
      </c>
      <c r="D93" s="37" t="s">
        <v>188</v>
      </c>
      <c r="E93" s="12">
        <v>2</v>
      </c>
      <c r="F93" s="100">
        <v>42707</v>
      </c>
      <c r="G93" s="3"/>
      <c r="H93" s="3"/>
      <c r="I93" s="2" t="str">
        <f t="shared" si="10"/>
        <v/>
      </c>
      <c r="J93" s="2" t="str">
        <f t="shared" si="11"/>
        <v/>
      </c>
      <c r="K93" s="100">
        <v>42788</v>
      </c>
      <c r="L93" s="17"/>
      <c r="M93" s="17"/>
      <c r="N93" s="2" t="str">
        <f t="shared" si="16"/>
        <v/>
      </c>
      <c r="O93" s="2" t="str">
        <f t="shared" si="17"/>
        <v/>
      </c>
      <c r="P93" s="11" t="e">
        <f t="shared" si="7"/>
        <v>#VALUE!</v>
      </c>
      <c r="Q93" s="7" t="e">
        <f t="shared" si="8"/>
        <v>#VALUE!</v>
      </c>
      <c r="R93" s="11" t="e">
        <f t="shared" si="4"/>
        <v>#VALUE!</v>
      </c>
      <c r="S93" s="7">
        <f t="shared" si="5"/>
        <v>81</v>
      </c>
      <c r="T93" s="7" t="e">
        <f t="shared" si="9"/>
        <v>#VALUE!</v>
      </c>
      <c r="U93" s="7" t="e">
        <f t="shared" si="6"/>
        <v>#VALUE!</v>
      </c>
    </row>
    <row r="94" spans="2:22" x14ac:dyDescent="0.2">
      <c r="B94">
        <v>22</v>
      </c>
      <c r="C94" s="37" t="s">
        <v>182</v>
      </c>
      <c r="D94" s="37" t="s">
        <v>164</v>
      </c>
      <c r="E94" s="12">
        <v>1</v>
      </c>
      <c r="F94" s="100">
        <v>42707</v>
      </c>
      <c r="G94" s="3">
        <v>1.972</v>
      </c>
      <c r="H94" s="3">
        <v>2.2389999999999999</v>
      </c>
      <c r="I94" s="2">
        <f t="shared" si="10"/>
        <v>1.7222</v>
      </c>
      <c r="J94" s="2">
        <f t="shared" si="11"/>
        <v>1.9891999999999999</v>
      </c>
      <c r="K94" s="100">
        <v>42788</v>
      </c>
      <c r="L94" s="17">
        <v>0.94013999999999998</v>
      </c>
      <c r="M94" s="17">
        <v>1.49641</v>
      </c>
      <c r="N94" s="2">
        <f t="shared" si="16"/>
        <v>0.78953999999999991</v>
      </c>
      <c r="O94" s="2">
        <f t="shared" si="17"/>
        <v>1.34581</v>
      </c>
      <c r="P94" s="11">
        <f t="shared" si="7"/>
        <v>0.54155150389037288</v>
      </c>
      <c r="Q94" s="7">
        <f t="shared" si="8"/>
        <v>0.35503138972385495</v>
      </c>
      <c r="R94" s="11">
        <f t="shared" si="4"/>
        <v>0.67655841544339435</v>
      </c>
      <c r="S94" s="7">
        <f t="shared" si="5"/>
        <v>81</v>
      </c>
      <c r="T94" s="7">
        <f t="shared" si="9"/>
        <v>0.35682719252924833</v>
      </c>
      <c r="U94" s="7">
        <f t="shared" si="6"/>
        <v>2.9868787161406635E-2</v>
      </c>
    </row>
    <row r="95" spans="2:22" x14ac:dyDescent="0.2">
      <c r="B95">
        <v>22</v>
      </c>
      <c r="C95" s="37" t="s">
        <v>182</v>
      </c>
      <c r="D95" s="37" t="s">
        <v>164</v>
      </c>
      <c r="E95" s="12">
        <v>2</v>
      </c>
      <c r="F95" s="100">
        <v>42707</v>
      </c>
      <c r="G95" s="3">
        <v>2.06</v>
      </c>
      <c r="H95" s="3">
        <v>2.1840000000000002</v>
      </c>
      <c r="I95" s="2">
        <f t="shared" si="10"/>
        <v>1.8102</v>
      </c>
      <c r="J95" s="2">
        <f t="shared" si="11"/>
        <v>1.9342000000000001</v>
      </c>
      <c r="K95" s="100">
        <v>42788</v>
      </c>
      <c r="L95" s="17">
        <v>1.05783</v>
      </c>
      <c r="M95" s="17">
        <v>1.4466000000000001</v>
      </c>
      <c r="N95" s="2">
        <f t="shared" si="16"/>
        <v>0.90722999999999998</v>
      </c>
      <c r="O95" s="2">
        <f t="shared" si="17"/>
        <v>1.296</v>
      </c>
      <c r="P95" s="11">
        <f t="shared" si="7"/>
        <v>0.49882333443818361</v>
      </c>
      <c r="Q95" s="7">
        <f t="shared" si="8"/>
        <v>0.32701957317087577</v>
      </c>
      <c r="R95" s="11">
        <f t="shared" si="4"/>
        <v>0.67004446282700858</v>
      </c>
      <c r="S95" s="7">
        <f t="shared" si="5"/>
        <v>81</v>
      </c>
      <c r="T95" s="7">
        <f t="shared" si="9"/>
        <v>0.40757323700928305</v>
      </c>
      <c r="U95" s="7" t="e">
        <f t="shared" si="6"/>
        <v>#NUM!</v>
      </c>
    </row>
    <row r="96" spans="2:22" x14ac:dyDescent="0.2">
      <c r="B96">
        <v>23</v>
      </c>
      <c r="C96" s="37" t="s">
        <v>182</v>
      </c>
      <c r="D96" s="37" t="s">
        <v>163</v>
      </c>
      <c r="E96" s="12">
        <v>1</v>
      </c>
      <c r="F96" s="100">
        <v>42707</v>
      </c>
      <c r="G96" s="3">
        <v>2.056</v>
      </c>
      <c r="H96" s="3">
        <v>2.2269999999999999</v>
      </c>
      <c r="I96" s="2">
        <f t="shared" si="10"/>
        <v>1.8062</v>
      </c>
      <c r="J96" s="2">
        <f t="shared" si="11"/>
        <v>1.9771999999999998</v>
      </c>
      <c r="K96" s="100">
        <v>42788</v>
      </c>
      <c r="L96" s="17">
        <v>0.85385999999999995</v>
      </c>
      <c r="M96" s="17">
        <v>1.5669999999999999</v>
      </c>
      <c r="N96" s="2">
        <f t="shared" si="16"/>
        <v>0.70326</v>
      </c>
      <c r="O96" s="2">
        <f t="shared" si="17"/>
        <v>1.4163999999999999</v>
      </c>
      <c r="P96" s="11">
        <f t="shared" si="7"/>
        <v>0.61064112501384127</v>
      </c>
      <c r="Q96" s="7">
        <f t="shared" si="8"/>
        <v>0.4003252981088366</v>
      </c>
      <c r="R96" s="11">
        <f t="shared" si="4"/>
        <v>0.71636657900060696</v>
      </c>
      <c r="S96" s="7">
        <f t="shared" si="5"/>
        <v>81</v>
      </c>
      <c r="T96" s="7">
        <f t="shared" si="9"/>
        <v>0.27477301067239757</v>
      </c>
      <c r="U96" s="7">
        <f t="shared" si="6"/>
        <v>1.5219018887585463E-2</v>
      </c>
    </row>
    <row r="97" spans="2:21" x14ac:dyDescent="0.2">
      <c r="B97">
        <v>23</v>
      </c>
      <c r="C97" s="37" t="s">
        <v>182</v>
      </c>
      <c r="D97" s="37" t="s">
        <v>163</v>
      </c>
      <c r="E97" s="12">
        <v>2</v>
      </c>
      <c r="F97" s="100">
        <v>42707</v>
      </c>
      <c r="G97" s="3">
        <v>2.2509999999999999</v>
      </c>
      <c r="H97" s="3">
        <v>2.1680000000000001</v>
      </c>
      <c r="I97" s="2">
        <f t="shared" si="10"/>
        <v>2.0011999999999999</v>
      </c>
      <c r="J97" s="2">
        <f t="shared" si="11"/>
        <v>1.9182000000000001</v>
      </c>
      <c r="K97" s="100">
        <v>42788</v>
      </c>
      <c r="L97" s="17">
        <v>0.90283999999999998</v>
      </c>
      <c r="M97" s="17">
        <v>1.3751500000000001</v>
      </c>
      <c r="N97" s="2">
        <f t="shared" si="16"/>
        <v>0.75224000000000002</v>
      </c>
      <c r="O97" s="2">
        <f t="shared" si="17"/>
        <v>1.22455</v>
      </c>
      <c r="P97" s="11">
        <f t="shared" si="7"/>
        <v>0.62410553667799318</v>
      </c>
      <c r="Q97" s="7">
        <f t="shared" si="8"/>
        <v>0.40915232333284118</v>
      </c>
      <c r="R97" s="11">
        <f t="shared" si="4"/>
        <v>0.6383849442185382</v>
      </c>
      <c r="S97" s="7">
        <f t="shared" si="5"/>
        <v>81</v>
      </c>
      <c r="T97" s="7">
        <f t="shared" si="9"/>
        <v>0.25878202294775154</v>
      </c>
      <c r="U97" s="7">
        <f t="shared" si="6"/>
        <v>2.6574981875894948E-2</v>
      </c>
    </row>
    <row r="98" spans="2:21" x14ac:dyDescent="0.2">
      <c r="B98">
        <v>24</v>
      </c>
      <c r="C98" s="37" t="s">
        <v>182</v>
      </c>
      <c r="D98" s="37" t="s">
        <v>161</v>
      </c>
      <c r="E98" s="12">
        <v>1</v>
      </c>
      <c r="F98" s="100">
        <v>42707</v>
      </c>
      <c r="G98" s="3">
        <v>2.052</v>
      </c>
      <c r="H98" s="3">
        <v>2.2069999999999999</v>
      </c>
      <c r="I98" s="2">
        <f t="shared" si="10"/>
        <v>1.8022</v>
      </c>
      <c r="J98" s="2">
        <f t="shared" si="11"/>
        <v>1.9571999999999998</v>
      </c>
      <c r="K98" s="100">
        <v>42788</v>
      </c>
      <c r="L98" s="17">
        <v>1.0367900000000001</v>
      </c>
      <c r="M98" s="17">
        <v>1.4215800000000001</v>
      </c>
      <c r="N98" s="2">
        <f t="shared" si="16"/>
        <v>0.88619000000000003</v>
      </c>
      <c r="O98" s="2">
        <f t="shared" si="17"/>
        <v>1.27098</v>
      </c>
      <c r="P98" s="11">
        <f t="shared" si="7"/>
        <v>0.50827322161802235</v>
      </c>
      <c r="Q98" s="7">
        <f t="shared" si="8"/>
        <v>0.33321474861419048</v>
      </c>
      <c r="R98" s="11">
        <f t="shared" si="4"/>
        <v>0.64938687921520544</v>
      </c>
      <c r="S98" s="7">
        <f t="shared" si="5"/>
        <v>81</v>
      </c>
      <c r="T98" s="7">
        <f t="shared" si="9"/>
        <v>0.39635009309023472</v>
      </c>
      <c r="U98" s="7" t="e">
        <f t="shared" si="6"/>
        <v>#NUM!</v>
      </c>
    </row>
    <row r="99" spans="2:21" x14ac:dyDescent="0.2">
      <c r="B99">
        <v>24</v>
      </c>
      <c r="C99" s="37" t="s">
        <v>182</v>
      </c>
      <c r="D99" s="37" t="s">
        <v>161</v>
      </c>
      <c r="E99" s="12">
        <v>2</v>
      </c>
      <c r="F99" s="100">
        <v>42707</v>
      </c>
      <c r="G99" s="3">
        <v>2.0110000000000001</v>
      </c>
      <c r="H99" s="3">
        <v>2.15</v>
      </c>
      <c r="I99" s="2">
        <f t="shared" si="10"/>
        <v>1.7612000000000001</v>
      </c>
      <c r="J99" s="2">
        <f t="shared" si="11"/>
        <v>1.9001999999999999</v>
      </c>
      <c r="K99" s="100">
        <v>42788</v>
      </c>
      <c r="L99" s="17">
        <v>1.0337099999999999</v>
      </c>
      <c r="M99" s="17">
        <v>1.40717</v>
      </c>
      <c r="N99" s="2">
        <f t="shared" si="16"/>
        <v>0.88310999999999984</v>
      </c>
      <c r="O99" s="2">
        <f t="shared" si="17"/>
        <v>1.25657</v>
      </c>
      <c r="P99" s="11">
        <f t="shared" si="7"/>
        <v>0.49857483533954139</v>
      </c>
      <c r="Q99" s="7">
        <f t="shared" si="8"/>
        <v>0.32685666164777544</v>
      </c>
      <c r="R99" s="11">
        <f t="shared" si="4"/>
        <v>0.66128302283970108</v>
      </c>
      <c r="S99" s="7">
        <f t="shared" si="5"/>
        <v>81</v>
      </c>
      <c r="T99" s="7">
        <f t="shared" si="9"/>
        <v>0.40786836658011705</v>
      </c>
      <c r="U99" s="7" t="e">
        <f t="shared" si="6"/>
        <v>#NUM!</v>
      </c>
    </row>
    <row r="100" spans="2:21" x14ac:dyDescent="0.2">
      <c r="B100">
        <v>25</v>
      </c>
      <c r="C100" s="37" t="s">
        <v>182</v>
      </c>
      <c r="D100" s="37" t="s">
        <v>167</v>
      </c>
      <c r="E100" s="12">
        <v>1</v>
      </c>
      <c r="F100" s="100">
        <v>42707</v>
      </c>
      <c r="G100" s="3">
        <v>2.0059999999999998</v>
      </c>
      <c r="H100" s="3">
        <v>2.1869999999999998</v>
      </c>
      <c r="I100" s="2">
        <f t="shared" si="10"/>
        <v>1.7561999999999998</v>
      </c>
      <c r="J100" s="2">
        <f t="shared" si="11"/>
        <v>1.9371999999999998</v>
      </c>
      <c r="K100" s="100">
        <v>42788</v>
      </c>
      <c r="L100" s="17">
        <v>0.95745999999999998</v>
      </c>
      <c r="M100" s="17">
        <v>1.502</v>
      </c>
      <c r="N100" s="2">
        <f t="shared" ref="N100:N109" si="18">IF(L100&gt;0, L100-(Wcordandbag), "")</f>
        <v>0.80685999999999991</v>
      </c>
      <c r="O100" s="2">
        <f t="shared" si="17"/>
        <v>1.3513999999999999</v>
      </c>
      <c r="P100" s="11">
        <f t="shared" si="7"/>
        <v>0.54056485593895909</v>
      </c>
      <c r="Q100" s="7">
        <f t="shared" si="8"/>
        <v>0.35438456113812999</v>
      </c>
      <c r="R100" s="11">
        <f t="shared" si="4"/>
        <v>0.69760479041916168</v>
      </c>
      <c r="S100" s="7">
        <f t="shared" si="5"/>
        <v>81</v>
      </c>
      <c r="T100" s="7">
        <f t="shared" si="9"/>
        <v>0.3579989834454167</v>
      </c>
      <c r="U100" s="7"/>
    </row>
    <row r="101" spans="2:21" x14ac:dyDescent="0.2">
      <c r="B101">
        <v>25</v>
      </c>
      <c r="C101" s="37" t="s">
        <v>182</v>
      </c>
      <c r="D101" s="37" t="s">
        <v>167</v>
      </c>
      <c r="E101" s="12">
        <v>2</v>
      </c>
      <c r="F101" s="100">
        <v>42707</v>
      </c>
      <c r="G101" s="3">
        <v>2.0190000000000001</v>
      </c>
      <c r="H101" s="3">
        <v>2.2280000000000002</v>
      </c>
      <c r="I101" s="2">
        <f t="shared" si="10"/>
        <v>1.7692000000000001</v>
      </c>
      <c r="J101" s="2">
        <f t="shared" si="11"/>
        <v>1.9782000000000002</v>
      </c>
      <c r="K101" s="100">
        <v>42788</v>
      </c>
      <c r="L101" s="17">
        <v>0.91429000000000005</v>
      </c>
      <c r="M101" s="17">
        <v>1.47241</v>
      </c>
      <c r="N101" s="2">
        <f t="shared" si="18"/>
        <v>0.76368999999999998</v>
      </c>
      <c r="O101" s="2">
        <f t="shared" si="17"/>
        <v>1.3218099999999999</v>
      </c>
      <c r="P101" s="11">
        <f t="shared" si="7"/>
        <v>0.56834162333257976</v>
      </c>
      <c r="Q101" s="7">
        <f t="shared" si="8"/>
        <v>0.37259450840805708</v>
      </c>
      <c r="R101" s="11">
        <f t="shared" si="4"/>
        <v>0.66818825194621367</v>
      </c>
      <c r="S101" s="7">
        <f t="shared" si="5"/>
        <v>81</v>
      </c>
      <c r="T101" s="7">
        <f t="shared" si="9"/>
        <v>0.32500994853612852</v>
      </c>
      <c r="U101" s="7"/>
    </row>
    <row r="102" spans="2:21" x14ac:dyDescent="0.2">
      <c r="B102">
        <v>26</v>
      </c>
      <c r="C102" s="37" t="s">
        <v>182</v>
      </c>
      <c r="D102" s="37" t="s">
        <v>166</v>
      </c>
      <c r="E102" s="12">
        <v>1</v>
      </c>
      <c r="F102" s="100">
        <v>42707</v>
      </c>
      <c r="G102" s="3">
        <v>1.865</v>
      </c>
      <c r="H102" s="3">
        <v>2.1419999999999999</v>
      </c>
      <c r="I102" s="2">
        <f t="shared" si="10"/>
        <v>1.6152</v>
      </c>
      <c r="J102" s="2">
        <f t="shared" si="11"/>
        <v>1.8921999999999999</v>
      </c>
      <c r="K102" s="100">
        <v>42788</v>
      </c>
      <c r="L102" s="17">
        <v>0.90281</v>
      </c>
      <c r="M102" s="17">
        <v>1.3998999999999999</v>
      </c>
      <c r="N102" s="2">
        <f t="shared" si="18"/>
        <v>0.75221000000000005</v>
      </c>
      <c r="O102" s="2">
        <f t="shared" si="17"/>
        <v>1.2492999999999999</v>
      </c>
      <c r="P102" s="11">
        <f t="shared" si="7"/>
        <v>0.53429296681525507</v>
      </c>
      <c r="Q102" s="7">
        <f t="shared" si="8"/>
        <v>0.35027282385038105</v>
      </c>
      <c r="R102" s="11">
        <f t="shared" si="4"/>
        <v>0.66023676144170806</v>
      </c>
      <c r="S102" s="7">
        <f t="shared" si="5"/>
        <v>81</v>
      </c>
      <c r="T102" s="7">
        <f t="shared" si="9"/>
        <v>0.36544778287974455</v>
      </c>
      <c r="U102" s="7"/>
    </row>
    <row r="103" spans="2:21" x14ac:dyDescent="0.2">
      <c r="B103">
        <v>26</v>
      </c>
      <c r="C103" s="37" t="s">
        <v>182</v>
      </c>
      <c r="D103" s="37" t="s">
        <v>166</v>
      </c>
      <c r="E103" s="12">
        <v>2</v>
      </c>
      <c r="F103" s="100">
        <v>42707</v>
      </c>
      <c r="G103" s="3">
        <v>2.0609999999999999</v>
      </c>
      <c r="H103" s="3"/>
      <c r="I103" s="2">
        <f t="shared" si="10"/>
        <v>1.8111999999999999</v>
      </c>
      <c r="J103" s="2" t="str">
        <f t="shared" si="11"/>
        <v/>
      </c>
      <c r="K103" s="100">
        <v>42788</v>
      </c>
      <c r="L103" s="17">
        <v>0.97219</v>
      </c>
      <c r="M103" s="17"/>
      <c r="N103" s="2">
        <f t="shared" si="18"/>
        <v>0.82159000000000004</v>
      </c>
      <c r="O103" s="2" t="str">
        <f t="shared" si="17"/>
        <v/>
      </c>
      <c r="P103" s="11">
        <f t="shared" si="7"/>
        <v>0.54638361307420491</v>
      </c>
      <c r="Q103" s="7">
        <f t="shared" si="8"/>
        <v>0.3581992332743007</v>
      </c>
      <c r="R103" s="11" t="e">
        <f t="shared" si="4"/>
        <v>#VALUE!</v>
      </c>
      <c r="S103" s="7">
        <f t="shared" si="5"/>
        <v>81</v>
      </c>
      <c r="T103" s="7">
        <f t="shared" si="9"/>
        <v>0.35108834551757129</v>
      </c>
      <c r="U103" s="7"/>
    </row>
    <row r="104" spans="2:21" x14ac:dyDescent="0.2">
      <c r="B104">
        <v>27</v>
      </c>
      <c r="C104" s="37" t="s">
        <v>182</v>
      </c>
      <c r="D104" s="37" t="s">
        <v>165</v>
      </c>
      <c r="E104" s="12">
        <v>1</v>
      </c>
      <c r="F104" s="100">
        <v>42707</v>
      </c>
      <c r="G104" s="3">
        <v>2.0720000000000001</v>
      </c>
      <c r="H104" s="3">
        <v>2.1859999999999999</v>
      </c>
      <c r="I104" s="2">
        <f t="shared" si="10"/>
        <v>1.8222</v>
      </c>
      <c r="J104" s="2">
        <f t="shared" si="11"/>
        <v>1.9361999999999999</v>
      </c>
      <c r="K104" s="100">
        <v>42788</v>
      </c>
      <c r="L104" s="17">
        <v>1.02962</v>
      </c>
      <c r="M104" s="17">
        <v>1.3276699999999999</v>
      </c>
      <c r="N104" s="2">
        <f t="shared" si="18"/>
        <v>0.87901999999999991</v>
      </c>
      <c r="O104" s="2">
        <f t="shared" si="17"/>
        <v>1.1770699999999998</v>
      </c>
      <c r="P104" s="11">
        <f t="shared" si="7"/>
        <v>0.51760509274503352</v>
      </c>
      <c r="Q104" s="7">
        <f t="shared" si="8"/>
        <v>0.33933255486372749</v>
      </c>
      <c r="R104" s="11">
        <f t="shared" si="4"/>
        <v>0.60792790001032948</v>
      </c>
      <c r="S104" s="7">
        <f t="shared" si="5"/>
        <v>81</v>
      </c>
      <c r="T104" s="7">
        <f t="shared" si="9"/>
        <v>0.3852671107541169</v>
      </c>
      <c r="U104" s="7"/>
    </row>
    <row r="105" spans="2:21" x14ac:dyDescent="0.2">
      <c r="B105">
        <v>27</v>
      </c>
      <c r="C105" s="37" t="s">
        <v>182</v>
      </c>
      <c r="D105" s="37" t="s">
        <v>165</v>
      </c>
      <c r="E105" s="12">
        <v>2</v>
      </c>
      <c r="F105" s="100">
        <v>42707</v>
      </c>
      <c r="G105" s="3">
        <v>1.917</v>
      </c>
      <c r="H105" s="3">
        <v>2.1920000000000002</v>
      </c>
      <c r="I105" s="2">
        <f t="shared" si="10"/>
        <v>1.6672</v>
      </c>
      <c r="J105" s="2">
        <f t="shared" si="11"/>
        <v>1.9422000000000001</v>
      </c>
      <c r="K105" s="100">
        <v>42788</v>
      </c>
      <c r="L105" s="17">
        <v>0.99692000000000003</v>
      </c>
      <c r="M105" s="17">
        <v>1.42178</v>
      </c>
      <c r="N105" s="2">
        <f t="shared" si="18"/>
        <v>0.84631999999999996</v>
      </c>
      <c r="O105" s="2">
        <f t="shared" si="17"/>
        <v>1.27118</v>
      </c>
      <c r="P105" s="11">
        <f t="shared" si="7"/>
        <v>0.49237044145873321</v>
      </c>
      <c r="Q105" s="7">
        <f t="shared" si="8"/>
        <v>0.3227891730228275</v>
      </c>
      <c r="R105" s="11">
        <f t="shared" si="4"/>
        <v>0.65450520028833281</v>
      </c>
      <c r="S105" s="7">
        <f t="shared" si="5"/>
        <v>81</v>
      </c>
      <c r="T105" s="7">
        <f t="shared" si="9"/>
        <v>0.41523700539342845</v>
      </c>
      <c r="U105" s="7"/>
    </row>
    <row r="106" spans="2:21" x14ac:dyDescent="0.2">
      <c r="B106">
        <v>28</v>
      </c>
      <c r="C106" s="37" t="s">
        <v>182</v>
      </c>
      <c r="D106" s="37" t="s">
        <v>168</v>
      </c>
      <c r="E106" s="12">
        <v>1</v>
      </c>
      <c r="F106" s="100">
        <v>42707</v>
      </c>
      <c r="G106" s="3">
        <v>2.0169999999999999</v>
      </c>
      <c r="H106" s="3">
        <v>2.2160000000000002</v>
      </c>
      <c r="I106" s="2">
        <f t="shared" si="10"/>
        <v>1.7671999999999999</v>
      </c>
      <c r="J106" s="2">
        <f t="shared" si="11"/>
        <v>1.9662000000000002</v>
      </c>
      <c r="K106" s="100">
        <v>42788</v>
      </c>
      <c r="L106" s="17">
        <v>1.2825800000000001</v>
      </c>
      <c r="M106" s="17">
        <v>1.3316300000000001</v>
      </c>
      <c r="N106" s="2">
        <f t="shared" si="18"/>
        <v>1.13198</v>
      </c>
      <c r="O106" s="2">
        <f t="shared" si="17"/>
        <v>1.18103</v>
      </c>
      <c r="P106" s="11">
        <f t="shared" si="7"/>
        <v>0.35944997736532369</v>
      </c>
      <c r="Q106" s="7">
        <f t="shared" si="8"/>
        <v>0.23564891627750445</v>
      </c>
      <c r="R106" s="11">
        <f t="shared" si="4"/>
        <v>0.60066625979045873</v>
      </c>
      <c r="S106" s="7">
        <f t="shared" si="5"/>
        <v>81</v>
      </c>
      <c r="T106" s="7">
        <f t="shared" si="9"/>
        <v>0.57309978935234707</v>
      </c>
      <c r="U106" s="7"/>
    </row>
    <row r="107" spans="2:21" x14ac:dyDescent="0.2">
      <c r="B107">
        <v>28</v>
      </c>
      <c r="C107" s="37" t="s">
        <v>182</v>
      </c>
      <c r="D107" s="37" t="s">
        <v>168</v>
      </c>
      <c r="E107" s="12">
        <v>2</v>
      </c>
      <c r="F107" s="100">
        <v>42707</v>
      </c>
      <c r="G107" s="3">
        <v>2.0880000000000001</v>
      </c>
      <c r="H107" s="3">
        <v>2.1760000000000002</v>
      </c>
      <c r="I107" s="2">
        <f t="shared" si="10"/>
        <v>1.8382000000000001</v>
      </c>
      <c r="J107" s="2">
        <f t="shared" si="11"/>
        <v>1.9262000000000001</v>
      </c>
      <c r="K107" s="100">
        <v>42788</v>
      </c>
      <c r="L107" s="17">
        <v>0.90985000000000005</v>
      </c>
      <c r="M107" s="17">
        <v>1.2975099999999999</v>
      </c>
      <c r="N107" s="2">
        <f t="shared" si="18"/>
        <v>0.75924999999999998</v>
      </c>
      <c r="O107" s="2">
        <f t="shared" si="17"/>
        <v>1.1469099999999999</v>
      </c>
      <c r="P107" s="11">
        <f t="shared" si="7"/>
        <v>0.58696006963333702</v>
      </c>
      <c r="Q107" s="7">
        <f t="shared" si="8"/>
        <v>0.38480042569786466</v>
      </c>
      <c r="R107" s="11">
        <f t="shared" si="4"/>
        <v>0.59542622780604293</v>
      </c>
      <c r="S107" s="7">
        <f t="shared" si="5"/>
        <v>81</v>
      </c>
      <c r="T107" s="7">
        <f t="shared" si="9"/>
        <v>0.30289777953285391</v>
      </c>
      <c r="U107" s="7"/>
    </row>
    <row r="108" spans="2:21" x14ac:dyDescent="0.2">
      <c r="B108">
        <v>29</v>
      </c>
      <c r="C108" s="37" t="s">
        <v>182</v>
      </c>
      <c r="D108" s="37" t="s">
        <v>162</v>
      </c>
      <c r="E108" s="12">
        <v>1</v>
      </c>
      <c r="F108" s="100">
        <v>42707</v>
      </c>
      <c r="G108" s="3">
        <v>1.992</v>
      </c>
      <c r="H108" s="3">
        <v>2.2480000000000002</v>
      </c>
      <c r="I108" s="2">
        <f t="shared" si="10"/>
        <v>1.7422</v>
      </c>
      <c r="J108" s="2">
        <f t="shared" si="11"/>
        <v>1.9982000000000002</v>
      </c>
      <c r="K108" s="100">
        <v>42788</v>
      </c>
      <c r="L108" s="17">
        <v>0.82135999999999998</v>
      </c>
      <c r="M108" s="17">
        <v>1.2150000000000001</v>
      </c>
      <c r="N108" s="2">
        <f t="shared" si="18"/>
        <v>0.67076000000000002</v>
      </c>
      <c r="O108" s="2">
        <f t="shared" si="17"/>
        <v>1.0644</v>
      </c>
      <c r="P108" s="11">
        <f t="shared" si="7"/>
        <v>0.61499253817012978</v>
      </c>
      <c r="Q108" s="7">
        <f t="shared" si="8"/>
        <v>0.40317800602127279</v>
      </c>
      <c r="R108" s="11">
        <f t="shared" si="4"/>
        <v>0.53267941147032327</v>
      </c>
      <c r="S108" s="7">
        <f t="shared" si="5"/>
        <v>81</v>
      </c>
      <c r="T108" s="7">
        <f t="shared" si="9"/>
        <v>0.26960506155566533</v>
      </c>
      <c r="U108" s="7"/>
    </row>
    <row r="109" spans="2:21" x14ac:dyDescent="0.2">
      <c r="B109">
        <v>29</v>
      </c>
      <c r="C109" s="37" t="s">
        <v>182</v>
      </c>
      <c r="D109" s="37" t="s">
        <v>162</v>
      </c>
      <c r="E109" s="12">
        <v>2</v>
      </c>
      <c r="F109" s="100">
        <v>42707</v>
      </c>
      <c r="G109" s="3">
        <v>2.08</v>
      </c>
      <c r="H109" s="3">
        <v>2.23</v>
      </c>
      <c r="I109" s="2">
        <f t="shared" si="10"/>
        <v>1.8302</v>
      </c>
      <c r="J109" s="2">
        <f t="shared" si="11"/>
        <v>1.9802</v>
      </c>
      <c r="K109" s="100">
        <v>42788</v>
      </c>
      <c r="L109" s="17">
        <v>0.89681999999999995</v>
      </c>
      <c r="M109" s="17">
        <v>0.97302</v>
      </c>
      <c r="N109" s="2">
        <f t="shared" si="18"/>
        <v>0.74621999999999988</v>
      </c>
      <c r="O109" s="2">
        <f t="shared" si="17"/>
        <v>0.82241999999999993</v>
      </c>
      <c r="P109" s="11">
        <f t="shared" si="7"/>
        <v>0.59227406840782437</v>
      </c>
      <c r="Q109" s="7">
        <f t="shared" si="8"/>
        <v>0.38828418736474951</v>
      </c>
      <c r="R109" s="11">
        <f t="shared" si="4"/>
        <v>0.41532168467831532</v>
      </c>
      <c r="S109" s="7">
        <f t="shared" si="5"/>
        <v>81</v>
      </c>
      <c r="T109" s="7">
        <f t="shared" si="9"/>
        <v>0.29658661709284517</v>
      </c>
      <c r="U109" s="7"/>
    </row>
    <row r="110" spans="2:21" x14ac:dyDescent="0.2">
      <c r="B110">
        <v>30</v>
      </c>
      <c r="C110" s="37" t="s">
        <v>182</v>
      </c>
      <c r="D110" s="37" t="s">
        <v>188</v>
      </c>
      <c r="E110" s="12">
        <v>1</v>
      </c>
      <c r="F110" s="100">
        <v>42707</v>
      </c>
      <c r="G110" s="3"/>
      <c r="H110" s="3"/>
      <c r="I110" s="2"/>
      <c r="J110" s="2"/>
      <c r="K110" s="101"/>
      <c r="L110" s="17"/>
      <c r="M110" s="17"/>
      <c r="N110" s="2"/>
      <c r="O110" s="2"/>
      <c r="P110" s="11"/>
      <c r="Q110" s="7"/>
      <c r="R110" s="11"/>
      <c r="S110" s="7"/>
      <c r="T110" s="7"/>
      <c r="U110" s="7"/>
    </row>
    <row r="111" spans="2:21" x14ac:dyDescent="0.2">
      <c r="B111">
        <v>30</v>
      </c>
      <c r="C111" s="37" t="s">
        <v>182</v>
      </c>
      <c r="D111" s="37" t="s">
        <v>188</v>
      </c>
      <c r="E111" s="12">
        <v>2</v>
      </c>
      <c r="F111" s="100">
        <v>42707</v>
      </c>
      <c r="G111" s="3"/>
      <c r="H111" s="3"/>
      <c r="I111" s="2"/>
      <c r="J111" s="2"/>
      <c r="K111" s="101"/>
      <c r="L111" s="17"/>
      <c r="M111" s="17"/>
      <c r="N111" s="2"/>
      <c r="O111" s="2"/>
      <c r="P111" s="11"/>
      <c r="Q111" s="7"/>
      <c r="R111" s="11"/>
      <c r="S111" s="7"/>
      <c r="T111" s="7"/>
      <c r="U111" s="7"/>
    </row>
    <row r="112" spans="2:21" x14ac:dyDescent="0.2">
      <c r="B112" t="s">
        <v>26</v>
      </c>
      <c r="C112" s="37"/>
      <c r="D112" s="37"/>
      <c r="I112" s="2" t="str">
        <f t="shared" ref="I112" si="19">IF(G112&gt;0,(G112*FcorrGreen-(Wcordandbag+Wlabel)),"")</f>
        <v/>
      </c>
      <c r="J112" s="2" t="str">
        <f t="shared" ref="J112" si="20">IF(H112&gt;0,(H112*FcorrRed-(Wcordandbag+Wlabel)),"")</f>
        <v/>
      </c>
    </row>
    <row r="113" spans="4:4" x14ac:dyDescent="0.2">
      <c r="D113" s="37"/>
    </row>
    <row r="114" spans="4:4" x14ac:dyDescent="0.2">
      <c r="D114" s="37"/>
    </row>
  </sheetData>
  <mergeCells count="22">
    <mergeCell ref="B21:E21"/>
    <mergeCell ref="B16:E16"/>
    <mergeCell ref="B22:E22"/>
    <mergeCell ref="B12:E12"/>
    <mergeCell ref="B14:E14"/>
    <mergeCell ref="B15:E15"/>
    <mergeCell ref="B38:E38"/>
    <mergeCell ref="B45:E45"/>
    <mergeCell ref="B46:E46"/>
    <mergeCell ref="F32:G32"/>
    <mergeCell ref="B23:E23"/>
    <mergeCell ref="B26:E26"/>
    <mergeCell ref="B32:E32"/>
    <mergeCell ref="B33:E33"/>
    <mergeCell ref="B34:E34"/>
    <mergeCell ref="B24:E24"/>
    <mergeCell ref="B43:E43"/>
    <mergeCell ref="B44:E44"/>
    <mergeCell ref="B39:E39"/>
    <mergeCell ref="B40:E40"/>
    <mergeCell ref="B41:E41"/>
    <mergeCell ref="B42:E42"/>
  </mergeCells>
  <phoneticPr fontId="1" type="noConversion"/>
  <conditionalFormatting sqref="P1:U7 N38:S38 N45:S46 P47:U49 Q50:V50 P9:U37 P51:U1048576">
    <cfRule type="containsErrors" dxfId="11" priority="15">
      <formula>ISERROR(N1)</formula>
    </cfRule>
  </conditionalFormatting>
  <conditionalFormatting sqref="P8:U8">
    <cfRule type="containsErrors" dxfId="10" priority="13">
      <formula>ISERROR(P8)</formula>
    </cfRule>
  </conditionalFormatting>
  <conditionalFormatting sqref="U45:U49 V50 U1:U38 U51:U1048576">
    <cfRule type="cellIs" dxfId="9" priority="7" operator="lessThan">
      <formula>0</formula>
    </cfRule>
  </conditionalFormatting>
  <conditionalFormatting sqref="N43:S44">
    <cfRule type="containsErrors" dxfId="8" priority="6">
      <formula>ISERROR(N43)</formula>
    </cfRule>
  </conditionalFormatting>
  <conditionalFormatting sqref="U43:U44">
    <cfRule type="cellIs" dxfId="7" priority="5" operator="lessThan">
      <formula>0</formula>
    </cfRule>
  </conditionalFormatting>
  <conditionalFormatting sqref="N41:S42">
    <cfRule type="containsErrors" dxfId="6" priority="4">
      <formula>ISERROR(N41)</formula>
    </cfRule>
  </conditionalFormatting>
  <conditionalFormatting sqref="U41:U42">
    <cfRule type="cellIs" dxfId="5" priority="3" operator="lessThan">
      <formula>0</formula>
    </cfRule>
  </conditionalFormatting>
  <conditionalFormatting sqref="N39:S40">
    <cfRule type="containsErrors" dxfId="4" priority="2">
      <formula>ISERROR(N39)</formula>
    </cfRule>
  </conditionalFormatting>
  <conditionalFormatting sqref="U39:U40">
    <cfRule type="cellIs" dxfId="3" priority="1" operator="lessThan">
      <formula>0</formula>
    </cfRule>
  </conditionalFormatting>
  <dataValidations count="2">
    <dataValidation type="date" operator="greaterThan" allowBlank="1" showErrorMessage="1" errorTitle="Oops" error="It seems that you are trying to fill out an invalid date. The TBI requires a data in the format DD/MM/YYYY for correct calculation." sqref="F52:F111">
      <formula1>40179</formula1>
    </dataValidation>
    <dataValidation type="date" operator="greaterThan" allowBlank="1" showErrorMessage="1" errorTitle="Oops!" error="It seems that you are trying to fill out an invalid date. The TBI requires a data in the format DD/MM/YYYY for correct calculation." sqref="K52:K111">
      <formula1>41640</formula1>
    </dataValidation>
  </dataValidations>
  <hyperlinks>
    <hyperlink ref="F14" r:id="rId1"/>
    <hyperlink ref="F15" r:id="rId2"/>
  </hyperlinks>
  <pageMargins left="0.7" right="0.7" top="0.75" bottom="0.75" header="0.3" footer="0.3"/>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6"/>
  <sheetViews>
    <sheetView workbookViewId="0">
      <selection activeCell="C41" sqref="C41"/>
    </sheetView>
  </sheetViews>
  <sheetFormatPr baseColWidth="10" defaultColWidth="11.5" defaultRowHeight="15" x14ac:dyDescent="0.2"/>
  <cols>
    <col min="1" max="1" width="36.5" style="81" customWidth="1"/>
    <col min="2" max="2" width="75" style="81" customWidth="1"/>
    <col min="3" max="3" width="32.33203125" customWidth="1"/>
    <col min="4" max="4" width="10.1640625" customWidth="1"/>
  </cols>
  <sheetData>
    <row r="1" spans="1:9" x14ac:dyDescent="0.2">
      <c r="A1" s="118" t="s">
        <v>96</v>
      </c>
      <c r="B1" s="118"/>
    </row>
    <row r="2" spans="1:9" x14ac:dyDescent="0.2">
      <c r="A2" s="118"/>
      <c r="B2" s="118"/>
    </row>
    <row r="3" spans="1:9" x14ac:dyDescent="0.2">
      <c r="A3" s="118">
        <v>1</v>
      </c>
      <c r="B3" s="118" t="s">
        <v>128</v>
      </c>
    </row>
    <row r="4" spans="1:9" x14ac:dyDescent="0.2">
      <c r="A4" s="118">
        <v>2</v>
      </c>
      <c r="B4" s="118" t="s">
        <v>129</v>
      </c>
    </row>
    <row r="5" spans="1:9" ht="45" x14ac:dyDescent="0.2">
      <c r="A5" s="118">
        <v>3</v>
      </c>
      <c r="B5" s="119" t="s">
        <v>154</v>
      </c>
    </row>
    <row r="6" spans="1:9" ht="45" x14ac:dyDescent="0.2">
      <c r="A6" s="133">
        <v>4</v>
      </c>
      <c r="B6" s="132" t="s">
        <v>157</v>
      </c>
    </row>
    <row r="9" spans="1:9" x14ac:dyDescent="0.2">
      <c r="A9" s="81" t="s">
        <v>134</v>
      </c>
      <c r="E9" s="130"/>
    </row>
    <row r="10" spans="1:9" x14ac:dyDescent="0.2">
      <c r="A10" s="130" t="s">
        <v>131</v>
      </c>
      <c r="E10" s="130"/>
    </row>
    <row r="11" spans="1:9" x14ac:dyDescent="0.2">
      <c r="A11" s="130" t="s">
        <v>149</v>
      </c>
      <c r="E11" s="130"/>
    </row>
    <row r="12" spans="1:9" x14ac:dyDescent="0.2">
      <c r="A12" s="130" t="s">
        <v>155</v>
      </c>
      <c r="E12" s="130"/>
    </row>
    <row r="13" spans="1:9" x14ac:dyDescent="0.2">
      <c r="A13" s="130" t="s">
        <v>132</v>
      </c>
      <c r="E13" s="130"/>
    </row>
    <row r="14" spans="1:9" x14ac:dyDescent="0.2">
      <c r="A14" s="130" t="s">
        <v>133</v>
      </c>
      <c r="D14" s="3"/>
      <c r="E14" s="134"/>
      <c r="F14" s="3"/>
      <c r="G14" s="3"/>
      <c r="H14" s="3"/>
      <c r="I14" s="3"/>
    </row>
    <row r="15" spans="1:9" x14ac:dyDescent="0.2">
      <c r="A15" s="130" t="s">
        <v>177</v>
      </c>
      <c r="E15" s="130"/>
    </row>
    <row r="16" spans="1:9" x14ac:dyDescent="0.2">
      <c r="A16" s="130" t="s">
        <v>135</v>
      </c>
      <c r="E16" s="130"/>
    </row>
    <row r="17" spans="1:16" x14ac:dyDescent="0.2">
      <c r="A17" s="130" t="s">
        <v>136</v>
      </c>
      <c r="E17" s="130"/>
    </row>
    <row r="18" spans="1:16" x14ac:dyDescent="0.2">
      <c r="A18" s="130" t="s">
        <v>137</v>
      </c>
      <c r="E18" s="130"/>
    </row>
    <row r="19" spans="1:16" x14ac:dyDescent="0.2">
      <c r="A19" s="130" t="s">
        <v>178</v>
      </c>
    </row>
    <row r="21" spans="1:16" x14ac:dyDescent="0.2">
      <c r="A21" s="81" t="s">
        <v>10</v>
      </c>
    </row>
    <row r="22" spans="1:16" ht="16" thickBot="1" x14ac:dyDescent="0.25">
      <c r="A22" s="81" t="s">
        <v>76</v>
      </c>
      <c r="B22" s="82"/>
      <c r="C22" s="14"/>
      <c r="D22" s="14"/>
      <c r="G22" s="3"/>
      <c r="H22" s="3"/>
      <c r="I22" s="3"/>
      <c r="J22" s="3"/>
      <c r="K22" s="3"/>
      <c r="L22" s="3"/>
      <c r="M22" s="3"/>
      <c r="N22" s="3"/>
      <c r="O22" s="3"/>
      <c r="P22" s="3"/>
    </row>
    <row r="23" spans="1:16" x14ac:dyDescent="0.2">
      <c r="A23" s="66" t="s">
        <v>2</v>
      </c>
      <c r="B23" s="67"/>
      <c r="C23" s="67"/>
      <c r="D23" s="67"/>
      <c r="G23" s="3"/>
      <c r="H23" s="3"/>
      <c r="I23" s="3"/>
      <c r="J23" s="3"/>
      <c r="K23" s="3"/>
      <c r="L23" s="3"/>
      <c r="M23" s="3"/>
      <c r="N23" s="3"/>
      <c r="O23" s="3"/>
      <c r="P23" s="3"/>
    </row>
    <row r="24" spans="1:16" s="5" customFormat="1" x14ac:dyDescent="0.2">
      <c r="A24" s="63" t="s">
        <v>47</v>
      </c>
      <c r="B24" s="65"/>
      <c r="C24" s="65"/>
      <c r="D24" s="65"/>
    </row>
    <row r="25" spans="1:16" s="5" customFormat="1" x14ac:dyDescent="0.2">
      <c r="A25" s="63" t="s">
        <v>3</v>
      </c>
      <c r="B25" s="65"/>
      <c r="C25" s="65"/>
      <c r="D25" s="65"/>
    </row>
    <row r="26" spans="1:16" s="5" customFormat="1" x14ac:dyDescent="0.2">
      <c r="A26" s="63" t="s">
        <v>5</v>
      </c>
      <c r="B26" s="65"/>
      <c r="C26" s="65"/>
      <c r="D26" s="65"/>
    </row>
    <row r="27" spans="1:16" s="5" customFormat="1" x14ac:dyDescent="0.2">
      <c r="A27" s="63" t="s">
        <v>179</v>
      </c>
      <c r="B27" s="78"/>
      <c r="C27" s="65"/>
      <c r="D27" s="65"/>
    </row>
    <row r="28" spans="1:16" s="5" customFormat="1" ht="16" thickBot="1" x14ac:dyDescent="0.25">
      <c r="A28" s="135" t="s">
        <v>73</v>
      </c>
      <c r="B28" s="79"/>
      <c r="C28" s="68"/>
      <c r="D28" s="68"/>
    </row>
    <row r="29" spans="1:16" s="5" customFormat="1" ht="30.75" customHeight="1" thickBot="1" x14ac:dyDescent="0.25">
      <c r="A29" s="83" t="s">
        <v>77</v>
      </c>
      <c r="B29" s="84"/>
      <c r="C29" s="131"/>
      <c r="D29" s="16"/>
      <c r="E29" s="6"/>
      <c r="F29" s="6"/>
      <c r="G29" s="6"/>
    </row>
    <row r="30" spans="1:16" s="5" customFormat="1" ht="29.25" customHeight="1" x14ac:dyDescent="0.2">
      <c r="A30" s="66" t="s">
        <v>14</v>
      </c>
      <c r="B30" s="80" t="s">
        <v>127</v>
      </c>
      <c r="C30" s="121" t="s">
        <v>110</v>
      </c>
      <c r="D30" s="67"/>
    </row>
    <row r="31" spans="1:16" s="5" customFormat="1" x14ac:dyDescent="0.2">
      <c r="A31" s="63" t="s">
        <v>15</v>
      </c>
      <c r="B31" s="65" t="s">
        <v>109</v>
      </c>
      <c r="C31" s="65" t="s">
        <v>110</v>
      </c>
      <c r="D31" s="65"/>
    </row>
    <row r="32" spans="1:16" s="5" customFormat="1" x14ac:dyDescent="0.2">
      <c r="A32" s="63" t="s">
        <v>50</v>
      </c>
      <c r="B32" s="65" t="s">
        <v>126</v>
      </c>
      <c r="C32" s="65" t="s">
        <v>138</v>
      </c>
      <c r="D32" s="65"/>
    </row>
    <row r="33" spans="1:12" s="5" customFormat="1" x14ac:dyDescent="0.2">
      <c r="A33" s="63" t="s">
        <v>52</v>
      </c>
      <c r="B33" s="65" t="s">
        <v>125</v>
      </c>
      <c r="C33" s="121" t="s">
        <v>138</v>
      </c>
      <c r="D33" s="65"/>
    </row>
    <row r="34" spans="1:12" s="5" customFormat="1" x14ac:dyDescent="0.2">
      <c r="A34" s="5" t="s">
        <v>51</v>
      </c>
      <c r="B34" s="106" t="s">
        <v>124</v>
      </c>
      <c r="C34" s="121" t="s">
        <v>138</v>
      </c>
      <c r="D34" s="106"/>
      <c r="E34" s="106"/>
      <c r="F34" s="117"/>
      <c r="J34" s="26"/>
      <c r="K34" s="13"/>
      <c r="L34" s="13"/>
    </row>
    <row r="35" spans="1:12" s="5" customFormat="1" ht="45" x14ac:dyDescent="0.2">
      <c r="A35" s="120" t="s">
        <v>100</v>
      </c>
      <c r="B35" s="78" t="s">
        <v>140</v>
      </c>
      <c r="C35" s="121" t="s">
        <v>111</v>
      </c>
      <c r="D35" s="121"/>
      <c r="E35" s="121"/>
      <c r="F35" s="117"/>
      <c r="J35" s="26"/>
      <c r="K35" s="13"/>
      <c r="L35" s="13"/>
    </row>
    <row r="36" spans="1:12" s="5" customFormat="1" ht="16" thickBot="1" x14ac:dyDescent="0.25">
      <c r="A36" s="123" t="s">
        <v>101</v>
      </c>
      <c r="B36" s="110" t="s">
        <v>109</v>
      </c>
      <c r="C36" s="68" t="s">
        <v>111</v>
      </c>
      <c r="D36" s="68"/>
    </row>
    <row r="37" spans="1:12" s="5" customFormat="1" x14ac:dyDescent="0.2">
      <c r="A37" s="121"/>
      <c r="B37" s="122"/>
      <c r="C37" s="121"/>
      <c r="D37" s="121"/>
    </row>
    <row r="38" spans="1:12" s="5" customFormat="1" x14ac:dyDescent="0.2">
      <c r="A38" s="121" t="s">
        <v>102</v>
      </c>
      <c r="B38" s="122" t="s">
        <v>141</v>
      </c>
      <c r="C38" s="121" t="s">
        <v>139</v>
      </c>
      <c r="D38" s="5" t="s">
        <v>103</v>
      </c>
    </row>
    <row r="39" spans="1:12" s="5" customFormat="1" x14ac:dyDescent="0.2">
      <c r="A39" s="121" t="s">
        <v>104</v>
      </c>
      <c r="B39" s="124">
        <v>2.0009999999999999</v>
      </c>
      <c r="C39" s="125">
        <v>1.7889999999999999</v>
      </c>
      <c r="D39" s="126">
        <f>C39/(B39-(Wlabel))</f>
        <v>0.94068776948154376</v>
      </c>
    </row>
    <row r="40" spans="1:12" s="5" customFormat="1" x14ac:dyDescent="0.2">
      <c r="A40" s="121" t="s">
        <v>105</v>
      </c>
      <c r="B40" s="124" t="s">
        <v>142</v>
      </c>
      <c r="C40" s="125"/>
      <c r="D40" s="126" t="e">
        <f>C40/(B40-(Wcord+Wlabel))</f>
        <v>#VALUE!</v>
      </c>
    </row>
    <row r="41" spans="1:12" s="5" customFormat="1" x14ac:dyDescent="0.2">
      <c r="A41" s="121" t="s">
        <v>106</v>
      </c>
      <c r="B41" s="124"/>
      <c r="C41" s="125"/>
      <c r="D41" s="126">
        <f>C41/(B41-(Wcord+Wlabel))</f>
        <v>0</v>
      </c>
    </row>
    <row r="42" spans="1:12" s="5" customFormat="1" x14ac:dyDescent="0.2">
      <c r="A42" s="121" t="s">
        <v>107</v>
      </c>
      <c r="B42" s="124"/>
      <c r="C42" s="125"/>
      <c r="D42" s="126">
        <f>C42/(B42-(Wcord+Wlabel))</f>
        <v>0</v>
      </c>
    </row>
    <row r="43" spans="1:12" s="5" customFormat="1" x14ac:dyDescent="0.2">
      <c r="A43" s="121" t="s">
        <v>142</v>
      </c>
      <c r="B43" s="124"/>
      <c r="C43" s="125"/>
      <c r="D43" s="126">
        <f>C43/(B43-(Wcord+Wlabel))</f>
        <v>0</v>
      </c>
    </row>
    <row r="44" spans="1:12" s="5" customFormat="1" x14ac:dyDescent="0.2">
      <c r="A44" s="65"/>
      <c r="B44" s="65"/>
      <c r="C44" s="65"/>
      <c r="D44" s="65"/>
    </row>
    <row r="45" spans="1:12" s="5" customFormat="1" ht="16" thickBot="1" x14ac:dyDescent="0.25">
      <c r="A45" s="34" t="s">
        <v>78</v>
      </c>
      <c r="B45" s="85"/>
      <c r="C45" s="13"/>
      <c r="D45" s="13"/>
    </row>
    <row r="46" spans="1:12" s="5" customFormat="1" ht="77.25" customHeight="1" x14ac:dyDescent="0.2">
      <c r="A46" s="86" t="s">
        <v>17</v>
      </c>
      <c r="B46" s="80" t="s">
        <v>93</v>
      </c>
      <c r="C46" s="69"/>
      <c r="D46" s="69"/>
    </row>
    <row r="47" spans="1:12" s="5" customFormat="1" x14ac:dyDescent="0.2">
      <c r="A47" s="63" t="s">
        <v>20</v>
      </c>
      <c r="B47" s="65" t="s">
        <v>68</v>
      </c>
      <c r="C47" s="70"/>
      <c r="D47" s="70"/>
    </row>
    <row r="48" spans="1:12" s="5" customFormat="1" x14ac:dyDescent="0.2">
      <c r="A48" s="87" t="s">
        <v>21</v>
      </c>
      <c r="B48" s="88" t="s">
        <v>68</v>
      </c>
      <c r="C48" s="71"/>
      <c r="D48" s="71"/>
    </row>
    <row r="49" spans="1:16" s="5" customFormat="1" x14ac:dyDescent="0.2">
      <c r="A49" s="63"/>
      <c r="B49" s="65"/>
      <c r="C49" s="70"/>
      <c r="D49" s="70"/>
    </row>
    <row r="50" spans="1:16" s="5" customFormat="1" x14ac:dyDescent="0.2">
      <c r="A50" s="63" t="s">
        <v>79</v>
      </c>
      <c r="B50" s="65"/>
      <c r="C50" s="70"/>
      <c r="D50" s="70"/>
    </row>
    <row r="51" spans="1:16" s="5" customFormat="1" ht="45.75" customHeight="1" x14ac:dyDescent="0.2">
      <c r="A51" s="89" t="s">
        <v>19</v>
      </c>
      <c r="B51" s="78" t="s">
        <v>69</v>
      </c>
      <c r="C51" s="72"/>
      <c r="D51" s="72"/>
    </row>
    <row r="52" spans="1:16" ht="16" thickBot="1" x14ac:dyDescent="0.25">
      <c r="A52" s="64" t="s">
        <v>75</v>
      </c>
      <c r="B52" s="68" t="s">
        <v>123</v>
      </c>
      <c r="C52" s="73"/>
      <c r="D52" s="73"/>
      <c r="G52" s="3"/>
      <c r="H52" s="3"/>
      <c r="I52" s="3"/>
      <c r="J52" s="3"/>
      <c r="K52" s="3"/>
      <c r="L52" s="3"/>
      <c r="M52" s="3"/>
      <c r="N52" s="3"/>
      <c r="O52" s="3"/>
      <c r="P52" s="3"/>
    </row>
    <row r="53" spans="1:16" x14ac:dyDescent="0.2">
      <c r="B53" s="82"/>
      <c r="C53" s="14"/>
      <c r="D53" s="14"/>
      <c r="G53" s="3"/>
      <c r="H53" s="3"/>
      <c r="I53" s="3"/>
      <c r="J53" s="3"/>
      <c r="K53" s="3"/>
      <c r="L53" s="3"/>
      <c r="M53" s="3"/>
      <c r="N53" s="3"/>
      <c r="O53" s="3"/>
      <c r="P53" s="3"/>
    </row>
    <row r="54" spans="1:16" ht="16" thickBot="1" x14ac:dyDescent="0.25">
      <c r="A54" s="81" t="s">
        <v>80</v>
      </c>
      <c r="B54" s="82"/>
      <c r="C54" s="14"/>
      <c r="D54" s="14"/>
      <c r="G54" s="3"/>
      <c r="H54" s="3"/>
      <c r="I54" s="3"/>
      <c r="J54" s="3"/>
      <c r="K54" s="3"/>
      <c r="L54" s="3"/>
      <c r="M54" s="3"/>
      <c r="N54" s="3"/>
      <c r="O54" s="3"/>
      <c r="P54" s="3"/>
    </row>
    <row r="55" spans="1:16" ht="16" thickBot="1" x14ac:dyDescent="0.25">
      <c r="A55" s="90" t="s">
        <v>169</v>
      </c>
      <c r="B55" s="82" t="s">
        <v>81</v>
      </c>
      <c r="C55" s="14"/>
      <c r="D55" s="14"/>
      <c r="G55" s="3"/>
      <c r="H55" s="3"/>
      <c r="I55" s="3"/>
      <c r="J55" s="3"/>
      <c r="K55" s="3"/>
      <c r="L55" s="3"/>
      <c r="M55" s="3"/>
      <c r="N55" s="3"/>
      <c r="O55" s="3"/>
      <c r="P55" s="3"/>
    </row>
    <row r="56" spans="1:16" ht="16" thickBot="1" x14ac:dyDescent="0.25">
      <c r="A56" s="91" t="s">
        <v>13</v>
      </c>
      <c r="B56" s="82" t="s">
        <v>181</v>
      </c>
      <c r="C56" s="14"/>
      <c r="D56" s="14"/>
      <c r="G56" s="3"/>
      <c r="H56" s="3"/>
      <c r="I56" s="3"/>
      <c r="J56" s="3"/>
      <c r="K56" s="3"/>
      <c r="L56" s="3"/>
      <c r="M56" s="3"/>
      <c r="N56" s="3"/>
      <c r="O56" s="3"/>
      <c r="P56" s="3"/>
    </row>
    <row r="57" spans="1:16" ht="16" thickBot="1" x14ac:dyDescent="0.25">
      <c r="A57" s="92" t="s">
        <v>12</v>
      </c>
      <c r="B57" s="93" t="s">
        <v>122</v>
      </c>
      <c r="C57" s="14"/>
      <c r="D57" s="14"/>
      <c r="G57" s="3"/>
      <c r="H57" s="3"/>
      <c r="I57" s="3"/>
      <c r="J57" s="3"/>
      <c r="K57" s="3"/>
      <c r="L57" s="3"/>
      <c r="M57" s="3"/>
      <c r="N57" s="3"/>
      <c r="O57" s="3"/>
      <c r="P57" s="3"/>
    </row>
    <row r="58" spans="1:16" ht="16" thickBot="1" x14ac:dyDescent="0.25">
      <c r="A58" s="91" t="s">
        <v>11</v>
      </c>
      <c r="B58" s="82" t="s">
        <v>121</v>
      </c>
      <c r="C58" s="14"/>
      <c r="D58" s="14"/>
      <c r="G58" s="3"/>
      <c r="H58" s="3"/>
      <c r="I58" s="3"/>
      <c r="J58" s="3"/>
      <c r="K58" s="3"/>
      <c r="L58" s="3"/>
      <c r="M58" s="3"/>
      <c r="N58" s="3"/>
      <c r="O58" s="3"/>
      <c r="P58" s="3"/>
    </row>
    <row r="59" spans="1:16" ht="31" thickBot="1" x14ac:dyDescent="0.25">
      <c r="A59" s="94" t="s">
        <v>16</v>
      </c>
      <c r="B59" s="93" t="s">
        <v>92</v>
      </c>
      <c r="C59" s="14"/>
      <c r="D59" s="14"/>
      <c r="G59" s="3"/>
      <c r="H59" s="3"/>
      <c r="I59" s="3"/>
      <c r="J59" s="3"/>
      <c r="K59" s="3"/>
      <c r="L59" s="3"/>
      <c r="M59" s="3"/>
      <c r="N59" s="3"/>
      <c r="O59" s="3"/>
      <c r="P59" s="3"/>
    </row>
    <row r="60" spans="1:16" ht="31" thickBot="1" x14ac:dyDescent="0.25">
      <c r="A60" s="95" t="s">
        <v>143</v>
      </c>
      <c r="B60" s="81" t="s">
        <v>74</v>
      </c>
      <c r="C60" s="14"/>
      <c r="D60" s="14"/>
      <c r="G60" s="3"/>
      <c r="H60" s="3"/>
      <c r="I60" s="3"/>
      <c r="J60" s="3"/>
      <c r="K60" s="3"/>
      <c r="L60" s="3"/>
      <c r="M60" s="3"/>
      <c r="N60" s="3"/>
      <c r="O60" s="3"/>
      <c r="P60" s="3"/>
    </row>
    <row r="61" spans="1:16" ht="31" thickBot="1" x14ac:dyDescent="0.25">
      <c r="A61" s="95" t="s">
        <v>53</v>
      </c>
      <c r="B61" s="81" t="s">
        <v>114</v>
      </c>
      <c r="C61" s="14"/>
      <c r="D61" s="14"/>
      <c r="G61" s="3"/>
      <c r="H61" s="3"/>
      <c r="I61" s="3"/>
      <c r="J61" s="3"/>
      <c r="K61" s="3"/>
      <c r="L61" s="3"/>
      <c r="M61" s="3"/>
      <c r="N61" s="3"/>
      <c r="O61" s="3"/>
      <c r="P61" s="3"/>
    </row>
    <row r="62" spans="1:16" ht="16" thickBot="1" x14ac:dyDescent="0.25">
      <c r="A62" s="95" t="s">
        <v>23</v>
      </c>
      <c r="B62" s="127" t="s">
        <v>112</v>
      </c>
      <c r="C62" s="14" t="s">
        <v>144</v>
      </c>
      <c r="D62" s="14"/>
      <c r="G62" s="3"/>
      <c r="H62" s="3"/>
      <c r="I62" s="3"/>
      <c r="J62" s="3"/>
      <c r="K62" s="3"/>
      <c r="L62" s="3"/>
      <c r="M62" s="3"/>
      <c r="N62" s="3"/>
      <c r="O62" s="3"/>
      <c r="P62" s="3"/>
    </row>
    <row r="63" spans="1:16" ht="16" thickBot="1" x14ac:dyDescent="0.25">
      <c r="A63" s="95" t="s">
        <v>22</v>
      </c>
      <c r="B63" s="127" t="s">
        <v>113</v>
      </c>
      <c r="C63" s="14" t="s">
        <v>145</v>
      </c>
      <c r="D63" s="14"/>
      <c r="G63" s="3"/>
      <c r="H63" s="3"/>
      <c r="I63" s="3"/>
      <c r="J63" s="3"/>
      <c r="K63" s="3"/>
      <c r="L63" s="3"/>
      <c r="M63" s="3"/>
      <c r="N63" s="3"/>
      <c r="O63" s="3"/>
      <c r="P63" s="3"/>
    </row>
    <row r="64" spans="1:16" ht="16" thickBot="1" x14ac:dyDescent="0.25">
      <c r="A64" s="94" t="s">
        <v>8</v>
      </c>
      <c r="B64" s="83" t="s">
        <v>146</v>
      </c>
      <c r="C64" s="14"/>
      <c r="D64" s="14"/>
      <c r="G64" s="3"/>
      <c r="H64" s="3"/>
      <c r="I64" s="3"/>
      <c r="J64" s="3"/>
      <c r="K64" s="3"/>
      <c r="L64" s="3"/>
      <c r="M64" s="3"/>
      <c r="N64" s="3"/>
      <c r="O64" s="3"/>
      <c r="P64" s="3"/>
    </row>
    <row r="65" spans="1:2" ht="46" thickBot="1" x14ac:dyDescent="0.25">
      <c r="A65" s="96" t="s">
        <v>54</v>
      </c>
      <c r="B65" s="83" t="s">
        <v>115</v>
      </c>
    </row>
    <row r="66" spans="1:2" ht="31" thickBot="1" x14ac:dyDescent="0.25">
      <c r="A66" s="96" t="s">
        <v>55</v>
      </c>
      <c r="B66" s="83" t="s">
        <v>109</v>
      </c>
    </row>
    <row r="67" spans="1:2" ht="16" thickBot="1" x14ac:dyDescent="0.25">
      <c r="A67" s="91" t="s">
        <v>24</v>
      </c>
      <c r="B67" s="34" t="s">
        <v>116</v>
      </c>
    </row>
    <row r="68" spans="1:2" ht="16" thickBot="1" x14ac:dyDescent="0.25">
      <c r="A68" s="91" t="s">
        <v>25</v>
      </c>
      <c r="B68" s="34" t="s">
        <v>117</v>
      </c>
    </row>
    <row r="69" spans="1:2" ht="16" thickBot="1" x14ac:dyDescent="0.25">
      <c r="A69" s="91" t="s">
        <v>34</v>
      </c>
      <c r="B69" s="81" t="s">
        <v>118</v>
      </c>
    </row>
    <row r="70" spans="1:2" ht="16" thickBot="1" x14ac:dyDescent="0.25">
      <c r="A70" s="91" t="s">
        <v>42</v>
      </c>
      <c r="B70" s="81" t="s">
        <v>119</v>
      </c>
    </row>
    <row r="71" spans="1:2" ht="16" thickBot="1" x14ac:dyDescent="0.25">
      <c r="A71" s="91" t="s">
        <v>70</v>
      </c>
      <c r="B71" s="81" t="s">
        <v>120</v>
      </c>
    </row>
    <row r="72" spans="1:2" ht="16" thickBot="1" x14ac:dyDescent="0.25">
      <c r="A72" s="91" t="s">
        <v>71</v>
      </c>
      <c r="B72" s="81" t="s">
        <v>4</v>
      </c>
    </row>
    <row r="73" spans="1:2" ht="16" thickBot="1" x14ac:dyDescent="0.25">
      <c r="A73" s="97" t="s">
        <v>0</v>
      </c>
      <c r="B73" s="98" t="s">
        <v>147</v>
      </c>
    </row>
    <row r="74" spans="1:2" ht="16" thickBot="1" x14ac:dyDescent="0.25">
      <c r="A74" s="97" t="s">
        <v>1</v>
      </c>
      <c r="B74" s="98" t="s">
        <v>148</v>
      </c>
    </row>
    <row r="76" spans="1:2" x14ac:dyDescent="0.2">
      <c r="A76" s="99" t="s">
        <v>46</v>
      </c>
    </row>
  </sheetData>
  <conditionalFormatting sqref="A69:A74">
    <cfRule type="containsErrors" dxfId="2" priority="2">
      <formula>ISERROR(A69)</formula>
    </cfRule>
  </conditionalFormatting>
  <pageMargins left="0.7" right="0.7" top="0.75" bottom="0.75" header="0.3" footer="0.3"/>
  <pageSetup paperSize="9" orientation="portrait"/>
  <extLst>
    <ext xmlns:x14="http://schemas.microsoft.com/office/spreadsheetml/2009/9/main" uri="{78C0D931-6437-407d-A8EE-F0AAD7539E65}">
      <x14:conditionalFormattings>
        <x14:conditionalFormatting xmlns:xm="http://schemas.microsoft.com/office/excel/2006/main">
          <x14:cfRule type="containsErrors" priority="1" id="{58CEF26A-D271-40A5-A569-1877E6244305}">
            <xm:f>ISERROR(data!P26)</xm:f>
            <x14:dxf>
              <font>
                <color theme="0"/>
              </font>
              <fill>
                <patternFill patternType="none">
                  <bgColor auto="1"/>
                </patternFill>
              </fill>
            </x14:dxf>
          </x14:cfRule>
          <xm:sqref>P34:U35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16" sqref="C16"/>
    </sheetView>
  </sheetViews>
  <sheetFormatPr baseColWidth="10" defaultColWidth="11.5" defaultRowHeight="15" x14ac:dyDescent="0.2"/>
  <cols>
    <col min="1" max="1" width="11.5" style="111"/>
  </cols>
  <sheetData>
    <row r="1" spans="1:3" x14ac:dyDescent="0.2">
      <c r="B1" t="s">
        <v>82</v>
      </c>
      <c r="C1" t="s">
        <v>83</v>
      </c>
    </row>
    <row r="2" spans="1:3" x14ac:dyDescent="0.2">
      <c r="B2" t="s">
        <v>56</v>
      </c>
      <c r="C2" t="s">
        <v>57</v>
      </c>
    </row>
    <row r="3" spans="1:3" x14ac:dyDescent="0.2">
      <c r="A3" s="111">
        <v>42163</v>
      </c>
      <c r="B3" t="s">
        <v>37</v>
      </c>
      <c r="C3" t="s">
        <v>45</v>
      </c>
    </row>
    <row r="4" spans="1:3" x14ac:dyDescent="0.2">
      <c r="C4" t="s">
        <v>49</v>
      </c>
    </row>
    <row r="5" spans="1:3" x14ac:dyDescent="0.2">
      <c r="C5" t="s">
        <v>44</v>
      </c>
    </row>
    <row r="6" spans="1:3" x14ac:dyDescent="0.2">
      <c r="C6" t="s">
        <v>38</v>
      </c>
    </row>
    <row r="7" spans="1:3" x14ac:dyDescent="0.2">
      <c r="C7" t="s">
        <v>40</v>
      </c>
    </row>
    <row r="8" spans="1:3" x14ac:dyDescent="0.2">
      <c r="C8" t="s">
        <v>43</v>
      </c>
    </row>
    <row r="9" spans="1:3" x14ac:dyDescent="0.2">
      <c r="A9" s="111">
        <v>42158</v>
      </c>
      <c r="B9" t="s">
        <v>36</v>
      </c>
      <c r="C9" t="s">
        <v>39</v>
      </c>
    </row>
    <row r="10" spans="1:3" x14ac:dyDescent="0.2">
      <c r="A10" s="111">
        <v>42342</v>
      </c>
      <c r="C10" t="s">
        <v>94</v>
      </c>
    </row>
    <row r="11" spans="1:3" x14ac:dyDescent="0.2">
      <c r="A11" s="111">
        <v>42345</v>
      </c>
      <c r="C11" t="s">
        <v>153</v>
      </c>
    </row>
    <row r="12" spans="1:3" x14ac:dyDescent="0.2">
      <c r="C12" t="s">
        <v>95</v>
      </c>
    </row>
    <row r="13" spans="1:3" x14ac:dyDescent="0.2">
      <c r="C13" t="s">
        <v>98</v>
      </c>
    </row>
    <row r="14" spans="1:3" x14ac:dyDescent="0.2">
      <c r="C14" t="s">
        <v>99</v>
      </c>
    </row>
    <row r="15" spans="1:3" x14ac:dyDescent="0.2">
      <c r="C15" t="s">
        <v>151</v>
      </c>
    </row>
    <row r="16" spans="1:3" x14ac:dyDescent="0.2">
      <c r="C16" t="s">
        <v>108</v>
      </c>
    </row>
    <row r="17" spans="3:3" x14ac:dyDescent="0.2">
      <c r="C17" t="s">
        <v>152</v>
      </c>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2"/>
  <sheetViews>
    <sheetView workbookViewId="0">
      <selection activeCell="C16" sqref="C16"/>
    </sheetView>
  </sheetViews>
  <sheetFormatPr baseColWidth="10" defaultColWidth="11.5" defaultRowHeight="15" x14ac:dyDescent="0.2"/>
  <sheetData>
    <row r="1" spans="2:21" s="32" customFormat="1" ht="42" customHeight="1" thickBot="1" x14ac:dyDescent="0.25">
      <c r="B1" s="41" t="s">
        <v>6</v>
      </c>
      <c r="C1" s="31" t="s">
        <v>13</v>
      </c>
      <c r="D1" s="40" t="s">
        <v>12</v>
      </c>
      <c r="E1" s="31" t="s">
        <v>11</v>
      </c>
      <c r="F1" s="38" t="s">
        <v>16</v>
      </c>
      <c r="G1" s="30" t="s">
        <v>72</v>
      </c>
      <c r="H1" s="30" t="s">
        <v>53</v>
      </c>
      <c r="I1" s="30" t="s">
        <v>23</v>
      </c>
      <c r="J1" s="30" t="s">
        <v>22</v>
      </c>
      <c r="K1" s="38" t="s">
        <v>8</v>
      </c>
      <c r="L1" s="39" t="s">
        <v>54</v>
      </c>
      <c r="M1" s="39" t="s">
        <v>55</v>
      </c>
      <c r="N1" s="31" t="s">
        <v>24</v>
      </c>
      <c r="O1" s="31" t="s">
        <v>25</v>
      </c>
      <c r="P1" s="31" t="s">
        <v>34</v>
      </c>
      <c r="Q1" s="31" t="s">
        <v>42</v>
      </c>
      <c r="R1" s="31" t="s">
        <v>41</v>
      </c>
      <c r="S1" s="31" t="s">
        <v>35</v>
      </c>
      <c r="T1" s="29" t="s">
        <v>0</v>
      </c>
      <c r="U1" s="29" t="s">
        <v>1</v>
      </c>
    </row>
    <row r="2" spans="2:21" x14ac:dyDescent="0.2">
      <c r="B2" t="s">
        <v>6</v>
      </c>
      <c r="C2" t="s">
        <v>13</v>
      </c>
      <c r="D2" t="s">
        <v>12</v>
      </c>
      <c r="E2" t="s">
        <v>84</v>
      </c>
      <c r="I2" t="s">
        <v>88</v>
      </c>
      <c r="J2" t="s">
        <v>89</v>
      </c>
      <c r="N2" t="s">
        <v>86</v>
      </c>
      <c r="O2" t="s">
        <v>87</v>
      </c>
      <c r="S2" t="s">
        <v>85</v>
      </c>
    </row>
  </sheetData>
  <conditionalFormatting sqref="P1:U1">
    <cfRule type="containsErrors" dxfId="0" priority="1">
      <formula>ISERROR(P1)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vt:lpstr>
      <vt:lpstr>manual</vt:lpstr>
      <vt:lpstr>Changelog</vt:lpstr>
      <vt:lpstr>DIAGNOSTICS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Gaëtan</dc:creator>
  <cp:lastModifiedBy>Microsoft Office User</cp:lastModifiedBy>
  <dcterms:created xsi:type="dcterms:W3CDTF">2013-08-01T12:13:43Z</dcterms:created>
  <dcterms:modified xsi:type="dcterms:W3CDTF">2017-05-11T03:21:12Z</dcterms:modified>
</cp:coreProperties>
</file>