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30" yWindow="330" windowWidth="4185" windowHeight="3735"/>
  </bookViews>
  <sheets>
    <sheet name="자동차코드" sheetId="1" r:id="rId1"/>
    <sheet name="지역" sheetId="2" r:id="rId2"/>
    <sheet name="회사" sheetId="4" r:id="rId3"/>
    <sheet name="점수" sheetId="5" r:id="rId4"/>
    <sheet name="매출내역" sheetId="3" r:id="rId5"/>
    <sheet name="자동차" sheetId="6" r:id="rId6"/>
    <sheet name="급여" sheetId="7" r:id="rId7"/>
  </sheets>
  <calcPr calcId="125725"/>
</workbook>
</file>

<file path=xl/calcChain.xml><?xml version="1.0" encoding="utf-8"?>
<calcChain xmlns="http://schemas.openxmlformats.org/spreadsheetml/2006/main">
  <c r="I9" i="7"/>
  <c r="I11"/>
  <c r="I13"/>
  <c r="I5"/>
  <c r="I7"/>
  <c r="I15"/>
  <c r="I6"/>
  <c r="I8"/>
  <c r="I10"/>
  <c r="I12"/>
  <c r="I14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5"/>
  <c r="E5"/>
  <c r="F12" i="6" l="1"/>
  <c r="D12"/>
  <c r="F11"/>
  <c r="D11"/>
  <c r="F10"/>
  <c r="D10"/>
  <c r="F9"/>
  <c r="D9"/>
  <c r="F8"/>
  <c r="D8"/>
  <c r="F7"/>
  <c r="D7"/>
  <c r="F6"/>
  <c r="D6"/>
  <c r="F5"/>
  <c r="D5"/>
  <c r="F4"/>
  <c r="D4"/>
  <c r="G15" i="3" l="1"/>
  <c r="G14"/>
  <c r="G13"/>
  <c r="G12"/>
  <c r="G11"/>
  <c r="G10"/>
  <c r="G9"/>
  <c r="G8"/>
  <c r="G7"/>
  <c r="G6"/>
  <c r="G5"/>
  <c r="G4"/>
  <c r="G27"/>
  <c r="G26"/>
  <c r="G25"/>
  <c r="G24"/>
  <c r="G23"/>
  <c r="G22"/>
  <c r="G21"/>
  <c r="G20"/>
  <c r="G19"/>
  <c r="G18"/>
  <c r="G17"/>
  <c r="G16"/>
  <c r="F14" i="5" l="1"/>
  <c r="E14"/>
  <c r="F13"/>
  <c r="E13"/>
  <c r="F12"/>
  <c r="E12"/>
  <c r="F11"/>
  <c r="E11"/>
  <c r="F10"/>
  <c r="E10"/>
  <c r="F9"/>
  <c r="E9"/>
  <c r="F8"/>
  <c r="E8"/>
  <c r="F7"/>
  <c r="E7"/>
  <c r="F6"/>
  <c r="E6"/>
  <c r="F5"/>
  <c r="E5"/>
  <c r="F14" i="4" l="1"/>
  <c r="E14"/>
  <c r="F13"/>
  <c r="E13"/>
  <c r="F12"/>
  <c r="E12"/>
  <c r="F11"/>
  <c r="E11"/>
  <c r="F10"/>
  <c r="E10"/>
  <c r="F9"/>
  <c r="E9"/>
  <c r="F8"/>
  <c r="E8"/>
  <c r="F7"/>
  <c r="E7"/>
  <c r="F6"/>
  <c r="E6"/>
  <c r="F5"/>
  <c r="E5"/>
  <c r="H23" i="2" l="1"/>
  <c r="J22"/>
  <c r="I22"/>
  <c r="E22"/>
  <c r="J21"/>
  <c r="I21"/>
  <c r="E21"/>
  <c r="J20"/>
  <c r="I20"/>
  <c r="E20"/>
  <c r="J19"/>
  <c r="I19"/>
  <c r="E19"/>
  <c r="J18"/>
  <c r="I18"/>
  <c r="E18"/>
  <c r="J17"/>
  <c r="I17"/>
  <c r="E17"/>
  <c r="J16"/>
  <c r="I16"/>
  <c r="E16"/>
  <c r="J15"/>
  <c r="I15"/>
  <c r="E15"/>
  <c r="J14"/>
  <c r="I14"/>
  <c r="E14"/>
  <c r="J13"/>
  <c r="I13"/>
  <c r="E13"/>
  <c r="J12"/>
  <c r="I12"/>
  <c r="E12"/>
  <c r="J11"/>
  <c r="I11"/>
  <c r="E11"/>
  <c r="J10"/>
  <c r="I10"/>
  <c r="E10"/>
  <c r="J9"/>
  <c r="I9"/>
  <c r="E9"/>
  <c r="J8"/>
  <c r="I8"/>
  <c r="E8"/>
  <c r="J7"/>
  <c r="I7"/>
  <c r="E7"/>
  <c r="J6"/>
  <c r="I6"/>
  <c r="E6"/>
  <c r="J5"/>
  <c r="I5"/>
  <c r="E5"/>
  <c r="J4"/>
  <c r="I4"/>
  <c r="E4"/>
  <c r="J3"/>
  <c r="I3"/>
  <c r="E3"/>
  <c r="F12" i="1" l="1"/>
  <c r="D12"/>
  <c r="F11"/>
  <c r="D11"/>
  <c r="F10"/>
  <c r="D10"/>
  <c r="F9"/>
  <c r="D9"/>
  <c r="F8"/>
  <c r="D8"/>
  <c r="F7"/>
  <c r="D7"/>
  <c r="F6"/>
  <c r="D6"/>
  <c r="F5"/>
  <c r="D5"/>
  <c r="F4"/>
  <c r="D4"/>
</calcChain>
</file>

<file path=xl/comments1.xml><?xml version="1.0" encoding="utf-8"?>
<comments xmlns="http://schemas.openxmlformats.org/spreadsheetml/2006/main">
  <authors>
    <author>교육장</author>
  </authors>
  <commentList>
    <comment ref="D4" authorId="0">
      <text>
        <r>
          <rPr>
            <b/>
            <sz val="9"/>
            <color indexed="81"/>
            <rFont val="굴림"/>
            <family val="3"/>
            <charset val="129"/>
          </rPr>
          <t>차량데이터 표를 참조하여 표시(hlookup함수)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판매대수*가격
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교육장</author>
  </authors>
  <commentList>
    <comment ref="D4" authorId="0">
      <text>
        <r>
          <rPr>
            <b/>
            <sz val="9"/>
            <color indexed="81"/>
            <rFont val="굴림"/>
            <family val="3"/>
            <charset val="129"/>
          </rPr>
          <t>차량데이터 표를 참조하여 표시(hlookup함수)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굴림"/>
            <family val="3"/>
            <charset val="129"/>
          </rPr>
          <t>판매대수*가격
(hlookup함수)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<sst xmlns="http://schemas.openxmlformats.org/spreadsheetml/2006/main" count="330" uniqueCount="188">
  <si>
    <t>우리 상사 자동차 판매율</t>
    <phoneticPr fontId="4" type="noConversion"/>
  </si>
  <si>
    <t>이름</t>
    <phoneticPr fontId="4" type="noConversion"/>
  </si>
  <si>
    <t>자동차코드</t>
    <phoneticPr fontId="4" type="noConversion"/>
  </si>
  <si>
    <t>자동차명</t>
    <phoneticPr fontId="4" type="noConversion"/>
  </si>
  <si>
    <t>판매대수</t>
    <phoneticPr fontId="4" type="noConversion"/>
  </si>
  <si>
    <t>매출액</t>
    <phoneticPr fontId="4" type="noConversion"/>
  </si>
  <si>
    <t>오주태</t>
    <phoneticPr fontId="4" type="noConversion"/>
  </si>
  <si>
    <t>A-003A</t>
    <phoneticPr fontId="4" type="noConversion"/>
  </si>
  <si>
    <t>이광주</t>
    <phoneticPr fontId="4" type="noConversion"/>
  </si>
  <si>
    <t>C-012K</t>
    <phoneticPr fontId="4" type="noConversion"/>
  </si>
  <si>
    <t>박주현</t>
    <phoneticPr fontId="4" type="noConversion"/>
  </si>
  <si>
    <t>황우구</t>
    <phoneticPr fontId="4" type="noConversion"/>
  </si>
  <si>
    <t>B-001V</t>
    <phoneticPr fontId="4" type="noConversion"/>
  </si>
  <si>
    <t>고영석</t>
    <phoneticPr fontId="4" type="noConversion"/>
  </si>
  <si>
    <t>주영광</t>
    <phoneticPr fontId="4" type="noConversion"/>
  </si>
  <si>
    <t>C-012K</t>
    <phoneticPr fontId="4" type="noConversion"/>
  </si>
  <si>
    <t>김진우</t>
    <phoneticPr fontId="4" type="noConversion"/>
  </si>
  <si>
    <t>B-001V</t>
    <phoneticPr fontId="4" type="noConversion"/>
  </si>
  <si>
    <t>장소희</t>
    <phoneticPr fontId="4" type="noConversion"/>
  </si>
  <si>
    <t>A-003A</t>
    <phoneticPr fontId="4" type="noConversion"/>
  </si>
  <si>
    <t>이지명</t>
    <phoneticPr fontId="4" type="noConversion"/>
  </si>
  <si>
    <t>&lt; 차량 데이터 &gt;</t>
    <phoneticPr fontId="4" type="noConversion"/>
  </si>
  <si>
    <t>자동차코드</t>
    <phoneticPr fontId="4" type="noConversion"/>
  </si>
  <si>
    <t>자동차명</t>
    <phoneticPr fontId="4" type="noConversion"/>
  </si>
  <si>
    <t>스피디300</t>
    <phoneticPr fontId="4" type="noConversion"/>
  </si>
  <si>
    <t>뉴에스테반</t>
    <phoneticPr fontId="4" type="noConversion"/>
  </si>
  <si>
    <t>아우토반-S</t>
    <phoneticPr fontId="4" type="noConversion"/>
  </si>
  <si>
    <t>가격</t>
    <phoneticPr fontId="4" type="noConversion"/>
  </si>
  <si>
    <t>자동차명이 스피디300인 데이터 중 
판대대수가 5인 매출액의 합계&lt;sumifs&gt;</t>
    <phoneticPr fontId="3" type="noConversion"/>
  </si>
  <si>
    <t>성명</t>
    <phoneticPr fontId="4" type="noConversion"/>
  </si>
  <si>
    <t>316-6598</t>
  </si>
  <si>
    <t>133-5689</t>
  </si>
  <si>
    <t>133-5686</t>
  </si>
  <si>
    <t>339-5693</t>
  </si>
  <si>
    <t>319-3356</t>
  </si>
  <si>
    <t>133-4566</t>
  </si>
  <si>
    <t>318-3156</t>
  </si>
  <si>
    <t>668-8596</t>
  </si>
  <si>
    <t>336-8596</t>
  </si>
  <si>
    <t>546-6896</t>
  </si>
  <si>
    <t>666-6666</t>
  </si>
  <si>
    <t>316-5369</t>
  </si>
  <si>
    <t>546-6489</t>
  </si>
  <si>
    <t>319-6598</t>
  </si>
  <si>
    <t>&lt;표1&gt;</t>
    <phoneticPr fontId="4" type="noConversion"/>
  </si>
  <si>
    <t>지역</t>
    <phoneticPr fontId="4" type="noConversion"/>
  </si>
  <si>
    <t>성명</t>
    <phoneticPr fontId="4" type="noConversion"/>
  </si>
  <si>
    <t>구분</t>
    <phoneticPr fontId="4" type="noConversion"/>
  </si>
  <si>
    <t>성별</t>
    <phoneticPr fontId="4" type="noConversion"/>
  </si>
  <si>
    <t>직위</t>
    <phoneticPr fontId="4" type="noConversion"/>
  </si>
  <si>
    <t>대표전화</t>
    <phoneticPr fontId="4" type="noConversion"/>
  </si>
  <si>
    <t>계약건수</t>
    <phoneticPr fontId="4" type="noConversion"/>
  </si>
  <si>
    <t>지역2</t>
    <phoneticPr fontId="4" type="noConversion"/>
  </si>
  <si>
    <t>순위</t>
    <phoneticPr fontId="4" type="noConversion"/>
  </si>
  <si>
    <t>전라도</t>
    <phoneticPr fontId="4" type="noConversion"/>
  </si>
  <si>
    <t>김길수</t>
    <phoneticPr fontId="4" type="noConversion"/>
  </si>
  <si>
    <t>M</t>
    <phoneticPr fontId="4" type="noConversion"/>
  </si>
  <si>
    <t>부장</t>
    <phoneticPr fontId="4" type="noConversion"/>
  </si>
  <si>
    <t>경상도</t>
    <phoneticPr fontId="4" type="noConversion"/>
  </si>
  <si>
    <t>이진아</t>
    <phoneticPr fontId="4" type="noConversion"/>
  </si>
  <si>
    <t>사원</t>
    <phoneticPr fontId="4" type="noConversion"/>
  </si>
  <si>
    <t>경기도</t>
    <phoneticPr fontId="4" type="noConversion"/>
  </si>
  <si>
    <t>성경진</t>
    <phoneticPr fontId="4" type="noConversion"/>
  </si>
  <si>
    <t>564-8596</t>
    <phoneticPr fontId="4" type="noConversion"/>
  </si>
  <si>
    <t>나춘인</t>
    <phoneticPr fontId="4" type="noConversion"/>
  </si>
  <si>
    <t>F</t>
    <phoneticPr fontId="4" type="noConversion"/>
  </si>
  <si>
    <t>과장</t>
    <phoneticPr fontId="4" type="noConversion"/>
  </si>
  <si>
    <t>제주도</t>
    <phoneticPr fontId="4" type="noConversion"/>
  </si>
  <si>
    <t>마효춘</t>
    <phoneticPr fontId="4" type="noConversion"/>
  </si>
  <si>
    <t>459-8599</t>
    <phoneticPr fontId="4" type="noConversion"/>
  </si>
  <si>
    <t>김정일</t>
    <phoneticPr fontId="4" type="noConversion"/>
  </si>
  <si>
    <t>이수만</t>
    <phoneticPr fontId="4" type="noConversion"/>
  </si>
  <si>
    <t>849-6598</t>
    <phoneticPr fontId="4" type="noConversion"/>
  </si>
  <si>
    <t>서울시</t>
    <phoneticPr fontId="4" type="noConversion"/>
  </si>
  <si>
    <t>홍진표</t>
    <phoneticPr fontId="4" type="noConversion"/>
  </si>
  <si>
    <t>충청도</t>
    <phoneticPr fontId="4" type="noConversion"/>
  </si>
  <si>
    <t>안경진</t>
    <phoneticPr fontId="4" type="noConversion"/>
  </si>
  <si>
    <t>이수진</t>
    <phoneticPr fontId="4" type="noConversion"/>
  </si>
  <si>
    <t>이면섭</t>
    <phoneticPr fontId="4" type="noConversion"/>
  </si>
  <si>
    <t>강원도</t>
    <phoneticPr fontId="4" type="noConversion"/>
  </si>
  <si>
    <t>김길동</t>
    <phoneticPr fontId="4" type="noConversion"/>
  </si>
  <si>
    <t>노인영</t>
    <phoneticPr fontId="4" type="noConversion"/>
  </si>
  <si>
    <t>659-9856</t>
    <phoneticPr fontId="4" type="noConversion"/>
  </si>
  <si>
    <t>서유진</t>
    <phoneticPr fontId="4" type="noConversion"/>
  </si>
  <si>
    <t>고인수</t>
    <phoneticPr fontId="4" type="noConversion"/>
  </si>
  <si>
    <t>백신이</t>
    <phoneticPr fontId="4" type="noConversion"/>
  </si>
  <si>
    <t>845-6598</t>
    <phoneticPr fontId="4" type="noConversion"/>
  </si>
  <si>
    <t>하민정</t>
    <phoneticPr fontId="4" type="noConversion"/>
  </si>
  <si>
    <t>대리</t>
    <phoneticPr fontId="4" type="noConversion"/>
  </si>
  <si>
    <t>오진규</t>
    <phoneticPr fontId="4" type="noConversion"/>
  </si>
  <si>
    <t>부수희</t>
    <phoneticPr fontId="4" type="noConversion"/>
  </si>
  <si>
    <t>555-5555</t>
    <phoneticPr fontId="4" type="noConversion"/>
  </si>
  <si>
    <t>고민정</t>
    <phoneticPr fontId="4" type="noConversion"/>
  </si>
  <si>
    <t>&lt;표2&gt;</t>
    <phoneticPr fontId="4" type="noConversion"/>
  </si>
  <si>
    <t>총합계</t>
    <phoneticPr fontId="4" type="noConversion"/>
  </si>
  <si>
    <t>남자</t>
    <phoneticPr fontId="4" type="noConversion"/>
  </si>
  <si>
    <t>여자</t>
    <phoneticPr fontId="4" type="noConversion"/>
  </si>
  <si>
    <t>직위가 사원인 데이터중 성별이 남자인 
계약건수의 평균&lt;averageifs&gt;</t>
    <phoneticPr fontId="3" type="noConversion"/>
  </si>
  <si>
    <t>즐거운 회사 직원 사항</t>
    <phoneticPr fontId="4" type="noConversion"/>
  </si>
  <si>
    <t>NO</t>
    <phoneticPr fontId="4" type="noConversion"/>
  </si>
  <si>
    <t>사번</t>
    <phoneticPr fontId="4" type="noConversion"/>
  </si>
  <si>
    <t>직급</t>
    <phoneticPr fontId="4" type="noConversion"/>
  </si>
  <si>
    <t>부서</t>
    <phoneticPr fontId="4" type="noConversion"/>
  </si>
  <si>
    <t>김석진</t>
  </si>
  <si>
    <t>C220</t>
    <phoneticPr fontId="4" type="noConversion"/>
  </si>
  <si>
    <t>이홍수</t>
  </si>
  <si>
    <t>B310</t>
    <phoneticPr fontId="4" type="noConversion"/>
  </si>
  <si>
    <t>최종기</t>
  </si>
  <si>
    <t>A110</t>
    <phoneticPr fontId="4" type="noConversion"/>
  </si>
  <si>
    <t>라현균</t>
  </si>
  <si>
    <t>C155</t>
    <phoneticPr fontId="4" type="noConversion"/>
  </si>
  <si>
    <t>권오율</t>
  </si>
  <si>
    <t>B287</t>
    <phoneticPr fontId="4" type="noConversion"/>
  </si>
  <si>
    <t>정철수</t>
    <phoneticPr fontId="4" type="noConversion"/>
  </si>
  <si>
    <t>A243</t>
    <phoneticPr fontId="4" type="noConversion"/>
  </si>
  <si>
    <t>박민철</t>
    <phoneticPr fontId="4" type="noConversion"/>
  </si>
  <si>
    <t>B345</t>
    <phoneticPr fontId="4" type="noConversion"/>
  </si>
  <si>
    <t>민상철</t>
    <phoneticPr fontId="4" type="noConversion"/>
  </si>
  <si>
    <t>A105</t>
    <phoneticPr fontId="4" type="noConversion"/>
  </si>
  <si>
    <t>고인지</t>
    <phoneticPr fontId="4" type="noConversion"/>
  </si>
  <si>
    <t>C210</t>
    <phoneticPr fontId="4" type="noConversion"/>
  </si>
  <si>
    <t>백태인</t>
    <phoneticPr fontId="4" type="noConversion"/>
  </si>
  <si>
    <t>C214</t>
    <phoneticPr fontId="4" type="noConversion"/>
  </si>
  <si>
    <t>직급이 사원이고 부서가 총무부인 인원수 
&lt;countifs&gt;</t>
    <phoneticPr fontId="3" type="noConversion"/>
  </si>
  <si>
    <t>능력시험</t>
  </si>
  <si>
    <t>업무평가</t>
  </si>
  <si>
    <t>점수대</t>
    <phoneticPr fontId="14" type="noConversion"/>
  </si>
  <si>
    <t>인원</t>
    <phoneticPr fontId="14" type="noConversion"/>
  </si>
  <si>
    <t>C</t>
  </si>
  <si>
    <t>A</t>
  </si>
  <si>
    <t>B</t>
  </si>
  <si>
    <t>90 이상</t>
    <phoneticPr fontId="14" type="noConversion"/>
  </si>
  <si>
    <t>D</t>
  </si>
  <si>
    <t>&lt;매출 내역&gt;</t>
    <phoneticPr fontId="4" type="noConversion"/>
  </si>
  <si>
    <t>제품명</t>
    <phoneticPr fontId="4" type="noConversion"/>
  </si>
  <si>
    <t>1사분기</t>
    <phoneticPr fontId="4" type="noConversion"/>
  </si>
  <si>
    <t>2사분기</t>
  </si>
  <si>
    <t>3사분기</t>
  </si>
  <si>
    <t>4사분기</t>
  </si>
  <si>
    <t>평균</t>
    <phoneticPr fontId="4" type="noConversion"/>
  </si>
  <si>
    <t>대양 마말레이드</t>
  </si>
  <si>
    <t>대양 핫 케이크 소스</t>
  </si>
  <si>
    <t>미미 스카치 캔디</t>
  </si>
  <si>
    <t>미왕 계피 캔디</t>
  </si>
  <si>
    <t>미왕 초콜릿 드링크</t>
  </si>
  <si>
    <t>미왕 코코아 샌드</t>
  </si>
  <si>
    <t>사계절 커스터드 파이</t>
  </si>
  <si>
    <t>삼화 콜라</t>
  </si>
  <si>
    <t>신한 초콜릿 소스</t>
  </si>
  <si>
    <t>알파인 맥주</t>
  </si>
  <si>
    <t>우미 코코넛 쿠키</t>
  </si>
  <si>
    <t>우미 특선 레몬 파이</t>
  </si>
  <si>
    <t>우미 피넛 샌드</t>
  </si>
  <si>
    <t>진미 바닐라 쿠키</t>
  </si>
  <si>
    <t>진미 트로피컬 캔디</t>
  </si>
  <si>
    <t>콜롬비아산 원두커피</t>
  </si>
  <si>
    <t>태양 100% 레몬 주스</t>
  </si>
  <si>
    <t>태일 라이트 맥주</t>
  </si>
  <si>
    <t>태일 브랜디</t>
  </si>
  <si>
    <t>태일 적포도주</t>
  </si>
  <si>
    <t>트로피컬 칵테일</t>
  </si>
  <si>
    <t>파블로바 피넛 스프레드</t>
  </si>
  <si>
    <t>OK 바닐라 셰이크</t>
  </si>
  <si>
    <t>OK 체리 셰이크</t>
  </si>
  <si>
    <t>제품명 선택</t>
    <phoneticPr fontId="4" type="noConversion"/>
  </si>
  <si>
    <t>매출내역</t>
    <phoneticPr fontId="4" type="noConversion"/>
  </si>
  <si>
    <t>분기 선택</t>
    <phoneticPr fontId="4" type="noConversion"/>
  </si>
  <si>
    <t>자동차코드</t>
    <phoneticPr fontId="3" type="noConversion"/>
  </si>
  <si>
    <t>기획부 급여 명세서</t>
    <phoneticPr fontId="4" type="noConversion"/>
  </si>
  <si>
    <t>성명</t>
    <phoneticPr fontId="4" type="noConversion"/>
  </si>
  <si>
    <t>직급</t>
    <phoneticPr fontId="4" type="noConversion"/>
  </si>
  <si>
    <t>판매액</t>
    <phoneticPr fontId="4" type="noConversion"/>
  </si>
  <si>
    <t>활동수당</t>
    <phoneticPr fontId="4" type="noConversion"/>
  </si>
  <si>
    <t>정착수당</t>
    <phoneticPr fontId="4" type="noConversion"/>
  </si>
  <si>
    <t>실수령액</t>
    <phoneticPr fontId="4" type="noConversion"/>
  </si>
  <si>
    <t>사원</t>
    <phoneticPr fontId="4" type="noConversion"/>
  </si>
  <si>
    <t>부장</t>
    <phoneticPr fontId="4" type="noConversion"/>
  </si>
  <si>
    <t>과장</t>
    <phoneticPr fontId="4" type="noConversion"/>
  </si>
  <si>
    <t>대리</t>
    <phoneticPr fontId="4" type="noConversion"/>
  </si>
  <si>
    <t>정철수</t>
    <phoneticPr fontId="4" type="noConversion"/>
  </si>
  <si>
    <t>박민철</t>
    <phoneticPr fontId="4" type="noConversion"/>
  </si>
  <si>
    <t>민상철</t>
    <phoneticPr fontId="4" type="noConversion"/>
  </si>
  <si>
    <t>고인지</t>
    <phoneticPr fontId="4" type="noConversion"/>
  </si>
  <si>
    <t>백태인</t>
    <phoneticPr fontId="4" type="noConversion"/>
  </si>
  <si>
    <t>이희정</t>
    <phoneticPr fontId="4" type="noConversion"/>
  </si>
  <si>
    <t>휴가일수</t>
    <phoneticPr fontId="3" type="noConversion"/>
  </si>
  <si>
    <t>유급휴가</t>
    <phoneticPr fontId="3" type="noConversion"/>
  </si>
  <si>
    <t>휴가비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</si>
</sst>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&quot;₩&quot;#,##0"/>
    <numFmt numFmtId="177" formatCode="#,##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indexed="9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6"/>
      <color rgb="FFFFFF00"/>
      <name val="HY엽서L"/>
      <family val="1"/>
      <charset val="129"/>
    </font>
    <font>
      <b/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0"/>
      <name val="굴림"/>
      <family val="3"/>
      <charset val="129"/>
    </font>
    <font>
      <b/>
      <sz val="10"/>
      <color indexed="9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8"/>
      <color theme="7" tint="-0.249977111117893"/>
      <name val="휴먼모음T"/>
      <family val="1"/>
      <charset val="129"/>
    </font>
    <font>
      <sz val="18"/>
      <name val="휴먼모음T"/>
      <family val="1"/>
      <charset val="129"/>
    </font>
    <font>
      <sz val="11"/>
      <color indexed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1" fontId="9" fillId="0" borderId="0" xfId="1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41" fontId="9" fillId="0" borderId="0" xfId="1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41" fontId="9" fillId="0" borderId="5" xfId="1" applyFont="1" applyBorder="1" applyAlignment="1">
      <alignment vertical="center"/>
    </xf>
    <xf numFmtId="0" fontId="0" fillId="0" borderId="5" xfId="0" applyBorder="1" applyAlignment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41" fontId="0" fillId="0" borderId="0" xfId="0" applyNumberFormat="1" applyBorder="1" applyAlignment="1"/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1" fillId="6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12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41" fontId="15" fillId="0" borderId="1" xfId="1" applyFont="1" applyBorder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>
      <alignment vertical="center"/>
    </xf>
    <xf numFmtId="41" fontId="18" fillId="0" borderId="0" xfId="1" applyFont="1" applyFill="1" applyBorder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2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9" fillId="0" borderId="1" xfId="1" applyFont="1" applyBorder="1" applyAlignment="1">
      <alignment vertical="center"/>
    </xf>
    <xf numFmtId="41" fontId="9" fillId="0" borderId="1" xfId="0" applyNumberFormat="1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177" fontId="9" fillId="0" borderId="1" xfId="1" applyNumberFormat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"/>
  <sheetViews>
    <sheetView tabSelected="1" workbookViewId="0">
      <selection activeCell="H19" sqref="H19"/>
    </sheetView>
  </sheetViews>
  <sheetFormatPr defaultRowHeight="16.5"/>
  <cols>
    <col min="1" max="1" width="1.25" customWidth="1"/>
    <col min="2" max="2" width="7.375" customWidth="1"/>
    <col min="3" max="3" width="10.875" customWidth="1"/>
    <col min="4" max="5" width="11.75" bestFit="1" customWidth="1"/>
    <col min="6" max="6" width="9.5" bestFit="1" customWidth="1"/>
    <col min="7" max="7" width="1.5" style="12" customWidth="1"/>
    <col min="8" max="8" width="12.625" customWidth="1"/>
    <col min="10" max="10" width="7.5" customWidth="1"/>
    <col min="11" max="11" width="6.875" customWidth="1"/>
  </cols>
  <sheetData>
    <row r="1" spans="2:11" ht="18.75">
      <c r="B1" s="1" t="s">
        <v>0</v>
      </c>
      <c r="C1" s="1"/>
      <c r="D1" s="1"/>
      <c r="E1" s="1"/>
      <c r="F1" s="1"/>
      <c r="G1" s="8"/>
    </row>
    <row r="3" spans="2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/>
      <c r="H3" s="13" t="s">
        <v>28</v>
      </c>
      <c r="I3" s="14"/>
      <c r="J3" s="14"/>
      <c r="K3" s="14"/>
    </row>
    <row r="4" spans="2:11">
      <c r="B4" s="3" t="s">
        <v>6</v>
      </c>
      <c r="C4" s="3" t="s">
        <v>7</v>
      </c>
      <c r="D4" s="4" t="str">
        <f>HLOOKUP(C4,$B$15:$E$17,2,0)</f>
        <v>스피디300</v>
      </c>
      <c r="E4" s="3">
        <v>5</v>
      </c>
      <c r="F4" s="4">
        <f>E4*HLOOKUP(C4,$B$15:$E$17,3,0)</f>
        <v>60000000</v>
      </c>
      <c r="G4" s="10"/>
      <c r="H4" s="14"/>
      <c r="I4" s="14"/>
      <c r="J4" s="14"/>
      <c r="K4" s="14"/>
    </row>
    <row r="5" spans="2:11">
      <c r="B5" s="3" t="s">
        <v>8</v>
      </c>
      <c r="C5" s="3" t="s">
        <v>9</v>
      </c>
      <c r="D5" s="4" t="str">
        <f t="shared" ref="D5:D12" si="0">HLOOKUP(C5,$B$15:$E$17,2,0)</f>
        <v>아우토반-S</v>
      </c>
      <c r="E5" s="3">
        <v>4</v>
      </c>
      <c r="F5" s="4">
        <f t="shared" ref="F5:F12" si="1">E5*HLOOKUP(C5,$B$15:$E$17,3,0)</f>
        <v>62000000</v>
      </c>
      <c r="G5" s="10"/>
      <c r="H5" s="15"/>
      <c r="I5" s="15"/>
      <c r="J5" s="15"/>
      <c r="K5" s="15"/>
    </row>
    <row r="6" spans="2:11">
      <c r="B6" s="3" t="s">
        <v>10</v>
      </c>
      <c r="C6" s="3" t="s">
        <v>7</v>
      </c>
      <c r="D6" s="4" t="str">
        <f t="shared" si="0"/>
        <v>스피디300</v>
      </c>
      <c r="E6" s="3">
        <v>4</v>
      </c>
      <c r="F6" s="4">
        <f t="shared" si="1"/>
        <v>48000000</v>
      </c>
      <c r="G6" s="11"/>
    </row>
    <row r="7" spans="2:11" ht="16.5" customHeight="1">
      <c r="B7" s="3" t="s">
        <v>11</v>
      </c>
      <c r="C7" s="3" t="s">
        <v>12</v>
      </c>
      <c r="D7" s="4" t="str">
        <f t="shared" si="0"/>
        <v>뉴에스테반</v>
      </c>
      <c r="E7" s="3">
        <v>7</v>
      </c>
      <c r="F7" s="4">
        <f t="shared" si="1"/>
        <v>94500000</v>
      </c>
      <c r="G7" s="11"/>
    </row>
    <row r="8" spans="2:11">
      <c r="B8" s="3" t="s">
        <v>13</v>
      </c>
      <c r="C8" s="3" t="s">
        <v>12</v>
      </c>
      <c r="D8" s="4" t="str">
        <f t="shared" si="0"/>
        <v>뉴에스테반</v>
      </c>
      <c r="E8" s="3">
        <v>4</v>
      </c>
      <c r="F8" s="4">
        <f t="shared" si="1"/>
        <v>54000000</v>
      </c>
      <c r="G8" s="11"/>
    </row>
    <row r="9" spans="2:11">
      <c r="B9" s="3" t="s">
        <v>14</v>
      </c>
      <c r="C9" s="3" t="s">
        <v>15</v>
      </c>
      <c r="D9" s="4" t="str">
        <f t="shared" si="0"/>
        <v>아우토반-S</v>
      </c>
      <c r="E9" s="3">
        <v>3</v>
      </c>
      <c r="F9" s="4">
        <f t="shared" si="1"/>
        <v>46500000</v>
      </c>
      <c r="G9" s="11"/>
    </row>
    <row r="10" spans="2:11">
      <c r="B10" s="3" t="s">
        <v>16</v>
      </c>
      <c r="C10" s="3" t="s">
        <v>17</v>
      </c>
      <c r="D10" s="4" t="str">
        <f t="shared" si="0"/>
        <v>뉴에스테반</v>
      </c>
      <c r="E10" s="3">
        <v>7</v>
      </c>
      <c r="F10" s="4">
        <f t="shared" si="1"/>
        <v>94500000</v>
      </c>
      <c r="G10" s="11"/>
    </row>
    <row r="11" spans="2:11">
      <c r="B11" s="3" t="s">
        <v>18</v>
      </c>
      <c r="C11" s="3" t="s">
        <v>19</v>
      </c>
      <c r="D11" s="4" t="str">
        <f t="shared" si="0"/>
        <v>스피디300</v>
      </c>
      <c r="E11" s="3">
        <v>5</v>
      </c>
      <c r="F11" s="4">
        <f t="shared" si="1"/>
        <v>60000000</v>
      </c>
      <c r="G11" s="11"/>
    </row>
    <row r="12" spans="2:11">
      <c r="B12" s="3" t="s">
        <v>20</v>
      </c>
      <c r="C12" s="3" t="s">
        <v>15</v>
      </c>
      <c r="D12" s="4" t="str">
        <f t="shared" si="0"/>
        <v>아우토반-S</v>
      </c>
      <c r="E12" s="3">
        <v>5</v>
      </c>
      <c r="F12" s="4">
        <f t="shared" si="1"/>
        <v>77500000</v>
      </c>
      <c r="G12" s="11"/>
    </row>
    <row r="14" spans="2:11">
      <c r="B14" s="5" t="s">
        <v>21</v>
      </c>
      <c r="C14" s="6"/>
      <c r="D14" s="6"/>
      <c r="E14" s="6"/>
    </row>
    <row r="15" spans="2:11">
      <c r="B15" s="2" t="s">
        <v>22</v>
      </c>
      <c r="C15" s="2" t="s">
        <v>19</v>
      </c>
      <c r="D15" s="2" t="s">
        <v>17</v>
      </c>
      <c r="E15" s="2" t="s">
        <v>15</v>
      </c>
    </row>
    <row r="16" spans="2:11">
      <c r="B16" s="3" t="s">
        <v>23</v>
      </c>
      <c r="C16" s="3" t="s">
        <v>24</v>
      </c>
      <c r="D16" s="3" t="s">
        <v>25</v>
      </c>
      <c r="E16" s="3" t="s">
        <v>26</v>
      </c>
    </row>
    <row r="17" spans="2:5">
      <c r="B17" s="3" t="s">
        <v>27</v>
      </c>
      <c r="C17" s="7">
        <v>12000000</v>
      </c>
      <c r="D17" s="7">
        <v>13500000</v>
      </c>
      <c r="E17" s="7">
        <v>15500000</v>
      </c>
    </row>
  </sheetData>
  <mergeCells count="4">
    <mergeCell ref="B1:F1"/>
    <mergeCell ref="B14:E14"/>
    <mergeCell ref="H3:K4"/>
    <mergeCell ref="H5:K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6"/>
  <sheetViews>
    <sheetView workbookViewId="0">
      <selection activeCell="F34" sqref="F34"/>
    </sheetView>
  </sheetViews>
  <sheetFormatPr defaultRowHeight="16.5"/>
  <cols>
    <col min="1" max="1" width="3.5" style="19" customWidth="1"/>
    <col min="2" max="2" width="9.75" style="23" customWidth="1"/>
    <col min="3" max="3" width="7.375" style="23" bestFit="1" customWidth="1"/>
    <col min="4" max="6" width="5.5" style="23" bestFit="1" customWidth="1"/>
    <col min="7" max="7" width="13.875" style="23" customWidth="1"/>
    <col min="8" max="8" width="10" style="19" bestFit="1" customWidth="1"/>
    <col min="9" max="9" width="6.625" style="19" bestFit="1" customWidth="1"/>
    <col min="10" max="10" width="5.5" style="19" bestFit="1" customWidth="1"/>
    <col min="11" max="16384" width="9" style="19"/>
  </cols>
  <sheetData>
    <row r="1" spans="2:10">
      <c r="B1" s="17" t="s">
        <v>44</v>
      </c>
      <c r="C1" s="17"/>
      <c r="D1" s="17"/>
      <c r="E1" s="17"/>
      <c r="F1" s="17"/>
      <c r="G1" s="17"/>
      <c r="H1" s="18"/>
    </row>
    <row r="2" spans="2:10" ht="18.75" customHeight="1" thickBot="1">
      <c r="B2" s="20" t="s">
        <v>45</v>
      </c>
      <c r="C2" s="21" t="s">
        <v>46</v>
      </c>
      <c r="D2" s="21" t="s">
        <v>47</v>
      </c>
      <c r="E2" s="21" t="s">
        <v>48</v>
      </c>
      <c r="F2" s="21" t="s">
        <v>49</v>
      </c>
      <c r="G2" s="20" t="s">
        <v>50</v>
      </c>
      <c r="H2" s="20" t="s">
        <v>51</v>
      </c>
      <c r="I2" s="20" t="s">
        <v>52</v>
      </c>
      <c r="J2" s="20" t="s">
        <v>53</v>
      </c>
    </row>
    <row r="3" spans="2:10">
      <c r="B3" s="22" t="s">
        <v>54</v>
      </c>
      <c r="C3" s="23" t="s">
        <v>55</v>
      </c>
      <c r="D3" s="23" t="s">
        <v>56</v>
      </c>
      <c r="E3" s="23" t="str">
        <f>VLOOKUP(D3,$B$24:$C$26,2,0)</f>
        <v>남자</v>
      </c>
      <c r="F3" s="23" t="s">
        <v>57</v>
      </c>
      <c r="G3" s="22" t="s">
        <v>30</v>
      </c>
      <c r="H3" s="24">
        <v>1336</v>
      </c>
      <c r="I3" s="19" t="str">
        <f>LEFT(B3,2)</f>
        <v>전라</v>
      </c>
      <c r="J3" s="19">
        <f>RANK(H3,$H$3:$H$22)</f>
        <v>12</v>
      </c>
    </row>
    <row r="4" spans="2:10">
      <c r="B4" s="22" t="s">
        <v>58</v>
      </c>
      <c r="C4" s="23" t="s">
        <v>59</v>
      </c>
      <c r="D4" s="23" t="s">
        <v>56</v>
      </c>
      <c r="E4" s="23" t="str">
        <f>VLOOKUP(D4,$B$24:$C$26,2,0)</f>
        <v>남자</v>
      </c>
      <c r="F4" s="23" t="s">
        <v>60</v>
      </c>
      <c r="G4" s="22" t="s">
        <v>31</v>
      </c>
      <c r="H4" s="24">
        <v>1633</v>
      </c>
      <c r="I4" s="19" t="str">
        <f t="shared" ref="I4:I22" si="0">LEFT(B4,2)</f>
        <v>경상</v>
      </c>
      <c r="J4" s="19">
        <f t="shared" ref="J4:J22" si="1">RANK(H4,$H$3:$H$22)</f>
        <v>9</v>
      </c>
    </row>
    <row r="5" spans="2:10">
      <c r="B5" s="22" t="s">
        <v>61</v>
      </c>
      <c r="C5" s="23" t="s">
        <v>62</v>
      </c>
      <c r="D5" s="23" t="s">
        <v>56</v>
      </c>
      <c r="E5" s="23" t="str">
        <f>VLOOKUP(D5,$B$24:$C$26,2,0)</f>
        <v>남자</v>
      </c>
      <c r="F5" s="23" t="s">
        <v>60</v>
      </c>
      <c r="G5" s="22" t="s">
        <v>63</v>
      </c>
      <c r="H5" s="24">
        <v>663</v>
      </c>
      <c r="I5" s="19" t="str">
        <f t="shared" si="0"/>
        <v>경기</v>
      </c>
      <c r="J5" s="19">
        <f t="shared" si="1"/>
        <v>18</v>
      </c>
    </row>
    <row r="6" spans="2:10">
      <c r="B6" s="22" t="s">
        <v>54</v>
      </c>
      <c r="C6" s="23" t="s">
        <v>64</v>
      </c>
      <c r="D6" s="23" t="s">
        <v>65</v>
      </c>
      <c r="E6" s="23" t="str">
        <f>VLOOKUP(D6,$B$24:$C$26,2,0)</f>
        <v>여자</v>
      </c>
      <c r="F6" s="23" t="s">
        <v>66</v>
      </c>
      <c r="G6" s="22" t="s">
        <v>32</v>
      </c>
      <c r="H6" s="24">
        <v>863</v>
      </c>
      <c r="I6" s="19" t="str">
        <f t="shared" si="0"/>
        <v>전라</v>
      </c>
      <c r="J6" s="19">
        <f t="shared" si="1"/>
        <v>16</v>
      </c>
    </row>
    <row r="7" spans="2:10">
      <c r="B7" s="22" t="s">
        <v>67</v>
      </c>
      <c r="C7" s="23" t="s">
        <v>68</v>
      </c>
      <c r="D7" s="23" t="s">
        <v>65</v>
      </c>
      <c r="E7" s="23" t="str">
        <f>VLOOKUP(D7,$B$24:$C$26,2,0)</f>
        <v>여자</v>
      </c>
      <c r="F7" s="23" t="s">
        <v>60</v>
      </c>
      <c r="G7" s="22" t="s">
        <v>69</v>
      </c>
      <c r="H7" s="24">
        <v>493</v>
      </c>
      <c r="I7" s="19" t="str">
        <f t="shared" si="0"/>
        <v>제주</v>
      </c>
      <c r="J7" s="19">
        <f t="shared" si="1"/>
        <v>19</v>
      </c>
    </row>
    <row r="8" spans="2:10">
      <c r="B8" s="22" t="s">
        <v>58</v>
      </c>
      <c r="C8" s="23" t="s">
        <v>70</v>
      </c>
      <c r="D8" s="23" t="s">
        <v>56</v>
      </c>
      <c r="E8" s="23" t="str">
        <f>VLOOKUP(D8,$B$24:$C$26,2,0)</f>
        <v>남자</v>
      </c>
      <c r="F8" s="23" t="s">
        <v>60</v>
      </c>
      <c r="G8" s="22" t="s">
        <v>33</v>
      </c>
      <c r="H8" s="24">
        <v>1500</v>
      </c>
      <c r="I8" s="19" t="str">
        <f t="shared" si="0"/>
        <v>경상</v>
      </c>
      <c r="J8" s="19">
        <f t="shared" si="1"/>
        <v>10</v>
      </c>
    </row>
    <row r="9" spans="2:10">
      <c r="B9" s="22" t="s">
        <v>54</v>
      </c>
      <c r="C9" s="23" t="s">
        <v>71</v>
      </c>
      <c r="D9" s="23" t="s">
        <v>56</v>
      </c>
      <c r="E9" s="23" t="str">
        <f>VLOOKUP(D9,$B$24:$C$26,2,0)</f>
        <v>남자</v>
      </c>
      <c r="F9" s="23" t="s">
        <v>66</v>
      </c>
      <c r="G9" s="22" t="s">
        <v>72</v>
      </c>
      <c r="H9" s="24">
        <v>316</v>
      </c>
      <c r="I9" s="19" t="str">
        <f t="shared" si="0"/>
        <v>전라</v>
      </c>
      <c r="J9" s="19">
        <f t="shared" si="1"/>
        <v>20</v>
      </c>
    </row>
    <row r="10" spans="2:10">
      <c r="B10" s="22" t="s">
        <v>73</v>
      </c>
      <c r="C10" s="23" t="s">
        <v>74</v>
      </c>
      <c r="D10" s="23" t="s">
        <v>56</v>
      </c>
      <c r="E10" s="23" t="str">
        <f>VLOOKUP(D10,$B$24:$C$26,2,0)</f>
        <v>남자</v>
      </c>
      <c r="F10" s="23" t="s">
        <v>60</v>
      </c>
      <c r="G10" s="22" t="s">
        <v>34</v>
      </c>
      <c r="H10" s="24">
        <v>3300</v>
      </c>
      <c r="I10" s="19" t="str">
        <f t="shared" si="0"/>
        <v>서울</v>
      </c>
      <c r="J10" s="19">
        <f t="shared" si="1"/>
        <v>4</v>
      </c>
    </row>
    <row r="11" spans="2:10">
      <c r="B11" s="22" t="s">
        <v>75</v>
      </c>
      <c r="C11" s="23" t="s">
        <v>76</v>
      </c>
      <c r="D11" s="23" t="s">
        <v>56</v>
      </c>
      <c r="E11" s="23" t="str">
        <f>VLOOKUP(D11,$B$24:$C$26,2,0)</f>
        <v>남자</v>
      </c>
      <c r="F11" s="23" t="s">
        <v>60</v>
      </c>
      <c r="G11" s="22" t="s">
        <v>35</v>
      </c>
      <c r="H11" s="24">
        <v>1093</v>
      </c>
      <c r="I11" s="19" t="str">
        <f t="shared" si="0"/>
        <v>충청</v>
      </c>
      <c r="J11" s="19">
        <f t="shared" si="1"/>
        <v>14</v>
      </c>
    </row>
    <row r="12" spans="2:10">
      <c r="B12" s="22" t="s">
        <v>61</v>
      </c>
      <c r="C12" s="23" t="s">
        <v>77</v>
      </c>
      <c r="D12" s="23" t="s">
        <v>65</v>
      </c>
      <c r="E12" s="23" t="str">
        <f>VLOOKUP(D12,$B$24:$C$26,2,0)</f>
        <v>여자</v>
      </c>
      <c r="F12" s="23" t="s">
        <v>66</v>
      </c>
      <c r="G12" s="22" t="s">
        <v>36</v>
      </c>
      <c r="H12" s="24">
        <v>1986</v>
      </c>
      <c r="I12" s="19" t="str">
        <f t="shared" si="0"/>
        <v>경기</v>
      </c>
      <c r="J12" s="19">
        <f t="shared" si="1"/>
        <v>6</v>
      </c>
    </row>
    <row r="13" spans="2:10">
      <c r="B13" s="22" t="s">
        <v>73</v>
      </c>
      <c r="C13" s="23" t="s">
        <v>78</v>
      </c>
      <c r="D13" s="23" t="s">
        <v>56</v>
      </c>
      <c r="E13" s="23" t="str">
        <f>VLOOKUP(D13,$B$24:$C$26,2,0)</f>
        <v>남자</v>
      </c>
      <c r="F13" s="23" t="s">
        <v>60</v>
      </c>
      <c r="G13" s="22" t="s">
        <v>37</v>
      </c>
      <c r="H13" s="24">
        <v>3653</v>
      </c>
      <c r="I13" s="19" t="str">
        <f t="shared" si="0"/>
        <v>서울</v>
      </c>
      <c r="J13" s="19">
        <f t="shared" si="1"/>
        <v>3</v>
      </c>
    </row>
    <row r="14" spans="2:10">
      <c r="B14" s="22" t="s">
        <v>79</v>
      </c>
      <c r="C14" s="23" t="s">
        <v>80</v>
      </c>
      <c r="D14" s="23" t="s">
        <v>56</v>
      </c>
      <c r="E14" s="23" t="str">
        <f>VLOOKUP(D14,$B$24:$C$26,2,0)</f>
        <v>남자</v>
      </c>
      <c r="F14" s="23" t="s">
        <v>57</v>
      </c>
      <c r="G14" s="22" t="s">
        <v>38</v>
      </c>
      <c r="H14" s="24">
        <v>3904</v>
      </c>
      <c r="I14" s="19" t="str">
        <f t="shared" si="0"/>
        <v>강원</v>
      </c>
      <c r="J14" s="19">
        <f t="shared" si="1"/>
        <v>2</v>
      </c>
    </row>
    <row r="15" spans="2:10">
      <c r="B15" s="22" t="s">
        <v>58</v>
      </c>
      <c r="C15" s="23" t="s">
        <v>81</v>
      </c>
      <c r="D15" s="23" t="s">
        <v>65</v>
      </c>
      <c r="E15" s="23" t="str">
        <f>VLOOKUP(D15,$B$24:$C$26,2,0)</f>
        <v>여자</v>
      </c>
      <c r="F15" s="23" t="s">
        <v>60</v>
      </c>
      <c r="G15" s="22" t="s">
        <v>82</v>
      </c>
      <c r="H15" s="24">
        <v>3093</v>
      </c>
      <c r="I15" s="19" t="str">
        <f t="shared" si="0"/>
        <v>경상</v>
      </c>
      <c r="J15" s="19">
        <f t="shared" si="1"/>
        <v>5</v>
      </c>
    </row>
    <row r="16" spans="2:10">
      <c r="B16" s="22" t="s">
        <v>75</v>
      </c>
      <c r="C16" s="23" t="s">
        <v>83</v>
      </c>
      <c r="D16" s="23" t="s">
        <v>65</v>
      </c>
      <c r="E16" s="23" t="str">
        <f>VLOOKUP(D16,$B$24:$C$26,2,0)</f>
        <v>여자</v>
      </c>
      <c r="F16" s="23" t="s">
        <v>60</v>
      </c>
      <c r="G16" s="22" t="s">
        <v>39</v>
      </c>
      <c r="H16" s="24">
        <v>1443</v>
      </c>
      <c r="I16" s="19" t="str">
        <f t="shared" si="0"/>
        <v>충청</v>
      </c>
      <c r="J16" s="19">
        <f t="shared" si="1"/>
        <v>11</v>
      </c>
    </row>
    <row r="17" spans="2:10">
      <c r="B17" s="22" t="s">
        <v>61</v>
      </c>
      <c r="C17" s="23" t="s">
        <v>84</v>
      </c>
      <c r="D17" s="23" t="s">
        <v>56</v>
      </c>
      <c r="E17" s="23" t="str">
        <f>VLOOKUP(D17,$B$24:$C$26,2,0)</f>
        <v>남자</v>
      </c>
      <c r="F17" s="23" t="s">
        <v>57</v>
      </c>
      <c r="G17" s="22" t="s">
        <v>40</v>
      </c>
      <c r="H17" s="24">
        <v>1636</v>
      </c>
      <c r="I17" s="19" t="str">
        <f t="shared" si="0"/>
        <v>경기</v>
      </c>
      <c r="J17" s="19">
        <f t="shared" si="1"/>
        <v>8</v>
      </c>
    </row>
    <row r="18" spans="2:10">
      <c r="B18" s="22" t="s">
        <v>73</v>
      </c>
      <c r="C18" s="23" t="s">
        <v>85</v>
      </c>
      <c r="D18" s="23" t="s">
        <v>65</v>
      </c>
      <c r="E18" s="23" t="str">
        <f>VLOOKUP(D18,$B$24:$C$26,2,0)</f>
        <v>여자</v>
      </c>
      <c r="F18" s="23" t="s">
        <v>66</v>
      </c>
      <c r="G18" s="22" t="s">
        <v>86</v>
      </c>
      <c r="H18" s="24">
        <v>893</v>
      </c>
      <c r="I18" s="19" t="str">
        <f t="shared" si="0"/>
        <v>서울</v>
      </c>
      <c r="J18" s="19">
        <f t="shared" si="1"/>
        <v>15</v>
      </c>
    </row>
    <row r="19" spans="2:10">
      <c r="B19" s="22" t="s">
        <v>79</v>
      </c>
      <c r="C19" s="23" t="s">
        <v>87</v>
      </c>
      <c r="D19" s="23" t="s">
        <v>65</v>
      </c>
      <c r="E19" s="23" t="str">
        <f>VLOOKUP(D19,$B$24:$C$26,2,0)</f>
        <v>여자</v>
      </c>
      <c r="F19" s="23" t="s">
        <v>88</v>
      </c>
      <c r="G19" s="22" t="s">
        <v>41</v>
      </c>
      <c r="H19" s="24">
        <v>804</v>
      </c>
      <c r="I19" s="19" t="str">
        <f t="shared" si="0"/>
        <v>강원</v>
      </c>
      <c r="J19" s="19">
        <f t="shared" si="1"/>
        <v>17</v>
      </c>
    </row>
    <row r="20" spans="2:10">
      <c r="B20" s="22" t="s">
        <v>75</v>
      </c>
      <c r="C20" s="23" t="s">
        <v>89</v>
      </c>
      <c r="D20" s="23" t="s">
        <v>56</v>
      </c>
      <c r="E20" s="23" t="str">
        <f>VLOOKUP(D20,$B$24:$C$26,2,0)</f>
        <v>남자</v>
      </c>
      <c r="F20" s="23" t="s">
        <v>88</v>
      </c>
      <c r="G20" s="22" t="s">
        <v>42</v>
      </c>
      <c r="H20" s="24">
        <v>1336</v>
      </c>
      <c r="I20" s="19" t="str">
        <f t="shared" si="0"/>
        <v>충청</v>
      </c>
      <c r="J20" s="19">
        <f t="shared" si="1"/>
        <v>12</v>
      </c>
    </row>
    <row r="21" spans="2:10">
      <c r="B21" s="25" t="s">
        <v>61</v>
      </c>
      <c r="C21" s="17" t="s">
        <v>90</v>
      </c>
      <c r="D21" s="17" t="s">
        <v>65</v>
      </c>
      <c r="E21" s="23" t="str">
        <f>VLOOKUP(D21,$B$24:$C$26,2,0)</f>
        <v>여자</v>
      </c>
      <c r="F21" s="17" t="s">
        <v>88</v>
      </c>
      <c r="G21" s="25" t="s">
        <v>91</v>
      </c>
      <c r="H21" s="26">
        <v>1936</v>
      </c>
      <c r="I21" s="19" t="str">
        <f t="shared" si="0"/>
        <v>경기</v>
      </c>
      <c r="J21" s="19">
        <f t="shared" si="1"/>
        <v>7</v>
      </c>
    </row>
    <row r="22" spans="2:10" ht="17.25" thickBot="1">
      <c r="B22" s="27" t="s">
        <v>73</v>
      </c>
      <c r="C22" s="28" t="s">
        <v>92</v>
      </c>
      <c r="D22" s="28" t="s">
        <v>65</v>
      </c>
      <c r="E22" s="28" t="str">
        <f>VLOOKUP(D22,$B$24:$C$26,2,0)</f>
        <v>여자</v>
      </c>
      <c r="F22" s="28" t="s">
        <v>60</v>
      </c>
      <c r="G22" s="27" t="s">
        <v>43</v>
      </c>
      <c r="H22" s="29">
        <v>4136</v>
      </c>
      <c r="I22" s="30" t="str">
        <f t="shared" si="0"/>
        <v>서울</v>
      </c>
      <c r="J22" s="30">
        <f t="shared" si="1"/>
        <v>1</v>
      </c>
    </row>
    <row r="23" spans="2:10">
      <c r="B23" s="23" t="s">
        <v>93</v>
      </c>
      <c r="D23" s="32" t="s">
        <v>94</v>
      </c>
      <c r="E23" s="32"/>
      <c r="F23" s="32"/>
      <c r="G23" s="32"/>
      <c r="H23" s="33">
        <f>SUM(H3:H22)</f>
        <v>36017</v>
      </c>
    </row>
    <row r="24" spans="2:10" ht="16.5" customHeight="1">
      <c r="B24" s="31" t="s">
        <v>47</v>
      </c>
      <c r="C24" s="31" t="s">
        <v>48</v>
      </c>
      <c r="D24"/>
      <c r="E24" s="34" t="s">
        <v>97</v>
      </c>
      <c r="F24" s="34"/>
      <c r="G24" s="34"/>
      <c r="H24" s="34"/>
    </row>
    <row r="25" spans="2:10">
      <c r="B25" s="31" t="s">
        <v>56</v>
      </c>
      <c r="C25" s="31" t="s">
        <v>95</v>
      </c>
      <c r="D25"/>
      <c r="E25" s="34"/>
      <c r="F25" s="34"/>
      <c r="G25" s="34"/>
      <c r="H25" s="34"/>
    </row>
    <row r="26" spans="2:10">
      <c r="B26" s="31" t="s">
        <v>65</v>
      </c>
      <c r="C26" s="31" t="s">
        <v>96</v>
      </c>
      <c r="D26"/>
      <c r="E26" s="15"/>
      <c r="F26" s="15"/>
      <c r="G26" s="15"/>
      <c r="H26" s="15"/>
    </row>
  </sheetData>
  <mergeCells count="3">
    <mergeCell ref="E24:H25"/>
    <mergeCell ref="E26:H26"/>
    <mergeCell ref="D23:G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B18" sqref="B18:E18"/>
    </sheetView>
  </sheetViews>
  <sheetFormatPr defaultRowHeight="16.5"/>
  <cols>
    <col min="1" max="1" width="4.375" style="35" customWidth="1"/>
    <col min="2" max="2" width="9" style="35"/>
    <col min="3" max="3" width="12.625" style="35" customWidth="1"/>
    <col min="4" max="4" width="12.5" style="35" customWidth="1"/>
    <col min="5" max="5" width="11.875" style="35" customWidth="1"/>
    <col min="6" max="6" width="13.125" style="35" customWidth="1"/>
    <col min="7" max="16384" width="9" style="35"/>
  </cols>
  <sheetData>
    <row r="2" spans="2:6" ht="21" thickBot="1">
      <c r="B2" s="36" t="s">
        <v>98</v>
      </c>
      <c r="C2" s="36"/>
      <c r="D2" s="36"/>
      <c r="E2" s="36"/>
      <c r="F2" s="36"/>
    </row>
    <row r="4" spans="2:6">
      <c r="B4" s="37" t="s">
        <v>99</v>
      </c>
      <c r="C4" s="38" t="s">
        <v>29</v>
      </c>
      <c r="D4" s="39" t="s">
        <v>100</v>
      </c>
      <c r="E4" s="38" t="s">
        <v>101</v>
      </c>
      <c r="F4" s="40" t="s">
        <v>102</v>
      </c>
    </row>
    <row r="5" spans="2:6">
      <c r="B5" s="41">
        <v>1</v>
      </c>
      <c r="C5" s="16" t="s">
        <v>103</v>
      </c>
      <c r="D5" s="42" t="s">
        <v>104</v>
      </c>
      <c r="E5" s="42" t="str">
        <f>IF(LEFT(D5,1)="A","과장",IF(LEFT(D5,1)="B","실장","사원"))</f>
        <v>사원</v>
      </c>
      <c r="F5" s="42" t="str">
        <f>IF(MID(D5,2,1)="1","관리부",IF(MID(D5,2,1)="2","총무부","영업부"))</f>
        <v>총무부</v>
      </c>
    </row>
    <row r="6" spans="2:6">
      <c r="B6" s="41">
        <v>2</v>
      </c>
      <c r="C6" s="16" t="s">
        <v>105</v>
      </c>
      <c r="D6" s="42" t="s">
        <v>106</v>
      </c>
      <c r="E6" s="42" t="str">
        <f t="shared" ref="E6:E14" si="0">IF(LEFT(D6,1)="A","과장",IF(LEFT(D6,1)="B","실장","사원"))</f>
        <v>실장</v>
      </c>
      <c r="F6" s="42" t="str">
        <f t="shared" ref="F6:F14" si="1">IF(MID(D6,2,1)="1","관리부",IF(MID(D6,2,1)="2","총무부","영업부"))</f>
        <v>영업부</v>
      </c>
    </row>
    <row r="7" spans="2:6">
      <c r="B7" s="41">
        <v>3</v>
      </c>
      <c r="C7" s="16" t="s">
        <v>107</v>
      </c>
      <c r="D7" s="42" t="s">
        <v>108</v>
      </c>
      <c r="E7" s="42" t="str">
        <f t="shared" si="0"/>
        <v>과장</v>
      </c>
      <c r="F7" s="42" t="str">
        <f t="shared" si="1"/>
        <v>관리부</v>
      </c>
    </row>
    <row r="8" spans="2:6">
      <c r="B8" s="41">
        <v>4</v>
      </c>
      <c r="C8" s="16" t="s">
        <v>109</v>
      </c>
      <c r="D8" s="42" t="s">
        <v>110</v>
      </c>
      <c r="E8" s="42" t="str">
        <f t="shared" si="0"/>
        <v>사원</v>
      </c>
      <c r="F8" s="42" t="str">
        <f t="shared" si="1"/>
        <v>관리부</v>
      </c>
    </row>
    <row r="9" spans="2:6">
      <c r="B9" s="41">
        <v>5</v>
      </c>
      <c r="C9" s="16" t="s">
        <v>111</v>
      </c>
      <c r="D9" s="42" t="s">
        <v>112</v>
      </c>
      <c r="E9" s="42" t="str">
        <f t="shared" si="0"/>
        <v>실장</v>
      </c>
      <c r="F9" s="42" t="str">
        <f t="shared" si="1"/>
        <v>총무부</v>
      </c>
    </row>
    <row r="10" spans="2:6">
      <c r="B10" s="41">
        <v>6</v>
      </c>
      <c r="C10" s="43" t="s">
        <v>113</v>
      </c>
      <c r="D10" s="42" t="s">
        <v>114</v>
      </c>
      <c r="E10" s="42" t="str">
        <f t="shared" si="0"/>
        <v>과장</v>
      </c>
      <c r="F10" s="42" t="str">
        <f t="shared" si="1"/>
        <v>총무부</v>
      </c>
    </row>
    <row r="11" spans="2:6">
      <c r="B11" s="41">
        <v>7</v>
      </c>
      <c r="C11" s="43" t="s">
        <v>115</v>
      </c>
      <c r="D11" s="42" t="s">
        <v>116</v>
      </c>
      <c r="E11" s="42" t="str">
        <f t="shared" si="0"/>
        <v>실장</v>
      </c>
      <c r="F11" s="42" t="str">
        <f t="shared" si="1"/>
        <v>영업부</v>
      </c>
    </row>
    <row r="12" spans="2:6">
      <c r="B12" s="41">
        <v>8</v>
      </c>
      <c r="C12" s="44" t="s">
        <v>117</v>
      </c>
      <c r="D12" s="42" t="s">
        <v>118</v>
      </c>
      <c r="E12" s="42" t="str">
        <f t="shared" si="0"/>
        <v>과장</v>
      </c>
      <c r="F12" s="42" t="str">
        <f t="shared" si="1"/>
        <v>관리부</v>
      </c>
    </row>
    <row r="13" spans="2:6">
      <c r="B13" s="41">
        <v>9</v>
      </c>
      <c r="C13" s="44" t="s">
        <v>119</v>
      </c>
      <c r="D13" s="42" t="s">
        <v>120</v>
      </c>
      <c r="E13" s="42" t="str">
        <f t="shared" si="0"/>
        <v>사원</v>
      </c>
      <c r="F13" s="42" t="str">
        <f t="shared" si="1"/>
        <v>총무부</v>
      </c>
    </row>
    <row r="14" spans="2:6">
      <c r="B14" s="41">
        <v>10</v>
      </c>
      <c r="C14" s="44" t="s">
        <v>121</v>
      </c>
      <c r="D14" s="42" t="s">
        <v>122</v>
      </c>
      <c r="E14" s="42" t="str">
        <f t="shared" si="0"/>
        <v>사원</v>
      </c>
      <c r="F14" s="42" t="str">
        <f t="shared" si="1"/>
        <v>총무부</v>
      </c>
    </row>
    <row r="16" spans="2:6">
      <c r="B16" s="34" t="s">
        <v>123</v>
      </c>
      <c r="C16" s="34"/>
      <c r="D16" s="34"/>
      <c r="E16" s="34"/>
    </row>
    <row r="17" spans="2:5">
      <c r="B17" s="34"/>
      <c r="C17" s="34"/>
      <c r="D17" s="34"/>
      <c r="E17" s="34"/>
    </row>
    <row r="18" spans="2:5">
      <c r="B18" s="15"/>
      <c r="C18" s="15"/>
      <c r="D18" s="15"/>
      <c r="E18" s="15"/>
    </row>
  </sheetData>
  <mergeCells count="3">
    <mergeCell ref="B2:F2"/>
    <mergeCell ref="B16:E17"/>
    <mergeCell ref="B18:E1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K21"/>
  <sheetViews>
    <sheetView workbookViewId="0">
      <selection activeCell="J21" sqref="J21:J23"/>
    </sheetView>
  </sheetViews>
  <sheetFormatPr defaultRowHeight="16.5"/>
  <cols>
    <col min="1" max="1" width="1.5" style="35" customWidth="1"/>
    <col min="2" max="2" width="5.375" style="35" customWidth="1"/>
    <col min="3" max="3" width="8.875" style="35" customWidth="1"/>
    <col min="4" max="4" width="7.125" style="35" customWidth="1"/>
    <col min="5" max="5" width="8.125" style="35" customWidth="1"/>
    <col min="6" max="6" width="8.75" style="35" customWidth="1"/>
    <col min="7" max="8" width="9" style="35"/>
    <col min="9" max="9" width="4.375" style="35" customWidth="1"/>
    <col min="10" max="16384" width="9" style="35"/>
  </cols>
  <sheetData>
    <row r="2" spans="2:11" ht="21" thickBot="1">
      <c r="B2" s="36" t="s">
        <v>98</v>
      </c>
      <c r="C2" s="36"/>
      <c r="D2" s="36"/>
      <c r="E2" s="36"/>
      <c r="F2" s="36"/>
    </row>
    <row r="4" spans="2:11">
      <c r="B4" s="37" t="s">
        <v>99</v>
      </c>
      <c r="C4" s="38" t="s">
        <v>29</v>
      </c>
      <c r="D4" s="39" t="s">
        <v>100</v>
      </c>
      <c r="E4" s="38" t="s">
        <v>101</v>
      </c>
      <c r="F4" s="40" t="s">
        <v>102</v>
      </c>
      <c r="G4" s="45" t="s">
        <v>124</v>
      </c>
      <c r="H4" s="45" t="s">
        <v>125</v>
      </c>
      <c r="I4"/>
      <c r="J4" s="46" t="s">
        <v>126</v>
      </c>
      <c r="K4" s="46" t="s">
        <v>127</v>
      </c>
    </row>
    <row r="5" spans="2:11">
      <c r="B5" s="41">
        <v>1</v>
      </c>
      <c r="C5" s="16" t="s">
        <v>103</v>
      </c>
      <c r="D5" s="42" t="s">
        <v>104</v>
      </c>
      <c r="E5" s="42" t="str">
        <f>IF(LEFT(D5,1)="A","과장",IF(LEFT(D5,1)="B","실장","사원"))</f>
        <v>사원</v>
      </c>
      <c r="F5" s="42" t="str">
        <f>IF(MID(D5,2,1)="1","관리부",IF(MID(D5,2,1)="2","총무부","영업부"))</f>
        <v>총무부</v>
      </c>
      <c r="G5" s="16">
        <v>89</v>
      </c>
      <c r="H5" s="16" t="s">
        <v>128</v>
      </c>
      <c r="I5"/>
      <c r="J5" s="16">
        <v>59</v>
      </c>
      <c r="K5" s="4"/>
    </row>
    <row r="6" spans="2:11">
      <c r="B6" s="41">
        <v>2</v>
      </c>
      <c r="C6" s="16" t="s">
        <v>105</v>
      </c>
      <c r="D6" s="42" t="s">
        <v>106</v>
      </c>
      <c r="E6" s="42" t="str">
        <f t="shared" ref="E6:E14" si="0">IF(LEFT(D6,1)="A","과장",IF(LEFT(D6,1)="B","실장","사원"))</f>
        <v>실장</v>
      </c>
      <c r="F6" s="42" t="str">
        <f t="shared" ref="F6:F14" si="1">IF(MID(D6,2,1)="1","관리부",IF(MID(D6,2,1)="2","총무부","영업부"))</f>
        <v>영업부</v>
      </c>
      <c r="G6" s="16">
        <v>63</v>
      </c>
      <c r="H6" s="16" t="s">
        <v>129</v>
      </c>
      <c r="I6"/>
      <c r="J6" s="16">
        <v>69</v>
      </c>
      <c r="K6" s="4"/>
    </row>
    <row r="7" spans="2:11">
      <c r="B7" s="41">
        <v>3</v>
      </c>
      <c r="C7" s="16" t="s">
        <v>107</v>
      </c>
      <c r="D7" s="42" t="s">
        <v>108</v>
      </c>
      <c r="E7" s="42" t="str">
        <f t="shared" si="0"/>
        <v>과장</v>
      </c>
      <c r="F7" s="42" t="str">
        <f t="shared" si="1"/>
        <v>관리부</v>
      </c>
      <c r="G7" s="16">
        <v>45</v>
      </c>
      <c r="H7" s="16" t="s">
        <v>130</v>
      </c>
      <c r="I7"/>
      <c r="J7" s="16">
        <v>79</v>
      </c>
      <c r="K7" s="4"/>
    </row>
    <row r="8" spans="2:11">
      <c r="B8" s="41">
        <v>4</v>
      </c>
      <c r="C8" s="16" t="s">
        <v>109</v>
      </c>
      <c r="D8" s="42" t="s">
        <v>110</v>
      </c>
      <c r="E8" s="42" t="str">
        <f t="shared" si="0"/>
        <v>사원</v>
      </c>
      <c r="F8" s="42" t="str">
        <f t="shared" si="1"/>
        <v>관리부</v>
      </c>
      <c r="G8" s="16">
        <v>89</v>
      </c>
      <c r="H8" s="16" t="s">
        <v>130</v>
      </c>
      <c r="I8"/>
      <c r="J8" s="16">
        <v>89</v>
      </c>
      <c r="K8" s="4"/>
    </row>
    <row r="9" spans="2:11">
      <c r="B9" s="41">
        <v>5</v>
      </c>
      <c r="C9" s="16" t="s">
        <v>111</v>
      </c>
      <c r="D9" s="42" t="s">
        <v>112</v>
      </c>
      <c r="E9" s="42" t="str">
        <f t="shared" si="0"/>
        <v>실장</v>
      </c>
      <c r="F9" s="42" t="str">
        <f t="shared" si="1"/>
        <v>총무부</v>
      </c>
      <c r="G9" s="16">
        <v>85</v>
      </c>
      <c r="H9" s="16" t="s">
        <v>128</v>
      </c>
      <c r="I9"/>
      <c r="J9" s="16" t="s">
        <v>131</v>
      </c>
      <c r="K9" s="4"/>
    </row>
    <row r="10" spans="2:11">
      <c r="B10" s="41">
        <v>6</v>
      </c>
      <c r="C10" s="43" t="s">
        <v>113</v>
      </c>
      <c r="D10" s="42" t="s">
        <v>114</v>
      </c>
      <c r="E10" s="42" t="str">
        <f t="shared" si="0"/>
        <v>과장</v>
      </c>
      <c r="F10" s="42" t="str">
        <f t="shared" si="1"/>
        <v>총무부</v>
      </c>
      <c r="G10" s="16">
        <v>96</v>
      </c>
      <c r="H10" s="16" t="s">
        <v>130</v>
      </c>
      <c r="I10"/>
      <c r="J10"/>
      <c r="K10"/>
    </row>
    <row r="11" spans="2:11">
      <c r="B11" s="41">
        <v>7</v>
      </c>
      <c r="C11" s="43" t="s">
        <v>115</v>
      </c>
      <c r="D11" s="42" t="s">
        <v>116</v>
      </c>
      <c r="E11" s="42" t="str">
        <f t="shared" si="0"/>
        <v>실장</v>
      </c>
      <c r="F11" s="42" t="str">
        <f t="shared" si="1"/>
        <v>영업부</v>
      </c>
      <c r="G11" s="16">
        <v>55</v>
      </c>
      <c r="H11" s="16" t="s">
        <v>132</v>
      </c>
      <c r="I11"/>
      <c r="J11"/>
      <c r="K11"/>
    </row>
    <row r="12" spans="2:11">
      <c r="B12" s="41">
        <v>8</v>
      </c>
      <c r="C12" s="44" t="s">
        <v>117</v>
      </c>
      <c r="D12" s="42" t="s">
        <v>118</v>
      </c>
      <c r="E12" s="42" t="str">
        <f t="shared" si="0"/>
        <v>과장</v>
      </c>
      <c r="F12" s="42" t="str">
        <f t="shared" si="1"/>
        <v>관리부</v>
      </c>
      <c r="G12" s="16">
        <v>100</v>
      </c>
      <c r="H12" s="16" t="s">
        <v>128</v>
      </c>
      <c r="I12"/>
      <c r="J12"/>
      <c r="K12"/>
    </row>
    <row r="13" spans="2:11">
      <c r="B13" s="41">
        <v>9</v>
      </c>
      <c r="C13" s="44" t="s">
        <v>119</v>
      </c>
      <c r="D13" s="42" t="s">
        <v>120</v>
      </c>
      <c r="E13" s="42" t="str">
        <f t="shared" si="0"/>
        <v>사원</v>
      </c>
      <c r="F13" s="42" t="str">
        <f t="shared" si="1"/>
        <v>총무부</v>
      </c>
      <c r="G13" s="16">
        <v>97</v>
      </c>
      <c r="H13" s="16" t="s">
        <v>128</v>
      </c>
      <c r="I13"/>
      <c r="J13"/>
      <c r="K13"/>
    </row>
    <row r="14" spans="2:11">
      <c r="B14" s="41">
        <v>10</v>
      </c>
      <c r="C14" s="44" t="s">
        <v>121</v>
      </c>
      <c r="D14" s="42" t="s">
        <v>122</v>
      </c>
      <c r="E14" s="42" t="str">
        <f t="shared" si="0"/>
        <v>사원</v>
      </c>
      <c r="F14" s="42" t="str">
        <f t="shared" si="1"/>
        <v>총무부</v>
      </c>
      <c r="G14" s="16">
        <v>79</v>
      </c>
      <c r="H14" s="16" t="s">
        <v>129</v>
      </c>
      <c r="I14"/>
      <c r="J14"/>
      <c r="K14"/>
    </row>
    <row r="15" spans="2:11">
      <c r="G15"/>
      <c r="H15"/>
      <c r="I15"/>
      <c r="J15"/>
      <c r="K15"/>
    </row>
    <row r="16" spans="2:11">
      <c r="G16"/>
      <c r="H16"/>
      <c r="I16"/>
      <c r="J16"/>
      <c r="K16"/>
    </row>
    <row r="17" spans="7:11">
      <c r="G17"/>
      <c r="H17"/>
      <c r="I17"/>
      <c r="J17"/>
      <c r="K17"/>
    </row>
    <row r="18" spans="7:11">
      <c r="G18"/>
      <c r="H18"/>
      <c r="I18"/>
      <c r="J18"/>
      <c r="K18"/>
    </row>
    <row r="19" spans="7:11">
      <c r="G19"/>
      <c r="H19"/>
      <c r="I19"/>
      <c r="J19"/>
      <c r="K19"/>
    </row>
    <row r="20" spans="7:11">
      <c r="G20"/>
      <c r="H20"/>
      <c r="I20"/>
      <c r="J20"/>
      <c r="K20"/>
    </row>
    <row r="21" spans="7:11">
      <c r="G21"/>
      <c r="H21"/>
      <c r="I21"/>
      <c r="J21"/>
      <c r="K21"/>
    </row>
  </sheetData>
  <mergeCells count="1">
    <mergeCell ref="B2:F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34"/>
  <sheetViews>
    <sheetView zoomScale="90" zoomScaleNormal="90" workbookViewId="0">
      <selection activeCell="C35" sqref="C35"/>
    </sheetView>
  </sheetViews>
  <sheetFormatPr defaultRowHeight="15" customHeight="1"/>
  <cols>
    <col min="1" max="1" width="2" style="47" customWidth="1"/>
    <col min="2" max="2" width="18.25" style="47" customWidth="1"/>
    <col min="3" max="3" width="13.375" style="47" customWidth="1"/>
    <col min="4" max="7" width="8.125" style="47" bestFit="1" customWidth="1"/>
    <col min="8" max="16384" width="9" style="47"/>
  </cols>
  <sheetData>
    <row r="1" spans="2:7" ht="7.5" customHeight="1"/>
    <row r="2" spans="2:7" ht="15" customHeight="1">
      <c r="B2" s="47" t="s">
        <v>133</v>
      </c>
    </row>
    <row r="3" spans="2:7" ht="15" customHeight="1">
      <c r="B3" s="48" t="s">
        <v>134</v>
      </c>
      <c r="C3" s="48" t="s">
        <v>135</v>
      </c>
      <c r="D3" s="48" t="s">
        <v>136</v>
      </c>
      <c r="E3" s="48" t="s">
        <v>137</v>
      </c>
      <c r="F3" s="48" t="s">
        <v>138</v>
      </c>
      <c r="G3" s="48" t="s">
        <v>139</v>
      </c>
    </row>
    <row r="4" spans="2:7" ht="15" customHeight="1">
      <c r="B4" s="49" t="s">
        <v>152</v>
      </c>
      <c r="C4" s="50">
        <v>15836</v>
      </c>
      <c r="D4" s="50">
        <v>6394</v>
      </c>
      <c r="E4" s="50">
        <v>4415</v>
      </c>
      <c r="F4" s="50">
        <v>5466</v>
      </c>
      <c r="G4" s="50">
        <f t="shared" ref="G4:G15" si="0">AVERAGE(C4:F4)</f>
        <v>8027.75</v>
      </c>
    </row>
    <row r="5" spans="2:7" ht="15" customHeight="1">
      <c r="B5" s="49" t="s">
        <v>153</v>
      </c>
      <c r="C5" s="50">
        <v>11136</v>
      </c>
      <c r="D5" s="50">
        <v>3086</v>
      </c>
      <c r="E5" s="50">
        <v>7826</v>
      </c>
      <c r="F5" s="50">
        <v>6176</v>
      </c>
      <c r="G5" s="50">
        <f t="shared" si="0"/>
        <v>7056</v>
      </c>
    </row>
    <row r="6" spans="2:7" ht="15" customHeight="1">
      <c r="B6" s="49" t="s">
        <v>154</v>
      </c>
      <c r="C6" s="50">
        <v>16967</v>
      </c>
      <c r="D6" s="50">
        <v>14309</v>
      </c>
      <c r="E6" s="50">
        <v>6804</v>
      </c>
      <c r="F6" s="50">
        <v>7323</v>
      </c>
      <c r="G6" s="50">
        <f t="shared" si="0"/>
        <v>11350.75</v>
      </c>
    </row>
    <row r="7" spans="2:7" ht="15" customHeight="1">
      <c r="B7" s="49" t="s">
        <v>155</v>
      </c>
      <c r="C7" s="50">
        <v>8515</v>
      </c>
      <c r="D7" s="50">
        <v>12657</v>
      </c>
      <c r="E7" s="50">
        <v>15305</v>
      </c>
      <c r="F7" s="50">
        <v>10350</v>
      </c>
      <c r="G7" s="50">
        <f t="shared" si="0"/>
        <v>11706.75</v>
      </c>
    </row>
    <row r="8" spans="2:7" ht="15" customHeight="1">
      <c r="B8" s="49" t="s">
        <v>156</v>
      </c>
      <c r="C8" s="50">
        <v>10464</v>
      </c>
      <c r="D8" s="50">
        <v>12565</v>
      </c>
      <c r="E8" s="50">
        <v>4286</v>
      </c>
      <c r="F8" s="50">
        <v>6243</v>
      </c>
      <c r="G8" s="50">
        <f t="shared" si="0"/>
        <v>8389.5</v>
      </c>
    </row>
    <row r="9" spans="2:7" ht="15" customHeight="1">
      <c r="B9" s="49" t="s">
        <v>157</v>
      </c>
      <c r="C9" s="50">
        <v>6776</v>
      </c>
      <c r="D9" s="50">
        <v>15233</v>
      </c>
      <c r="E9" s="50">
        <v>12891</v>
      </c>
      <c r="F9" s="50">
        <v>4566</v>
      </c>
      <c r="G9" s="50">
        <f t="shared" si="0"/>
        <v>9866.5</v>
      </c>
    </row>
    <row r="10" spans="2:7" ht="15" customHeight="1">
      <c r="B10" s="49" t="s">
        <v>158</v>
      </c>
      <c r="C10" s="50">
        <v>5955</v>
      </c>
      <c r="D10" s="50">
        <v>15043</v>
      </c>
      <c r="E10" s="50">
        <v>4378</v>
      </c>
      <c r="F10" s="50">
        <v>2600</v>
      </c>
      <c r="G10" s="50">
        <f t="shared" si="0"/>
        <v>6994</v>
      </c>
    </row>
    <row r="11" spans="2:7" ht="15" customHeight="1">
      <c r="B11" s="49" t="s">
        <v>159</v>
      </c>
      <c r="C11" s="50">
        <v>7617</v>
      </c>
      <c r="D11" s="50">
        <v>5554</v>
      </c>
      <c r="E11" s="50">
        <v>4918</v>
      </c>
      <c r="F11" s="50">
        <v>14000</v>
      </c>
      <c r="G11" s="50">
        <f t="shared" si="0"/>
        <v>8022.25</v>
      </c>
    </row>
    <row r="12" spans="2:7" ht="15" customHeight="1">
      <c r="B12" s="49" t="s">
        <v>160</v>
      </c>
      <c r="C12" s="50">
        <v>3527</v>
      </c>
      <c r="D12" s="50">
        <v>14772</v>
      </c>
      <c r="E12" s="50">
        <v>2594</v>
      </c>
      <c r="F12" s="50">
        <v>13155</v>
      </c>
      <c r="G12" s="50">
        <f t="shared" si="0"/>
        <v>8512</v>
      </c>
    </row>
    <row r="13" spans="2:7" ht="15" customHeight="1">
      <c r="B13" s="49" t="s">
        <v>161</v>
      </c>
      <c r="C13" s="50">
        <v>9119</v>
      </c>
      <c r="D13" s="50">
        <v>7330</v>
      </c>
      <c r="E13" s="50">
        <v>11830</v>
      </c>
      <c r="F13" s="50">
        <v>9988</v>
      </c>
      <c r="G13" s="50">
        <f t="shared" si="0"/>
        <v>9566.75</v>
      </c>
    </row>
    <row r="14" spans="2:7" ht="15" customHeight="1">
      <c r="B14" s="49" t="s">
        <v>162</v>
      </c>
      <c r="C14" s="50">
        <v>4748</v>
      </c>
      <c r="D14" s="50">
        <v>15464</v>
      </c>
      <c r="E14" s="50">
        <v>2028</v>
      </c>
      <c r="F14" s="50">
        <v>12760</v>
      </c>
      <c r="G14" s="50">
        <f t="shared" si="0"/>
        <v>8750</v>
      </c>
    </row>
    <row r="15" spans="2:7" ht="15" customHeight="1">
      <c r="B15" s="49" t="s">
        <v>163</v>
      </c>
      <c r="C15" s="50">
        <v>4032</v>
      </c>
      <c r="D15" s="50">
        <v>2979</v>
      </c>
      <c r="E15" s="50">
        <v>10438</v>
      </c>
      <c r="F15" s="50">
        <v>14511</v>
      </c>
      <c r="G15" s="50">
        <f t="shared" si="0"/>
        <v>7990</v>
      </c>
    </row>
    <row r="16" spans="2:7" ht="15" customHeight="1">
      <c r="B16" s="49" t="s">
        <v>140</v>
      </c>
      <c r="C16" s="50">
        <v>11065</v>
      </c>
      <c r="D16" s="50">
        <v>12060</v>
      </c>
      <c r="E16" s="50">
        <v>8328</v>
      </c>
      <c r="F16" s="50">
        <v>15570</v>
      </c>
      <c r="G16" s="50">
        <f t="shared" ref="G16:G27" si="1">AVERAGE(C16:F16)</f>
        <v>11755.75</v>
      </c>
    </row>
    <row r="17" spans="2:7" ht="15" customHeight="1">
      <c r="B17" s="49" t="s">
        <v>141</v>
      </c>
      <c r="C17" s="50">
        <v>14123</v>
      </c>
      <c r="D17" s="50">
        <v>15158</v>
      </c>
      <c r="E17" s="50">
        <v>2432</v>
      </c>
      <c r="F17" s="50">
        <v>6091</v>
      </c>
      <c r="G17" s="50">
        <f t="shared" si="1"/>
        <v>9451</v>
      </c>
    </row>
    <row r="18" spans="2:7" ht="15" customHeight="1">
      <c r="B18" s="49" t="s">
        <v>142</v>
      </c>
      <c r="C18" s="50">
        <v>13389</v>
      </c>
      <c r="D18" s="50">
        <v>14138</v>
      </c>
      <c r="E18" s="50">
        <v>16853</v>
      </c>
      <c r="F18" s="50">
        <v>8454</v>
      </c>
      <c r="G18" s="50">
        <f t="shared" si="1"/>
        <v>13208.5</v>
      </c>
    </row>
    <row r="19" spans="2:7" ht="15" customHeight="1">
      <c r="B19" s="49" t="s">
        <v>143</v>
      </c>
      <c r="C19" s="50">
        <v>2475</v>
      </c>
      <c r="D19" s="50">
        <v>3418</v>
      </c>
      <c r="E19" s="50">
        <v>14139</v>
      </c>
      <c r="F19" s="50">
        <v>15899</v>
      </c>
      <c r="G19" s="50">
        <f t="shared" si="1"/>
        <v>8982.75</v>
      </c>
    </row>
    <row r="20" spans="2:7" ht="15" customHeight="1">
      <c r="B20" s="49" t="s">
        <v>144</v>
      </c>
      <c r="C20" s="50">
        <v>10920</v>
      </c>
      <c r="D20" s="50">
        <v>12262</v>
      </c>
      <c r="E20" s="50">
        <v>8795</v>
      </c>
      <c r="F20" s="50">
        <v>6887</v>
      </c>
      <c r="G20" s="50">
        <f t="shared" si="1"/>
        <v>9716</v>
      </c>
    </row>
    <row r="21" spans="2:7" ht="15" customHeight="1">
      <c r="B21" s="49" t="s">
        <v>145</v>
      </c>
      <c r="C21" s="50">
        <v>12392</v>
      </c>
      <c r="D21" s="50">
        <v>11321</v>
      </c>
      <c r="E21" s="50">
        <v>16503</v>
      </c>
      <c r="F21" s="50">
        <v>12544</v>
      </c>
      <c r="G21" s="50">
        <f t="shared" si="1"/>
        <v>13190</v>
      </c>
    </row>
    <row r="22" spans="2:7" ht="15" customHeight="1">
      <c r="B22" s="49" t="s">
        <v>146</v>
      </c>
      <c r="C22" s="50">
        <v>14558</v>
      </c>
      <c r="D22" s="50">
        <v>2299</v>
      </c>
      <c r="E22" s="50">
        <v>12378</v>
      </c>
      <c r="F22" s="50">
        <v>4412</v>
      </c>
      <c r="G22" s="50">
        <f t="shared" si="1"/>
        <v>8411.75</v>
      </c>
    </row>
    <row r="23" spans="2:7" ht="15" customHeight="1">
      <c r="B23" s="49" t="s">
        <v>147</v>
      </c>
      <c r="C23" s="50">
        <v>8945</v>
      </c>
      <c r="D23" s="50">
        <v>7275</v>
      </c>
      <c r="E23" s="50">
        <v>15269</v>
      </c>
      <c r="F23" s="50">
        <v>7524</v>
      </c>
      <c r="G23" s="50">
        <f t="shared" si="1"/>
        <v>9753.25</v>
      </c>
    </row>
    <row r="24" spans="2:7" ht="15" customHeight="1">
      <c r="B24" s="49" t="s">
        <v>148</v>
      </c>
      <c r="C24" s="50">
        <v>13980</v>
      </c>
      <c r="D24" s="50">
        <v>12396</v>
      </c>
      <c r="E24" s="50">
        <v>13377</v>
      </c>
      <c r="F24" s="50">
        <v>16347</v>
      </c>
      <c r="G24" s="50">
        <f t="shared" si="1"/>
        <v>14025</v>
      </c>
    </row>
    <row r="25" spans="2:7" ht="15" customHeight="1">
      <c r="B25" s="49" t="s">
        <v>149</v>
      </c>
      <c r="C25" s="50">
        <v>16576</v>
      </c>
      <c r="D25" s="50">
        <v>16769</v>
      </c>
      <c r="E25" s="50">
        <v>9533</v>
      </c>
      <c r="F25" s="50">
        <v>7995</v>
      </c>
      <c r="G25" s="50">
        <f t="shared" si="1"/>
        <v>12718.25</v>
      </c>
    </row>
    <row r="26" spans="2:7" ht="15" customHeight="1">
      <c r="B26" s="49" t="s">
        <v>150</v>
      </c>
      <c r="C26" s="50">
        <v>16696</v>
      </c>
      <c r="D26" s="50">
        <v>8486</v>
      </c>
      <c r="E26" s="50">
        <v>7352</v>
      </c>
      <c r="F26" s="50">
        <v>15177</v>
      </c>
      <c r="G26" s="50">
        <f t="shared" si="1"/>
        <v>11927.75</v>
      </c>
    </row>
    <row r="27" spans="2:7" ht="15" customHeight="1">
      <c r="B27" s="49" t="s">
        <v>151</v>
      </c>
      <c r="C27" s="50">
        <v>15959</v>
      </c>
      <c r="D27" s="50">
        <v>9781</v>
      </c>
      <c r="E27" s="50">
        <v>2685</v>
      </c>
      <c r="F27" s="50">
        <v>15616</v>
      </c>
      <c r="G27" s="50">
        <f t="shared" si="1"/>
        <v>11010.25</v>
      </c>
    </row>
    <row r="28" spans="2:7" ht="4.5" customHeight="1"/>
    <row r="29" spans="2:7" ht="6.75" customHeight="1"/>
    <row r="30" spans="2:7" ht="15" customHeight="1">
      <c r="B30" s="57" t="s">
        <v>164</v>
      </c>
      <c r="C30" s="55"/>
      <c r="D30" s="52"/>
      <c r="E30" s="52"/>
      <c r="F30" s="52"/>
      <c r="G30" s="52"/>
    </row>
    <row r="31" spans="2:7" ht="15" customHeight="1">
      <c r="B31" s="57" t="s">
        <v>166</v>
      </c>
      <c r="C31" s="55"/>
      <c r="D31" s="52"/>
      <c r="E31" s="52"/>
      <c r="F31" s="52"/>
      <c r="G31" s="52"/>
    </row>
    <row r="32" spans="2:7" ht="3.75" customHeight="1">
      <c r="B32" s="53"/>
      <c r="C32" s="52"/>
      <c r="D32" s="52"/>
      <c r="E32" s="52"/>
      <c r="F32" s="52"/>
      <c r="G32" s="52"/>
    </row>
    <row r="33" spans="2:7" ht="15" customHeight="1">
      <c r="B33" s="56" t="s">
        <v>165</v>
      </c>
      <c r="C33" s="55"/>
      <c r="D33" s="51"/>
      <c r="E33" s="51"/>
      <c r="F33" s="51"/>
      <c r="G33" s="51"/>
    </row>
    <row r="34" spans="2:7" ht="15" customHeight="1">
      <c r="B34" s="54"/>
      <c r="C34" s="52"/>
      <c r="D34" s="53"/>
      <c r="E34" s="53"/>
      <c r="F34" s="53"/>
      <c r="G34" s="5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7"/>
  <sheetViews>
    <sheetView workbookViewId="0">
      <selection activeCell="G22" sqref="G22:G23"/>
    </sheetView>
  </sheetViews>
  <sheetFormatPr defaultRowHeight="16.5"/>
  <cols>
    <col min="1" max="1" width="1.25" customWidth="1"/>
    <col min="2" max="2" width="10.5" customWidth="1"/>
    <col min="3" max="3" width="10.875" customWidth="1"/>
    <col min="4" max="5" width="11.75" bestFit="1" customWidth="1"/>
    <col min="6" max="6" width="9.5" bestFit="1" customWidth="1"/>
    <col min="7" max="7" width="11" style="12" customWidth="1"/>
    <col min="8" max="8" width="12.5" customWidth="1"/>
  </cols>
  <sheetData>
    <row r="1" spans="2:7" ht="18.75">
      <c r="B1" s="1" t="s">
        <v>0</v>
      </c>
      <c r="C1" s="1"/>
      <c r="D1" s="1"/>
      <c r="E1" s="1"/>
      <c r="F1" s="1"/>
      <c r="G1" s="8"/>
    </row>
    <row r="3" spans="2:7" ht="16.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167</v>
      </c>
    </row>
    <row r="4" spans="2:7">
      <c r="B4" s="3" t="s">
        <v>6</v>
      </c>
      <c r="C4" s="3" t="s">
        <v>7</v>
      </c>
      <c r="D4" s="4" t="str">
        <f>HLOOKUP(C4,$B$15:$E$17,2,0)</f>
        <v>스피디300</v>
      </c>
      <c r="E4" s="3">
        <v>5</v>
      </c>
      <c r="F4" s="4">
        <f>E4*HLOOKUP(C4,$B$15:$E$17,3,0)</f>
        <v>60000000</v>
      </c>
      <c r="G4" s="58"/>
    </row>
    <row r="5" spans="2:7">
      <c r="B5" s="3" t="s">
        <v>8</v>
      </c>
      <c r="C5" s="3" t="s">
        <v>9</v>
      </c>
      <c r="D5" s="4" t="str">
        <f t="shared" ref="D5:D12" si="0">HLOOKUP(C5,$B$15:$E$17,2,0)</f>
        <v>아우토반-S</v>
      </c>
      <c r="E5" s="3">
        <v>4</v>
      </c>
      <c r="F5" s="4">
        <f t="shared" ref="F5:F12" si="1">E5*HLOOKUP(C5,$B$15:$E$17,3,0)</f>
        <v>62000000</v>
      </c>
      <c r="G5" s="58"/>
    </row>
    <row r="6" spans="2:7">
      <c r="B6" s="3" t="s">
        <v>10</v>
      </c>
      <c r="C6" s="3" t="s">
        <v>7</v>
      </c>
      <c r="D6" s="4" t="str">
        <f t="shared" si="0"/>
        <v>스피디300</v>
      </c>
      <c r="E6" s="3">
        <v>4</v>
      </c>
      <c r="F6" s="4">
        <f t="shared" si="1"/>
        <v>48000000</v>
      </c>
      <c r="G6" s="58"/>
    </row>
    <row r="7" spans="2:7" ht="16.5" customHeight="1">
      <c r="B7" s="3" t="s">
        <v>11</v>
      </c>
      <c r="C7" s="3" t="s">
        <v>12</v>
      </c>
      <c r="D7" s="4" t="str">
        <f t="shared" si="0"/>
        <v>뉴에스테반</v>
      </c>
      <c r="E7" s="3">
        <v>7</v>
      </c>
      <c r="F7" s="4">
        <f t="shared" si="1"/>
        <v>94500000</v>
      </c>
      <c r="G7" s="58"/>
    </row>
    <row r="8" spans="2:7">
      <c r="B8" s="3" t="s">
        <v>13</v>
      </c>
      <c r="C8" s="3" t="s">
        <v>12</v>
      </c>
      <c r="D8" s="4" t="str">
        <f t="shared" si="0"/>
        <v>뉴에스테반</v>
      </c>
      <c r="E8" s="3">
        <v>4</v>
      </c>
      <c r="F8" s="4">
        <f t="shared" si="1"/>
        <v>54000000</v>
      </c>
      <c r="G8" s="58"/>
    </row>
    <row r="9" spans="2:7">
      <c r="B9" s="3" t="s">
        <v>14</v>
      </c>
      <c r="C9" s="3" t="s">
        <v>15</v>
      </c>
      <c r="D9" s="4" t="str">
        <f t="shared" si="0"/>
        <v>아우토반-S</v>
      </c>
      <c r="E9" s="3">
        <v>3</v>
      </c>
      <c r="F9" s="4">
        <f t="shared" si="1"/>
        <v>46500000</v>
      </c>
      <c r="G9" s="58"/>
    </row>
    <row r="10" spans="2:7">
      <c r="B10" s="3" t="s">
        <v>16</v>
      </c>
      <c r="C10" s="3" t="s">
        <v>17</v>
      </c>
      <c r="D10" s="4" t="str">
        <f t="shared" si="0"/>
        <v>뉴에스테반</v>
      </c>
      <c r="E10" s="3">
        <v>7</v>
      </c>
      <c r="F10" s="4">
        <f t="shared" si="1"/>
        <v>94500000</v>
      </c>
      <c r="G10" s="58"/>
    </row>
    <row r="11" spans="2:7">
      <c r="B11" s="3" t="s">
        <v>18</v>
      </c>
      <c r="C11" s="3" t="s">
        <v>19</v>
      </c>
      <c r="D11" s="4" t="str">
        <f t="shared" si="0"/>
        <v>스피디300</v>
      </c>
      <c r="E11" s="3">
        <v>5</v>
      </c>
      <c r="F11" s="4">
        <f t="shared" si="1"/>
        <v>60000000</v>
      </c>
      <c r="G11" s="58"/>
    </row>
    <row r="12" spans="2:7">
      <c r="B12" s="3" t="s">
        <v>20</v>
      </c>
      <c r="C12" s="3" t="s">
        <v>15</v>
      </c>
      <c r="D12" s="4" t="str">
        <f t="shared" si="0"/>
        <v>아우토반-S</v>
      </c>
      <c r="E12" s="3">
        <v>5</v>
      </c>
      <c r="F12" s="4">
        <f t="shared" si="1"/>
        <v>77500000</v>
      </c>
      <c r="G12" s="58"/>
    </row>
    <row r="14" spans="2:7">
      <c r="B14" s="5" t="s">
        <v>21</v>
      </c>
      <c r="C14" s="6"/>
      <c r="D14" s="6"/>
      <c r="E14" s="6"/>
    </row>
    <row r="15" spans="2:7">
      <c r="B15" s="2" t="s">
        <v>22</v>
      </c>
      <c r="C15" s="2" t="s">
        <v>19</v>
      </c>
      <c r="D15" s="2" t="s">
        <v>17</v>
      </c>
      <c r="E15" s="2" t="s">
        <v>15</v>
      </c>
    </row>
    <row r="16" spans="2:7">
      <c r="B16" s="3" t="s">
        <v>23</v>
      </c>
      <c r="C16" s="3" t="s">
        <v>24</v>
      </c>
      <c r="D16" s="3" t="s">
        <v>25</v>
      </c>
      <c r="E16" s="3" t="s">
        <v>26</v>
      </c>
    </row>
    <row r="17" spans="2:5">
      <c r="B17" s="3" t="s">
        <v>27</v>
      </c>
      <c r="C17" s="7">
        <v>12000000</v>
      </c>
      <c r="D17" s="7">
        <v>13500000</v>
      </c>
      <c r="E17" s="7">
        <v>15500000</v>
      </c>
    </row>
  </sheetData>
  <mergeCells count="2">
    <mergeCell ref="B1:F1"/>
    <mergeCell ref="B14:E14"/>
  </mergeCells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L21"/>
  <sheetViews>
    <sheetView workbookViewId="0">
      <selection activeCell="H24" sqref="H24"/>
    </sheetView>
  </sheetViews>
  <sheetFormatPr defaultRowHeight="16.5"/>
  <cols>
    <col min="1" max="1" width="1.125" style="35" customWidth="1"/>
    <col min="2" max="2" width="7.375" style="35" bestFit="1" customWidth="1"/>
    <col min="3" max="3" width="5.25" style="35" bestFit="1" customWidth="1"/>
    <col min="4" max="4" width="10.875" style="35" bestFit="1" customWidth="1"/>
    <col min="5" max="6" width="9.375" style="35" bestFit="1" customWidth="1"/>
    <col min="7" max="7" width="9.25" style="35" bestFit="1" customWidth="1"/>
    <col min="8" max="8" width="10.375" style="35" customWidth="1"/>
    <col min="9" max="9" width="11.75" style="35" customWidth="1"/>
    <col min="10" max="10" width="3" style="35" customWidth="1"/>
    <col min="11" max="11" width="6.125" style="35" customWidth="1"/>
    <col min="12" max="12" width="9.5" style="35" customWidth="1"/>
    <col min="13" max="16384" width="9" style="35"/>
  </cols>
  <sheetData>
    <row r="2" spans="2:12" ht="23.25">
      <c r="B2" s="59" t="s">
        <v>168</v>
      </c>
      <c r="C2" s="59"/>
      <c r="D2" s="59"/>
      <c r="E2" s="59"/>
      <c r="F2" s="59"/>
      <c r="G2" s="59"/>
      <c r="H2" s="59"/>
      <c r="I2" s="59"/>
    </row>
    <row r="3" spans="2:12" ht="23.25">
      <c r="B3" s="60"/>
      <c r="C3" s="60"/>
      <c r="D3" s="60"/>
      <c r="E3" s="60"/>
      <c r="F3" s="60"/>
      <c r="G3" s="60"/>
      <c r="H3" s="60"/>
      <c r="I3" s="60"/>
    </row>
    <row r="4" spans="2:12">
      <c r="B4" s="61" t="s">
        <v>169</v>
      </c>
      <c r="C4" s="61" t="s">
        <v>170</v>
      </c>
      <c r="D4" s="61" t="s">
        <v>171</v>
      </c>
      <c r="E4" s="61" t="s">
        <v>172</v>
      </c>
      <c r="F4" s="61" t="s">
        <v>173</v>
      </c>
      <c r="G4" s="69" t="s">
        <v>185</v>
      </c>
      <c r="H4" s="61" t="s">
        <v>187</v>
      </c>
      <c r="I4" s="62" t="s">
        <v>174</v>
      </c>
      <c r="J4" s="63"/>
      <c r="K4" s="64" t="s">
        <v>170</v>
      </c>
      <c r="L4" s="64" t="s">
        <v>173</v>
      </c>
    </row>
    <row r="5" spans="2:12">
      <c r="B5" s="16" t="s">
        <v>103</v>
      </c>
      <c r="C5" s="65" t="s">
        <v>175</v>
      </c>
      <c r="D5" s="66">
        <v>890000</v>
      </c>
      <c r="E5" s="66">
        <f>IF(C5="부장",D5*0.55,IF(C5="과장",D5*0.5,IF(C5="대리",D5*0.45,IF(C5="주임",D5*0.43,D5*0.4))))</f>
        <v>356000</v>
      </c>
      <c r="F5" s="66">
        <f>VLOOKUP(C5,$K$4:$L$8,2,0)</f>
        <v>170000</v>
      </c>
      <c r="G5" s="42">
        <v>2</v>
      </c>
      <c r="H5" s="70"/>
      <c r="I5" s="67">
        <f>D5+E5+F5+H5</f>
        <v>1416000</v>
      </c>
      <c r="J5" s="63"/>
      <c r="K5" s="68" t="s">
        <v>176</v>
      </c>
      <c r="L5" s="66">
        <v>350000</v>
      </c>
    </row>
    <row r="6" spans="2:12">
      <c r="B6" s="16" t="s">
        <v>105</v>
      </c>
      <c r="C6" s="65" t="s">
        <v>177</v>
      </c>
      <c r="D6" s="66">
        <v>930000</v>
      </c>
      <c r="E6" s="66">
        <f t="shared" ref="E6:E15" si="0">IF(C6="부장",D6*0.55,IF(C6="과장",D6*0.5,IF(C6="대리",D6*0.45,IF(C6="주임",D6*0.43,D6*0.4))))</f>
        <v>465000</v>
      </c>
      <c r="F6" s="66">
        <f t="shared" ref="F6:F15" si="1">VLOOKUP(C6,$K$4:$L$8,2,0)</f>
        <v>300000</v>
      </c>
      <c r="G6" s="42">
        <v>0</v>
      </c>
      <c r="H6" s="70"/>
      <c r="I6" s="67">
        <f t="shared" ref="I6:I15" si="2">D6+E6+F6+H6</f>
        <v>1695000</v>
      </c>
      <c r="J6" s="63"/>
      <c r="K6" s="68" t="s">
        <v>177</v>
      </c>
      <c r="L6" s="66">
        <v>300000</v>
      </c>
    </row>
    <row r="7" spans="2:12">
      <c r="B7" s="16" t="s">
        <v>107</v>
      </c>
      <c r="C7" s="65" t="s">
        <v>178</v>
      </c>
      <c r="D7" s="66">
        <v>1056000</v>
      </c>
      <c r="E7" s="66">
        <f t="shared" si="0"/>
        <v>475200</v>
      </c>
      <c r="F7" s="66">
        <f t="shared" si="1"/>
        <v>260000</v>
      </c>
      <c r="G7" s="42" t="s">
        <v>186</v>
      </c>
      <c r="H7" s="70"/>
      <c r="I7" s="67">
        <f t="shared" si="2"/>
        <v>1791200</v>
      </c>
      <c r="J7" s="63"/>
      <c r="K7" s="68" t="s">
        <v>178</v>
      </c>
      <c r="L7" s="66">
        <v>260000</v>
      </c>
    </row>
    <row r="8" spans="2:12">
      <c r="B8" s="16" t="s">
        <v>109</v>
      </c>
      <c r="C8" s="65" t="s">
        <v>175</v>
      </c>
      <c r="D8" s="66">
        <v>650000</v>
      </c>
      <c r="E8" s="66">
        <f t="shared" si="0"/>
        <v>260000</v>
      </c>
      <c r="F8" s="66">
        <f t="shared" si="1"/>
        <v>170000</v>
      </c>
      <c r="G8" s="42">
        <v>2</v>
      </c>
      <c r="H8" s="70"/>
      <c r="I8" s="67">
        <f t="shared" si="2"/>
        <v>1080000</v>
      </c>
      <c r="J8" s="63"/>
      <c r="K8" s="68" t="s">
        <v>175</v>
      </c>
      <c r="L8" s="66">
        <v>170000</v>
      </c>
    </row>
    <row r="9" spans="2:12">
      <c r="B9" s="16" t="s">
        <v>111</v>
      </c>
      <c r="C9" s="65" t="s">
        <v>178</v>
      </c>
      <c r="D9" s="66">
        <v>965230</v>
      </c>
      <c r="E9" s="66">
        <f t="shared" si="0"/>
        <v>434353.5</v>
      </c>
      <c r="F9" s="66">
        <f t="shared" si="1"/>
        <v>260000</v>
      </c>
      <c r="G9" s="42">
        <v>3</v>
      </c>
      <c r="H9" s="70"/>
      <c r="I9" s="67">
        <f t="shared" si="2"/>
        <v>1659583.5</v>
      </c>
      <c r="J9" s="63"/>
    </row>
    <row r="10" spans="2:12">
      <c r="B10" s="43" t="s">
        <v>179</v>
      </c>
      <c r="C10" s="65" t="s">
        <v>175</v>
      </c>
      <c r="D10" s="66">
        <v>820000</v>
      </c>
      <c r="E10" s="66">
        <f t="shared" si="0"/>
        <v>328000</v>
      </c>
      <c r="F10" s="66">
        <f t="shared" si="1"/>
        <v>170000</v>
      </c>
      <c r="G10" s="42">
        <v>0</v>
      </c>
      <c r="H10" s="70"/>
      <c r="I10" s="67">
        <f t="shared" si="2"/>
        <v>1318000</v>
      </c>
      <c r="J10" s="63"/>
      <c r="K10"/>
      <c r="L10"/>
    </row>
    <row r="11" spans="2:12">
      <c r="B11" s="43" t="s">
        <v>180</v>
      </c>
      <c r="C11" s="65" t="s">
        <v>178</v>
      </c>
      <c r="D11" s="66">
        <v>1290000</v>
      </c>
      <c r="E11" s="66">
        <f t="shared" si="0"/>
        <v>580500</v>
      </c>
      <c r="F11" s="66">
        <f t="shared" si="1"/>
        <v>260000</v>
      </c>
      <c r="G11" s="42" t="s">
        <v>186</v>
      </c>
      <c r="H11" s="70"/>
      <c r="I11" s="67">
        <f t="shared" si="2"/>
        <v>2130500</v>
      </c>
      <c r="J11" s="63"/>
      <c r="K11"/>
      <c r="L11"/>
    </row>
    <row r="12" spans="2:12">
      <c r="B12" s="44" t="s">
        <v>181</v>
      </c>
      <c r="C12" s="65" t="s">
        <v>177</v>
      </c>
      <c r="D12" s="66">
        <v>930000</v>
      </c>
      <c r="E12" s="66">
        <f t="shared" si="0"/>
        <v>465000</v>
      </c>
      <c r="F12" s="66">
        <f t="shared" si="1"/>
        <v>300000</v>
      </c>
      <c r="G12" s="42">
        <v>0</v>
      </c>
      <c r="H12" s="70"/>
      <c r="I12" s="67">
        <f t="shared" si="2"/>
        <v>1695000</v>
      </c>
      <c r="J12" s="63"/>
    </row>
    <row r="13" spans="2:12">
      <c r="B13" s="44" t="s">
        <v>182</v>
      </c>
      <c r="C13" s="65" t="s">
        <v>176</v>
      </c>
      <c r="D13" s="66">
        <v>1230000</v>
      </c>
      <c r="E13" s="66">
        <f t="shared" si="0"/>
        <v>676500</v>
      </c>
      <c r="F13" s="66">
        <f t="shared" si="1"/>
        <v>350000</v>
      </c>
      <c r="G13" s="42">
        <v>3</v>
      </c>
      <c r="H13" s="70"/>
      <c r="I13" s="67">
        <f t="shared" si="2"/>
        <v>2256500</v>
      </c>
      <c r="J13" s="63"/>
      <c r="K13" s="63"/>
      <c r="L13" s="63"/>
    </row>
    <row r="14" spans="2:12">
      <c r="B14" s="44" t="s">
        <v>183</v>
      </c>
      <c r="C14" s="65" t="s">
        <v>175</v>
      </c>
      <c r="D14" s="66">
        <v>570000</v>
      </c>
      <c r="E14" s="66">
        <f t="shared" si="0"/>
        <v>228000</v>
      </c>
      <c r="F14" s="66">
        <f t="shared" si="1"/>
        <v>170000</v>
      </c>
      <c r="G14" s="42">
        <v>2</v>
      </c>
      <c r="H14" s="70"/>
      <c r="I14" s="67">
        <f t="shared" si="2"/>
        <v>968000</v>
      </c>
      <c r="J14" s="63"/>
      <c r="K14" s="63"/>
      <c r="L14" s="63"/>
    </row>
    <row r="15" spans="2:12">
      <c r="B15" s="65" t="s">
        <v>184</v>
      </c>
      <c r="C15" s="65" t="s">
        <v>175</v>
      </c>
      <c r="D15" s="66">
        <v>720000</v>
      </c>
      <c r="E15" s="66">
        <f t="shared" si="0"/>
        <v>288000</v>
      </c>
      <c r="F15" s="66">
        <f t="shared" si="1"/>
        <v>170000</v>
      </c>
      <c r="G15" s="42">
        <v>0</v>
      </c>
      <c r="H15" s="70"/>
      <c r="I15" s="67">
        <f t="shared" si="2"/>
        <v>1178000</v>
      </c>
      <c r="J15" s="63"/>
      <c r="K15" s="63"/>
      <c r="L15" s="63"/>
    </row>
    <row r="16" spans="2:12">
      <c r="B16" s="63"/>
      <c r="C16" s="63"/>
      <c r="D16" s="63"/>
      <c r="E16" s="63"/>
      <c r="F16" s="63"/>
      <c r="G16"/>
      <c r="H16" s="63"/>
      <c r="I16" s="63"/>
      <c r="J16" s="63"/>
      <c r="K16" s="63"/>
      <c r="L16" s="63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자동차코드</vt:lpstr>
      <vt:lpstr>지역</vt:lpstr>
      <vt:lpstr>회사</vt:lpstr>
      <vt:lpstr>점수</vt:lpstr>
      <vt:lpstr>매출내역</vt:lpstr>
      <vt:lpstr>자동차</vt:lpstr>
      <vt:lpstr>급여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홍길동</cp:lastModifiedBy>
  <dcterms:created xsi:type="dcterms:W3CDTF">2011-04-16T11:47:39Z</dcterms:created>
  <dcterms:modified xsi:type="dcterms:W3CDTF">2011-04-17T02:42:18Z</dcterms:modified>
</cp:coreProperties>
</file>