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ctor.Guo\Dropbox\愛上新鮮\"/>
    </mc:Choice>
  </mc:AlternateContent>
  <xr:revisionPtr revIDLastSave="0" documentId="13_ncr:1_{7ABD4818-F11E-4452-B060-CB27D69D57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definedNames>
    <definedName name="_xlnm._FilterDatabase" localSheetId="0" hidden="1">工作表1!$A$1:$P$1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5" i="1"/>
  <c r="D4" i="1"/>
  <c r="D3" i="1"/>
  <c r="D2" i="1"/>
  <c r="G25" i="1"/>
  <c r="E25" i="1" s="1"/>
  <c r="G24" i="1"/>
  <c r="E24" i="1" s="1"/>
  <c r="E40" i="1"/>
  <c r="E39" i="1"/>
  <c r="E38" i="1"/>
  <c r="E37" i="1"/>
  <c r="E36" i="1"/>
  <c r="E35" i="1"/>
  <c r="E34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E2" i="1"/>
  <c r="E33" i="1"/>
  <c r="E32" i="1"/>
  <c r="E31" i="1"/>
  <c r="E30" i="1"/>
  <c r="C30" i="1"/>
  <c r="C31" i="1"/>
  <c r="C32" i="1"/>
  <c r="F32" i="1" s="1"/>
  <c r="C33" i="1"/>
  <c r="F33" i="1" s="1"/>
  <c r="F39" i="1"/>
  <c r="F38" i="1"/>
  <c r="F31" i="1"/>
  <c r="F30" i="1"/>
  <c r="F29" i="1"/>
  <c r="F20" i="1"/>
  <c r="F19" i="1"/>
  <c r="F18" i="1"/>
  <c r="F13" i="1"/>
  <c r="F10" i="1"/>
  <c r="F9" i="1"/>
  <c r="F8" i="1"/>
  <c r="F7" i="1"/>
  <c r="F6" i="1"/>
  <c r="F5" i="1"/>
  <c r="F4" i="1"/>
  <c r="F3" i="1"/>
  <c r="C29" i="1"/>
  <c r="C26" i="1"/>
  <c r="F26" i="1" s="1"/>
  <c r="C23" i="1"/>
  <c r="F23" i="1" s="1"/>
  <c r="C22" i="1"/>
  <c r="F22" i="1" s="1"/>
  <c r="C21" i="1"/>
  <c r="F21" i="1" s="1"/>
  <c r="C17" i="1"/>
  <c r="F17" i="1" s="1"/>
  <c r="C16" i="1"/>
  <c r="F16" i="1" s="1"/>
  <c r="C15" i="1"/>
  <c r="C40" i="1"/>
  <c r="F40" i="1" s="1"/>
  <c r="C39" i="1"/>
  <c r="C38" i="1"/>
  <c r="C36" i="1"/>
  <c r="F36" i="1" s="1"/>
  <c r="C28" i="1"/>
  <c r="F28" i="1" s="1"/>
  <c r="C27" i="1"/>
  <c r="F27" i="1" s="1"/>
  <c r="C24" i="1"/>
  <c r="C20" i="1"/>
  <c r="C19" i="1"/>
  <c r="C18" i="1"/>
  <c r="C2" i="1"/>
  <c r="F2" i="1" s="1"/>
  <c r="C10" i="1"/>
  <c r="C9" i="1"/>
  <c r="C8" i="1"/>
  <c r="C7" i="1"/>
  <c r="C6" i="1"/>
  <c r="C5" i="1"/>
  <c r="C4" i="1"/>
  <c r="C3" i="1"/>
  <c r="C37" i="1"/>
  <c r="F37" i="1" s="1"/>
  <c r="C35" i="1"/>
  <c r="F35" i="1" s="1"/>
  <c r="C34" i="1"/>
  <c r="F34" i="1" s="1"/>
  <c r="C25" i="1"/>
  <c r="C14" i="1"/>
  <c r="F14" i="1" s="1"/>
  <c r="C13" i="1"/>
  <c r="C12" i="1"/>
  <c r="F12" i="1" s="1"/>
  <c r="F25" i="1" l="1"/>
  <c r="F24" i="1"/>
  <c r="F15" i="1"/>
</calcChain>
</file>

<file path=xl/sharedStrings.xml><?xml version="1.0" encoding="utf-8"?>
<sst xmlns="http://schemas.openxmlformats.org/spreadsheetml/2006/main" count="119" uniqueCount="102">
  <si>
    <t>蝦皮庫存控制</t>
    <phoneticPr fontId="1" type="noConversion"/>
  </si>
  <si>
    <t>官網庫存控制</t>
    <phoneticPr fontId="1" type="noConversion"/>
  </si>
  <si>
    <t>蝦皮40/100折價券</t>
    <phoneticPr fontId="3" type="noConversion"/>
  </si>
  <si>
    <t>IQF熟凍鮮玉米筍1KG</t>
  </si>
  <si>
    <t>IQF熟凍鮮蔬菠菜1KG</t>
  </si>
  <si>
    <t>低溫舒肥澳洲草飼菲力</t>
  </si>
  <si>
    <t>舒肥嫩雞胸香檸西西里一入</t>
  </si>
  <si>
    <t>舒肥嫩雞胸莿桐郁蒜一入</t>
  </si>
  <si>
    <t>舒肥嫩雞胸王牌青醬一入</t>
  </si>
  <si>
    <t>舒肥嫩雞胸遠山玫瑰鹽一入</t>
  </si>
  <si>
    <t>舒肥嫩雞胸正宗川椒一入</t>
  </si>
  <si>
    <t>全麥彩蔬康福餃-高麗菜雞胸</t>
  </si>
  <si>
    <t>全麥彩蔬康福餃-蘋果泡菜雞胸</t>
  </si>
  <si>
    <t>全麥彩蔬康福餃-甜玉米雞胸</t>
  </si>
  <si>
    <t>低溫舒肥鮮鯛魚片鮮享原味</t>
  </si>
  <si>
    <t>低溫舒肥鮮鯛魚片經典黑胡椒</t>
  </si>
  <si>
    <t>黎麥毛豆甜玉米</t>
  </si>
  <si>
    <t>相思紅豆紫糯米</t>
  </si>
  <si>
    <t>IQF花椰菜米500g</t>
  </si>
  <si>
    <t>三色瓜瓜包500g</t>
  </si>
  <si>
    <t>IQF熟凍綜合蔬菜500g</t>
  </si>
  <si>
    <t>舒肥厚切鮭魚菲力</t>
  </si>
  <si>
    <t>法式芥末籽醬</t>
  </si>
  <si>
    <t>品名</t>
    <phoneticPr fontId="1" type="noConversion"/>
  </si>
  <si>
    <t>FF003</t>
    <phoneticPr fontId="1" type="noConversion"/>
  </si>
  <si>
    <t>低溫舒肥鮮鯛魚片四川椒麻</t>
    <phoneticPr fontId="1" type="noConversion"/>
  </si>
  <si>
    <t>銀耳蓮子湯 300g</t>
  </si>
  <si>
    <t>低碳秘製雞胸肉義式紅醬</t>
  </si>
  <si>
    <t>低碳秘製雞胸肉羅勒青醬</t>
  </si>
  <si>
    <t>噴淚魔鬼辣椒醬</t>
  </si>
  <si>
    <t>BB001</t>
    <phoneticPr fontId="1" type="noConversion"/>
  </si>
  <si>
    <t>CB001</t>
    <phoneticPr fontId="1" type="noConversion"/>
  </si>
  <si>
    <t>CB002</t>
    <phoneticPr fontId="1" type="noConversion"/>
  </si>
  <si>
    <t>CB003</t>
    <phoneticPr fontId="1" type="noConversion"/>
  </si>
  <si>
    <t>CB004</t>
    <phoneticPr fontId="1" type="noConversion"/>
  </si>
  <si>
    <t>CB006</t>
    <phoneticPr fontId="1" type="noConversion"/>
  </si>
  <si>
    <t>CB007</t>
    <phoneticPr fontId="1" type="noConversion"/>
  </si>
  <si>
    <t>CB008</t>
    <phoneticPr fontId="1" type="noConversion"/>
  </si>
  <si>
    <t>CB009</t>
    <phoneticPr fontId="1" type="noConversion"/>
  </si>
  <si>
    <t>DD001</t>
    <phoneticPr fontId="1" type="noConversion"/>
  </si>
  <si>
    <t>DD002</t>
    <phoneticPr fontId="1" type="noConversion"/>
  </si>
  <si>
    <t>DD003</t>
    <phoneticPr fontId="1" type="noConversion"/>
  </si>
  <si>
    <t>FF001</t>
    <phoneticPr fontId="1" type="noConversion"/>
  </si>
  <si>
    <t>FF002</t>
    <phoneticPr fontId="1" type="noConversion"/>
  </si>
  <si>
    <t>IV008</t>
    <phoneticPr fontId="1" type="noConversion"/>
  </si>
  <si>
    <t>IV009</t>
    <phoneticPr fontId="1" type="noConversion"/>
  </si>
  <si>
    <t>IV010</t>
    <phoneticPr fontId="1" type="noConversion"/>
  </si>
  <si>
    <t>IV021</t>
    <phoneticPr fontId="1" type="noConversion"/>
  </si>
  <si>
    <t>IV022</t>
    <phoneticPr fontId="1" type="noConversion"/>
  </si>
  <si>
    <t>IV023</t>
    <phoneticPr fontId="1" type="noConversion"/>
  </si>
  <si>
    <t>SM001</t>
    <phoneticPr fontId="1" type="noConversion"/>
  </si>
  <si>
    <t>SS001</t>
    <phoneticPr fontId="1" type="noConversion"/>
  </si>
  <si>
    <t>SS002</t>
    <phoneticPr fontId="1" type="noConversion"/>
  </si>
  <si>
    <t>SS003</t>
    <phoneticPr fontId="1" type="noConversion"/>
  </si>
  <si>
    <t>SS010</t>
    <phoneticPr fontId="1" type="noConversion"/>
  </si>
  <si>
    <t>S60 康福先生冷凍紙箱</t>
  </si>
  <si>
    <t>S90 康福先生冷凍紙箱</t>
  </si>
  <si>
    <t>比利時巧克力冰淇淋</t>
  </si>
  <si>
    <t>鐵觀音可可脆片冰淇淋</t>
  </si>
  <si>
    <t>皇家泰奶冰淇淋</t>
  </si>
  <si>
    <t>S060</t>
  </si>
  <si>
    <t>S090</t>
  </si>
  <si>
    <t>IC001</t>
  </si>
  <si>
    <t>IC002</t>
  </si>
  <si>
    <t>IC003</t>
  </si>
  <si>
    <t>IV038</t>
    <phoneticPr fontId="1" type="noConversion"/>
  </si>
  <si>
    <t>IV037</t>
    <phoneticPr fontId="1" type="noConversion"/>
  </si>
  <si>
    <t>IV035</t>
    <phoneticPr fontId="1" type="noConversion"/>
  </si>
  <si>
    <t>IV034</t>
    <phoneticPr fontId="1" type="noConversion"/>
  </si>
  <si>
    <t>庫存水位</t>
    <phoneticPr fontId="2" type="noConversion"/>
  </si>
  <si>
    <t>應補庫存量</t>
    <phoneticPr fontId="1" type="noConversion"/>
  </si>
  <si>
    <t>愛上新鮮庫存</t>
    <phoneticPr fontId="2" type="noConversion"/>
  </si>
  <si>
    <t>田倉一/逢泰庫存</t>
    <phoneticPr fontId="2" type="noConversion"/>
  </si>
  <si>
    <t>已下單數量</t>
    <phoneticPr fontId="2" type="noConversion"/>
  </si>
  <si>
    <t>IQF熟凍青花菜</t>
    <phoneticPr fontId="1" type="noConversion"/>
  </si>
  <si>
    <t>IQF薄鹽毛豆</t>
    <phoneticPr fontId="1" type="noConversion"/>
  </si>
  <si>
    <t>DD004</t>
  </si>
  <si>
    <t>DD005</t>
  </si>
  <si>
    <t>DD006</t>
  </si>
  <si>
    <t>官網Solution</t>
    <phoneticPr fontId="2" type="noConversion"/>
  </si>
  <si>
    <t>蝦皮Solution</t>
    <phoneticPr fontId="2" type="noConversion"/>
  </si>
  <si>
    <t>舒肥嫩雞胸香檸百草椒鹽一入</t>
    <phoneticPr fontId="1" type="noConversion"/>
  </si>
  <si>
    <t>舒肥嫩雞胸京都和食照燒一入</t>
    <phoneticPr fontId="1" type="noConversion"/>
  </si>
  <si>
    <t>舒肥嫩雞胸咖哩泰黃一入</t>
    <phoneticPr fontId="1" type="noConversion"/>
  </si>
  <si>
    <t>補庫後可用天數</t>
    <phoneticPr fontId="1" type="noConversion"/>
  </si>
  <si>
    <t>舒肥嫩雞胸八入組</t>
    <phoneticPr fontId="1" type="noConversion"/>
  </si>
  <si>
    <t>CB100</t>
    <phoneticPr fontId="1" type="noConversion"/>
  </si>
  <si>
    <t>預購~9/28</t>
    <phoneticPr fontId="1" type="noConversion"/>
  </si>
  <si>
    <t>停賣</t>
    <phoneticPr fontId="1" type="noConversion"/>
  </si>
  <si>
    <t>控庫</t>
    <phoneticPr fontId="1" type="noConversion"/>
  </si>
  <si>
    <t>入倉時間</t>
    <phoneticPr fontId="2" type="noConversion"/>
  </si>
  <si>
    <t>商品編號</t>
    <phoneticPr fontId="2" type="noConversion"/>
  </si>
  <si>
    <t>上月出貨數量</t>
    <phoneticPr fontId="2" type="noConversion"/>
  </si>
  <si>
    <t>預購~9/17</t>
    <phoneticPr fontId="1" type="noConversion"/>
  </si>
  <si>
    <t>預購~9/23</t>
    <phoneticPr fontId="1" type="noConversion"/>
  </si>
  <si>
    <t>預購~9/16</t>
    <phoneticPr fontId="1" type="noConversion"/>
  </si>
  <si>
    <t>Monitor</t>
    <phoneticPr fontId="1" type="noConversion"/>
  </si>
  <si>
    <t>12/7到期</t>
    <phoneticPr fontId="3" type="noConversion"/>
  </si>
  <si>
    <t>全麥彩蔬康福餃-韭菜雞胸</t>
    <phoneticPr fontId="1" type="noConversion"/>
  </si>
  <si>
    <t>全麥彩蔬康福餃-羅勒乳酪</t>
    <phoneticPr fontId="1" type="noConversion"/>
  </si>
  <si>
    <t>全麥彩蔬康福餃-蟹黃雞胸</t>
    <phoneticPr fontId="1" type="noConversion"/>
  </si>
  <si>
    <t>剩餘可用天數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</si>
</sst>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b/>
      <sz val="11"/>
      <color theme="1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name val="Microsoft JhengHei UI"/>
      <family val="2"/>
      <charset val="136"/>
    </font>
    <font>
      <b/>
      <sz val="11"/>
      <name val="Microsoft JhengHei UI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5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" fontId="7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/>
    </xf>
    <xf numFmtId="49" fontId="8" fillId="4" borderId="1" xfId="1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 vertical="center"/>
    </xf>
    <xf numFmtId="1" fontId="7" fillId="5" borderId="1" xfId="1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 vertical="center"/>
    </xf>
    <xf numFmtId="1" fontId="7" fillId="6" borderId="1" xfId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/>
    </xf>
  </cellXfs>
  <cellStyles count="2">
    <cellStyle name="一般" xfId="0" builtinId="0"/>
    <cellStyle name="一般 2" xfId="1" xr:uid="{69955762-9CCA-485F-AE8C-BE947FB80ACB}"/>
  </cellStyles>
  <dxfs count="3"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115" zoomScaleNormal="115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ColWidth="9.140625" defaultRowHeight="15" x14ac:dyDescent="0.25"/>
  <cols>
    <col min="1" max="1" width="34.42578125" style="1" bestFit="1" customWidth="1"/>
    <col min="2" max="2" width="18.140625" style="1" customWidth="1"/>
    <col min="3" max="4" width="18.140625" style="6" customWidth="1"/>
    <col min="5" max="5" width="15.140625" style="11" customWidth="1"/>
    <col min="6" max="6" width="22.42578125" style="11" customWidth="1"/>
    <col min="7" max="7" width="15.42578125" style="12" customWidth="1"/>
    <col min="8" max="8" width="21.42578125" style="12" customWidth="1"/>
    <col min="9" max="9" width="15.42578125" style="12" customWidth="1"/>
    <col min="10" max="12" width="15.42578125" style="12" bestFit="1" customWidth="1"/>
    <col min="13" max="13" width="21.42578125" style="12" customWidth="1"/>
    <col min="14" max="15" width="15.140625" style="11" bestFit="1" customWidth="1"/>
    <col min="16" max="16384" width="9.140625" style="6"/>
  </cols>
  <sheetData>
    <row r="1" spans="1:15" s="4" customFormat="1" x14ac:dyDescent="0.25">
      <c r="A1" s="4" t="s">
        <v>23</v>
      </c>
      <c r="B1" s="2" t="s">
        <v>91</v>
      </c>
      <c r="C1" s="2" t="s">
        <v>69</v>
      </c>
      <c r="D1" s="2" t="s">
        <v>101</v>
      </c>
      <c r="E1" s="4" t="s">
        <v>84</v>
      </c>
      <c r="F1" s="4" t="s">
        <v>70</v>
      </c>
      <c r="G1" s="3" t="s">
        <v>71</v>
      </c>
      <c r="H1" s="3" t="s">
        <v>72</v>
      </c>
      <c r="I1" s="3" t="s">
        <v>73</v>
      </c>
      <c r="J1" s="3" t="s">
        <v>90</v>
      </c>
      <c r="K1" s="3" t="s">
        <v>79</v>
      </c>
      <c r="L1" s="3" t="s">
        <v>80</v>
      </c>
      <c r="M1" s="3" t="s">
        <v>92</v>
      </c>
      <c r="N1" s="4" t="s">
        <v>1</v>
      </c>
      <c r="O1" s="4" t="s">
        <v>0</v>
      </c>
    </row>
    <row r="2" spans="1:15" s="21" customFormat="1" x14ac:dyDescent="0.25">
      <c r="A2" s="22" t="s">
        <v>5</v>
      </c>
      <c r="B2" s="22" t="s">
        <v>30</v>
      </c>
      <c r="C2" s="23">
        <f t="shared" ref="C2:C10" si="0">M2</f>
        <v>263</v>
      </c>
      <c r="D2" s="23">
        <f>(G2)/(M2/30)</f>
        <v>9.0114068441064639</v>
      </c>
      <c r="E2" s="20">
        <f t="shared" ref="E2:E29" si="1">(H2+G2+I2)/(M2/30)</f>
        <v>9.0114068441064639</v>
      </c>
      <c r="F2" s="20">
        <f t="shared" ref="F2:F10" si="2">IF(I2&gt;0,0,IF(C2&gt;G2+H2,C2*1.3,0))</f>
        <v>341.90000000000003</v>
      </c>
      <c r="G2" s="5">
        <v>79</v>
      </c>
      <c r="H2" s="5">
        <v>0</v>
      </c>
      <c r="I2" s="5"/>
      <c r="J2" s="5"/>
      <c r="K2" s="5"/>
      <c r="L2" s="5"/>
      <c r="M2" s="5">
        <v>263</v>
      </c>
      <c r="N2" s="20"/>
      <c r="O2" s="20"/>
    </row>
    <row r="3" spans="1:15" s="21" customFormat="1" x14ac:dyDescent="0.25">
      <c r="A3" s="22" t="s">
        <v>6</v>
      </c>
      <c r="B3" s="22" t="s">
        <v>31</v>
      </c>
      <c r="C3" s="23">
        <f t="shared" si="0"/>
        <v>1345</v>
      </c>
      <c r="D3" s="23">
        <f>(G3)/(M3/30)</f>
        <v>0</v>
      </c>
      <c r="E3" s="20">
        <f t="shared" si="1"/>
        <v>47.843866171003718</v>
      </c>
      <c r="F3" s="20">
        <f t="shared" si="2"/>
        <v>0</v>
      </c>
      <c r="G3" s="5">
        <v>0</v>
      </c>
      <c r="H3" s="5">
        <v>0</v>
      </c>
      <c r="I3" s="5">
        <v>2145</v>
      </c>
      <c r="J3" s="28">
        <v>44456</v>
      </c>
      <c r="K3" s="5" t="s">
        <v>93</v>
      </c>
      <c r="L3" s="5" t="s">
        <v>88</v>
      </c>
      <c r="M3" s="5">
        <v>1345</v>
      </c>
      <c r="N3" s="20"/>
      <c r="O3" s="20"/>
    </row>
    <row r="4" spans="1:15" s="21" customFormat="1" x14ac:dyDescent="0.25">
      <c r="A4" s="22" t="s">
        <v>81</v>
      </c>
      <c r="B4" s="22" t="s">
        <v>32</v>
      </c>
      <c r="C4" s="23">
        <f t="shared" si="0"/>
        <v>1295</v>
      </c>
      <c r="D4" s="23">
        <f>(G4)/(M4/30)</f>
        <v>10.285714285714286</v>
      </c>
      <c r="E4" s="20">
        <f t="shared" si="1"/>
        <v>37.389961389961393</v>
      </c>
      <c r="F4" s="20">
        <f t="shared" si="2"/>
        <v>0</v>
      </c>
      <c r="G4" s="5">
        <v>444</v>
      </c>
      <c r="H4" s="5">
        <v>0</v>
      </c>
      <c r="I4" s="5">
        <v>1170</v>
      </c>
      <c r="J4" s="28">
        <v>44467</v>
      </c>
      <c r="K4" s="5"/>
      <c r="L4" s="5"/>
      <c r="M4" s="5">
        <v>1295</v>
      </c>
      <c r="N4" s="20"/>
      <c r="O4" s="20"/>
    </row>
    <row r="5" spans="1:15" s="21" customFormat="1" x14ac:dyDescent="0.25">
      <c r="A5" s="22" t="s">
        <v>82</v>
      </c>
      <c r="B5" s="22" t="s">
        <v>33</v>
      </c>
      <c r="C5" s="23">
        <f t="shared" si="0"/>
        <v>1156</v>
      </c>
      <c r="D5" s="23">
        <f>(G5)/(M5/30)</f>
        <v>0</v>
      </c>
      <c r="E5" s="20">
        <f t="shared" si="1"/>
        <v>44.714532871972324</v>
      </c>
      <c r="F5" s="20">
        <f t="shared" si="2"/>
        <v>0</v>
      </c>
      <c r="G5" s="5">
        <v>0</v>
      </c>
      <c r="H5" s="5">
        <v>0</v>
      </c>
      <c r="I5" s="5">
        <v>1723</v>
      </c>
      <c r="J5" s="28">
        <v>44456</v>
      </c>
      <c r="K5" s="5" t="s">
        <v>93</v>
      </c>
      <c r="L5" s="5" t="s">
        <v>88</v>
      </c>
      <c r="M5" s="5">
        <v>1156</v>
      </c>
      <c r="N5" s="20"/>
      <c r="O5" s="20"/>
    </row>
    <row r="6" spans="1:15" s="21" customFormat="1" x14ac:dyDescent="0.25">
      <c r="A6" s="22" t="s">
        <v>7</v>
      </c>
      <c r="B6" s="22" t="s">
        <v>34</v>
      </c>
      <c r="C6" s="23">
        <f t="shared" si="0"/>
        <v>1142</v>
      </c>
      <c r="D6" s="23">
        <f t="shared" ref="D6:D40" si="3">(G6)/(M6/30)</f>
        <v>7.9071803852889664</v>
      </c>
      <c r="E6" s="20">
        <f t="shared" si="1"/>
        <v>38.642732049036773</v>
      </c>
      <c r="F6" s="20">
        <f t="shared" si="2"/>
        <v>0</v>
      </c>
      <c r="G6" s="5">
        <v>301</v>
      </c>
      <c r="H6" s="5">
        <v>0</v>
      </c>
      <c r="I6" s="5">
        <v>1170</v>
      </c>
      <c r="J6" s="28">
        <v>44467</v>
      </c>
      <c r="K6" s="5" t="s">
        <v>96</v>
      </c>
      <c r="L6" s="5" t="s">
        <v>96</v>
      </c>
      <c r="M6" s="5">
        <v>1142</v>
      </c>
      <c r="N6" s="20"/>
      <c r="O6" s="20"/>
    </row>
    <row r="7" spans="1:15" s="21" customFormat="1" x14ac:dyDescent="0.25">
      <c r="A7" s="22" t="s">
        <v>8</v>
      </c>
      <c r="B7" s="22" t="s">
        <v>35</v>
      </c>
      <c r="C7" s="23">
        <f t="shared" si="0"/>
        <v>1496</v>
      </c>
      <c r="D7" s="23">
        <f t="shared" si="3"/>
        <v>0.28074866310160429</v>
      </c>
      <c r="E7" s="20">
        <f t="shared" si="1"/>
        <v>38.081550802139034</v>
      </c>
      <c r="F7" s="20">
        <f t="shared" si="2"/>
        <v>0</v>
      </c>
      <c r="G7" s="5">
        <v>14</v>
      </c>
      <c r="H7" s="5">
        <v>0</v>
      </c>
      <c r="I7" s="5">
        <v>1885</v>
      </c>
      <c r="J7" s="28">
        <v>44462</v>
      </c>
      <c r="K7" s="5" t="s">
        <v>94</v>
      </c>
      <c r="L7" s="5" t="s">
        <v>88</v>
      </c>
      <c r="M7" s="5">
        <v>1496</v>
      </c>
      <c r="N7" s="20"/>
      <c r="O7" s="20"/>
    </row>
    <row r="8" spans="1:15" s="21" customFormat="1" x14ac:dyDescent="0.25">
      <c r="A8" s="22" t="s">
        <v>9</v>
      </c>
      <c r="B8" s="22" t="s">
        <v>36</v>
      </c>
      <c r="C8" s="23">
        <f t="shared" si="0"/>
        <v>1371</v>
      </c>
      <c r="D8" s="23">
        <f t="shared" si="3"/>
        <v>3.2822757111597372</v>
      </c>
      <c r="E8" s="20">
        <f t="shared" si="1"/>
        <v>35.995623632385119</v>
      </c>
      <c r="F8" s="20">
        <f t="shared" si="2"/>
        <v>0</v>
      </c>
      <c r="G8" s="5">
        <v>150</v>
      </c>
      <c r="H8" s="5">
        <v>0</v>
      </c>
      <c r="I8" s="5">
        <v>1495</v>
      </c>
      <c r="J8" s="28">
        <v>44467</v>
      </c>
      <c r="K8" s="5" t="s">
        <v>96</v>
      </c>
      <c r="L8" s="5" t="s">
        <v>96</v>
      </c>
      <c r="M8" s="5">
        <v>1371</v>
      </c>
      <c r="N8" s="20"/>
      <c r="O8" s="20"/>
    </row>
    <row r="9" spans="1:15" s="21" customFormat="1" x14ac:dyDescent="0.25">
      <c r="A9" s="22" t="s">
        <v>10</v>
      </c>
      <c r="B9" s="22" t="s">
        <v>37</v>
      </c>
      <c r="C9" s="23">
        <f t="shared" si="0"/>
        <v>1308</v>
      </c>
      <c r="D9" s="23">
        <f t="shared" si="3"/>
        <v>3.5321100917431192</v>
      </c>
      <c r="E9" s="20">
        <f t="shared" si="1"/>
        <v>35.596330275229356</v>
      </c>
      <c r="F9" s="20">
        <f t="shared" si="2"/>
        <v>0</v>
      </c>
      <c r="G9" s="5">
        <v>154</v>
      </c>
      <c r="H9" s="5">
        <v>0</v>
      </c>
      <c r="I9" s="5">
        <v>1398</v>
      </c>
      <c r="J9" s="28">
        <v>44467</v>
      </c>
      <c r="K9" s="5" t="s">
        <v>96</v>
      </c>
      <c r="L9" s="5" t="s">
        <v>96</v>
      </c>
      <c r="M9" s="5">
        <v>1308</v>
      </c>
      <c r="N9" s="20"/>
      <c r="O9" s="20"/>
    </row>
    <row r="10" spans="1:15" s="21" customFormat="1" x14ac:dyDescent="0.25">
      <c r="A10" s="22" t="s">
        <v>83</v>
      </c>
      <c r="B10" s="22" t="s">
        <v>38</v>
      </c>
      <c r="C10" s="23">
        <f t="shared" si="0"/>
        <v>1124</v>
      </c>
      <c r="D10" s="23">
        <f t="shared" si="3"/>
        <v>10.008896797153024</v>
      </c>
      <c r="E10" s="20">
        <f t="shared" si="1"/>
        <v>36.032028469750891</v>
      </c>
      <c r="F10" s="20">
        <f t="shared" si="2"/>
        <v>0</v>
      </c>
      <c r="G10" s="5">
        <v>375</v>
      </c>
      <c r="H10" s="5">
        <v>0</v>
      </c>
      <c r="I10" s="5">
        <v>975</v>
      </c>
      <c r="J10" s="28">
        <v>44467</v>
      </c>
      <c r="K10" s="5" t="s">
        <v>96</v>
      </c>
      <c r="L10" s="5" t="s">
        <v>96</v>
      </c>
      <c r="M10" s="5">
        <v>1124</v>
      </c>
      <c r="N10" s="20"/>
      <c r="O10" s="20"/>
    </row>
    <row r="11" spans="1:15" s="21" customFormat="1" x14ac:dyDescent="0.25">
      <c r="A11" s="22" t="s">
        <v>85</v>
      </c>
      <c r="B11" s="22" t="s">
        <v>86</v>
      </c>
      <c r="C11" s="23"/>
      <c r="D11" s="23" t="e">
        <f t="shared" si="3"/>
        <v>#DIV/0!</v>
      </c>
      <c r="E11" s="20"/>
      <c r="F11" s="20"/>
      <c r="G11" s="5"/>
      <c r="H11" s="5"/>
      <c r="I11" s="5"/>
      <c r="J11" s="5"/>
      <c r="K11" s="5" t="s">
        <v>87</v>
      </c>
      <c r="L11" s="5" t="s">
        <v>88</v>
      </c>
      <c r="M11" s="5"/>
      <c r="N11" s="20"/>
      <c r="O11" s="20"/>
    </row>
    <row r="12" spans="1:15" s="16" customFormat="1" x14ac:dyDescent="0.25">
      <c r="A12" s="17" t="s">
        <v>11</v>
      </c>
      <c r="B12" s="17" t="s">
        <v>39</v>
      </c>
      <c r="C12" s="19">
        <f t="shared" ref="C12:C17" si="4">(M12/30)*14</f>
        <v>271.59999999999997</v>
      </c>
      <c r="D12" s="19">
        <f t="shared" si="3"/>
        <v>10</v>
      </c>
      <c r="E12" s="15">
        <f t="shared" si="1"/>
        <v>30.103092783505158</v>
      </c>
      <c r="F12" s="15">
        <f t="shared" ref="F12:F40" si="5">IF(I12&gt;0,0,IF(C12&gt;G12+H12,C12*1.3,0))</f>
        <v>0</v>
      </c>
      <c r="G12" s="5">
        <v>194</v>
      </c>
      <c r="H12" s="5">
        <v>0</v>
      </c>
      <c r="I12" s="5">
        <v>390</v>
      </c>
      <c r="J12" s="28">
        <v>44461</v>
      </c>
      <c r="K12" s="5"/>
      <c r="L12" s="5"/>
      <c r="M12" s="5">
        <v>582</v>
      </c>
      <c r="N12" s="15"/>
      <c r="O12" s="15"/>
    </row>
    <row r="13" spans="1:15" s="16" customFormat="1" x14ac:dyDescent="0.25">
      <c r="A13" s="17" t="s">
        <v>12</v>
      </c>
      <c r="B13" s="17" t="s">
        <v>40</v>
      </c>
      <c r="C13" s="19">
        <f t="shared" si="4"/>
        <v>145.13333333333333</v>
      </c>
      <c r="D13" s="19">
        <f t="shared" si="3"/>
        <v>33.472668810289385</v>
      </c>
      <c r="E13" s="15">
        <f t="shared" si="1"/>
        <v>33.472668810289385</v>
      </c>
      <c r="F13" s="15">
        <f t="shared" si="5"/>
        <v>0</v>
      </c>
      <c r="G13" s="5">
        <v>347</v>
      </c>
      <c r="H13" s="5">
        <v>0</v>
      </c>
      <c r="I13" s="5"/>
      <c r="J13" s="5"/>
      <c r="K13" s="5"/>
      <c r="L13" s="5"/>
      <c r="M13" s="5">
        <v>311</v>
      </c>
      <c r="N13" s="15"/>
      <c r="O13" s="15"/>
    </row>
    <row r="14" spans="1:15" s="16" customFormat="1" x14ac:dyDescent="0.25">
      <c r="A14" s="17" t="s">
        <v>13</v>
      </c>
      <c r="B14" s="17" t="s">
        <v>41</v>
      </c>
      <c r="C14" s="19">
        <f t="shared" si="4"/>
        <v>123.66666666666667</v>
      </c>
      <c r="D14" s="19">
        <f t="shared" si="3"/>
        <v>44.490566037735846</v>
      </c>
      <c r="E14" s="15">
        <f t="shared" si="1"/>
        <v>44.490566037735846</v>
      </c>
      <c r="F14" s="15">
        <f t="shared" si="5"/>
        <v>0</v>
      </c>
      <c r="G14" s="5">
        <v>393</v>
      </c>
      <c r="H14" s="5">
        <v>0</v>
      </c>
      <c r="I14" s="5"/>
      <c r="J14" s="5"/>
      <c r="K14" s="5"/>
      <c r="L14" s="5"/>
      <c r="M14" s="5">
        <v>265</v>
      </c>
      <c r="N14" s="15"/>
      <c r="O14" s="15"/>
    </row>
    <row r="15" spans="1:15" s="16" customFormat="1" x14ac:dyDescent="0.25">
      <c r="A15" s="17" t="s">
        <v>98</v>
      </c>
      <c r="B15" s="17" t="s">
        <v>76</v>
      </c>
      <c r="C15" s="19">
        <f t="shared" si="4"/>
        <v>0</v>
      </c>
      <c r="D15" s="19" t="e">
        <f t="shared" si="3"/>
        <v>#DIV/0!</v>
      </c>
      <c r="E15" s="15" t="e">
        <f t="shared" si="1"/>
        <v>#DIV/0!</v>
      </c>
      <c r="F15" s="15">
        <f t="shared" si="5"/>
        <v>0</v>
      </c>
      <c r="G15" s="5">
        <v>0</v>
      </c>
      <c r="H15" s="5">
        <v>0</v>
      </c>
      <c r="I15" s="5">
        <v>338</v>
      </c>
      <c r="J15" s="28">
        <v>44454</v>
      </c>
      <c r="K15" s="5"/>
      <c r="L15" s="5"/>
      <c r="M15" s="5"/>
      <c r="N15" s="15"/>
      <c r="O15" s="15"/>
    </row>
    <row r="16" spans="1:15" s="16" customFormat="1" x14ac:dyDescent="0.25">
      <c r="A16" s="17" t="s">
        <v>99</v>
      </c>
      <c r="B16" s="17" t="s">
        <v>77</v>
      </c>
      <c r="C16" s="19">
        <f t="shared" si="4"/>
        <v>0</v>
      </c>
      <c r="D16" s="19" t="e">
        <f t="shared" si="3"/>
        <v>#DIV/0!</v>
      </c>
      <c r="E16" s="15" t="e">
        <f t="shared" si="1"/>
        <v>#DIV/0!</v>
      </c>
      <c r="F16" s="15">
        <f t="shared" si="5"/>
        <v>0</v>
      </c>
      <c r="G16" s="5">
        <v>0</v>
      </c>
      <c r="H16" s="5">
        <v>0</v>
      </c>
      <c r="I16" s="5">
        <v>338</v>
      </c>
      <c r="J16" s="28">
        <v>44454</v>
      </c>
      <c r="K16" s="5"/>
      <c r="L16" s="5"/>
      <c r="M16" s="5"/>
      <c r="N16" s="15"/>
      <c r="O16" s="15"/>
    </row>
    <row r="17" spans="1:15" s="16" customFormat="1" x14ac:dyDescent="0.25">
      <c r="A17" s="17" t="s">
        <v>100</v>
      </c>
      <c r="B17" s="17" t="s">
        <v>78</v>
      </c>
      <c r="C17" s="19">
        <f t="shared" si="4"/>
        <v>0</v>
      </c>
      <c r="D17" s="19" t="e">
        <f t="shared" si="3"/>
        <v>#DIV/0!</v>
      </c>
      <c r="E17" s="15" t="e">
        <f t="shared" si="1"/>
        <v>#DIV/0!</v>
      </c>
      <c r="F17" s="15">
        <f t="shared" si="5"/>
        <v>0</v>
      </c>
      <c r="G17" s="5">
        <v>0</v>
      </c>
      <c r="H17" s="5">
        <v>0</v>
      </c>
      <c r="I17" s="5">
        <v>75</v>
      </c>
      <c r="J17" s="28">
        <v>44454</v>
      </c>
      <c r="K17" s="5"/>
      <c r="L17" s="5"/>
      <c r="M17" s="5"/>
      <c r="N17" s="15"/>
      <c r="O17" s="15"/>
    </row>
    <row r="18" spans="1:15" s="21" customFormat="1" x14ac:dyDescent="0.25">
      <c r="A18" s="22" t="s">
        <v>14</v>
      </c>
      <c r="B18" s="22" t="s">
        <v>42</v>
      </c>
      <c r="C18" s="23">
        <f t="shared" ref="C18:C23" si="6">M18</f>
        <v>201</v>
      </c>
      <c r="D18" s="23">
        <f t="shared" si="3"/>
        <v>39.253731343283583</v>
      </c>
      <c r="E18" s="20">
        <f t="shared" si="1"/>
        <v>74.179104477611943</v>
      </c>
      <c r="F18" s="20">
        <f t="shared" si="5"/>
        <v>0</v>
      </c>
      <c r="G18" s="5">
        <v>263</v>
      </c>
      <c r="H18" s="5">
        <v>0</v>
      </c>
      <c r="I18" s="5">
        <v>234</v>
      </c>
      <c r="J18" s="28">
        <v>44475</v>
      </c>
      <c r="K18" s="5"/>
      <c r="L18" s="5"/>
      <c r="M18" s="5">
        <v>201</v>
      </c>
      <c r="N18" s="20"/>
      <c r="O18" s="20"/>
    </row>
    <row r="19" spans="1:15" s="21" customFormat="1" x14ac:dyDescent="0.25">
      <c r="A19" s="22" t="s">
        <v>15</v>
      </c>
      <c r="B19" s="22" t="s">
        <v>43</v>
      </c>
      <c r="C19" s="23">
        <f t="shared" si="6"/>
        <v>314</v>
      </c>
      <c r="D19" s="23">
        <f t="shared" si="3"/>
        <v>15</v>
      </c>
      <c r="E19" s="20">
        <f t="shared" si="1"/>
        <v>37.35668789808917</v>
      </c>
      <c r="F19" s="20">
        <f t="shared" si="5"/>
        <v>0</v>
      </c>
      <c r="G19" s="5">
        <v>157</v>
      </c>
      <c r="H19" s="5">
        <v>0</v>
      </c>
      <c r="I19" s="5">
        <v>234</v>
      </c>
      <c r="J19" s="28">
        <v>44475</v>
      </c>
      <c r="K19" s="5" t="s">
        <v>96</v>
      </c>
      <c r="L19" s="5" t="s">
        <v>96</v>
      </c>
      <c r="M19" s="5">
        <v>314</v>
      </c>
      <c r="N19" s="20"/>
      <c r="O19" s="20"/>
    </row>
    <row r="20" spans="1:15" s="21" customFormat="1" x14ac:dyDescent="0.25">
      <c r="A20" s="22" t="s">
        <v>25</v>
      </c>
      <c r="B20" s="22" t="s">
        <v>24</v>
      </c>
      <c r="C20" s="23">
        <f t="shared" si="6"/>
        <v>323</v>
      </c>
      <c r="D20" s="23">
        <f t="shared" si="3"/>
        <v>10.866873065015479</v>
      </c>
      <c r="E20" s="20">
        <f t="shared" si="1"/>
        <v>54.334365325077393</v>
      </c>
      <c r="F20" s="20">
        <f t="shared" si="5"/>
        <v>0</v>
      </c>
      <c r="G20" s="5">
        <v>117</v>
      </c>
      <c r="H20" s="5">
        <v>0</v>
      </c>
      <c r="I20" s="5">
        <v>468</v>
      </c>
      <c r="J20" s="28">
        <v>44475</v>
      </c>
      <c r="K20" s="5" t="s">
        <v>96</v>
      </c>
      <c r="L20" s="5" t="s">
        <v>96</v>
      </c>
      <c r="M20" s="5">
        <v>323</v>
      </c>
      <c r="N20" s="20"/>
      <c r="O20" s="20"/>
    </row>
    <row r="21" spans="1:15" s="25" customFormat="1" x14ac:dyDescent="0.25">
      <c r="A21" s="26" t="s">
        <v>57</v>
      </c>
      <c r="B21" s="26" t="s">
        <v>62</v>
      </c>
      <c r="C21" s="27">
        <f t="shared" si="6"/>
        <v>893</v>
      </c>
      <c r="D21" s="27">
        <f t="shared" si="3"/>
        <v>6.8197088465845468</v>
      </c>
      <c r="E21" s="24">
        <f t="shared" si="1"/>
        <v>76.662933930571114</v>
      </c>
      <c r="F21" s="24">
        <f t="shared" si="5"/>
        <v>0</v>
      </c>
      <c r="G21" s="5">
        <v>203</v>
      </c>
      <c r="H21" s="5">
        <v>2079</v>
      </c>
      <c r="I21" s="5"/>
      <c r="J21" s="5"/>
      <c r="K21" s="5"/>
      <c r="L21" s="5"/>
      <c r="M21" s="5">
        <v>893</v>
      </c>
      <c r="N21" s="24"/>
      <c r="O21" s="24"/>
    </row>
    <row r="22" spans="1:15" s="25" customFormat="1" x14ac:dyDescent="0.25">
      <c r="A22" s="26" t="s">
        <v>58</v>
      </c>
      <c r="B22" s="26" t="s">
        <v>63</v>
      </c>
      <c r="C22" s="27">
        <f t="shared" si="6"/>
        <v>587</v>
      </c>
      <c r="D22" s="27">
        <f t="shared" si="3"/>
        <v>16.660988074957412</v>
      </c>
      <c r="E22" s="24">
        <f t="shared" si="1"/>
        <v>138.09199318568994</v>
      </c>
      <c r="F22" s="24">
        <f t="shared" si="5"/>
        <v>0</v>
      </c>
      <c r="G22" s="5">
        <v>326</v>
      </c>
      <c r="H22" s="5">
        <v>2376</v>
      </c>
      <c r="I22" s="5"/>
      <c r="J22" s="5"/>
      <c r="K22" s="5"/>
      <c r="L22" s="5"/>
      <c r="M22" s="5">
        <v>587</v>
      </c>
      <c r="N22" s="24"/>
      <c r="O22" s="24"/>
    </row>
    <row r="23" spans="1:15" s="25" customFormat="1" x14ac:dyDescent="0.25">
      <c r="A23" s="26" t="s">
        <v>59</v>
      </c>
      <c r="B23" s="26" t="s">
        <v>64</v>
      </c>
      <c r="C23" s="27">
        <f t="shared" si="6"/>
        <v>525</v>
      </c>
      <c r="D23" s="27">
        <f t="shared" si="3"/>
        <v>21.771428571428572</v>
      </c>
      <c r="E23" s="24">
        <f t="shared" si="1"/>
        <v>163.19999999999999</v>
      </c>
      <c r="F23" s="24">
        <f t="shared" si="5"/>
        <v>0</v>
      </c>
      <c r="G23" s="5">
        <v>381</v>
      </c>
      <c r="H23" s="5">
        <v>2475</v>
      </c>
      <c r="I23" s="5"/>
      <c r="J23" s="5"/>
      <c r="K23" s="5"/>
      <c r="L23" s="5"/>
      <c r="M23" s="5">
        <v>525</v>
      </c>
      <c r="N23" s="24"/>
      <c r="O23" s="24"/>
    </row>
    <row r="24" spans="1:15" s="21" customFormat="1" x14ac:dyDescent="0.25">
      <c r="A24" s="22" t="s">
        <v>16</v>
      </c>
      <c r="B24" s="22" t="s">
        <v>44</v>
      </c>
      <c r="C24" s="23">
        <f>(M24/30)*16</f>
        <v>373.33333333333331</v>
      </c>
      <c r="D24" s="23">
        <f t="shared" si="3"/>
        <v>20.528571428571428</v>
      </c>
      <c r="E24" s="20">
        <f t="shared" si="1"/>
        <v>20.528571428571428</v>
      </c>
      <c r="F24" s="20">
        <f t="shared" si="5"/>
        <v>0</v>
      </c>
      <c r="G24" s="5">
        <f>551-72</f>
        <v>479</v>
      </c>
      <c r="H24" s="5">
        <v>0</v>
      </c>
      <c r="I24" s="5"/>
      <c r="J24" s="5"/>
      <c r="K24" s="5"/>
      <c r="L24" s="5"/>
      <c r="M24" s="5">
        <v>700</v>
      </c>
      <c r="N24" s="20"/>
      <c r="O24" s="20"/>
    </row>
    <row r="25" spans="1:15" s="7" customFormat="1" x14ac:dyDescent="0.25">
      <c r="A25" s="14" t="s">
        <v>17</v>
      </c>
      <c r="B25" s="14" t="s">
        <v>45</v>
      </c>
      <c r="C25" s="10">
        <f>(M25/30)*14</f>
        <v>60.199999999999996</v>
      </c>
      <c r="D25" s="10">
        <f t="shared" si="3"/>
        <v>13.720930232558141</v>
      </c>
      <c r="E25" s="13">
        <f t="shared" si="1"/>
        <v>13.720930232558141</v>
      </c>
      <c r="F25" s="13">
        <f t="shared" si="5"/>
        <v>78.259999999999991</v>
      </c>
      <c r="G25" s="5">
        <f>78-19</f>
        <v>59</v>
      </c>
      <c r="H25" s="5">
        <v>0</v>
      </c>
      <c r="I25" s="5"/>
      <c r="J25" s="5"/>
      <c r="K25" s="5"/>
      <c r="L25" s="5"/>
      <c r="M25" s="5">
        <v>129</v>
      </c>
      <c r="N25" s="13"/>
      <c r="O25" s="13"/>
    </row>
    <row r="26" spans="1:15" s="21" customFormat="1" x14ac:dyDescent="0.25">
      <c r="A26" s="22" t="s">
        <v>26</v>
      </c>
      <c r="B26" s="22" t="s">
        <v>46</v>
      </c>
      <c r="C26" s="23">
        <f>(M26/30)*14</f>
        <v>0</v>
      </c>
      <c r="D26" s="23" t="e">
        <f t="shared" si="3"/>
        <v>#DIV/0!</v>
      </c>
      <c r="E26" s="20" t="e">
        <f t="shared" si="1"/>
        <v>#DIV/0!</v>
      </c>
      <c r="F26" s="20">
        <f t="shared" si="5"/>
        <v>0</v>
      </c>
      <c r="G26" s="5">
        <v>0</v>
      </c>
      <c r="H26" s="5"/>
      <c r="I26" s="5"/>
      <c r="J26" s="5"/>
      <c r="K26" s="5"/>
      <c r="L26" s="5"/>
      <c r="M26" s="5"/>
      <c r="N26" s="20"/>
      <c r="O26" s="20"/>
    </row>
    <row r="27" spans="1:15" s="21" customFormat="1" x14ac:dyDescent="0.25">
      <c r="A27" s="22" t="s">
        <v>18</v>
      </c>
      <c r="B27" s="22" t="s">
        <v>47</v>
      </c>
      <c r="C27" s="23">
        <f>(M27/30)*16</f>
        <v>131.73333333333332</v>
      </c>
      <c r="D27" s="23">
        <f t="shared" si="3"/>
        <v>28.421052631578949</v>
      </c>
      <c r="E27" s="20">
        <f t="shared" si="1"/>
        <v>28.421052631578949</v>
      </c>
      <c r="F27" s="20">
        <f t="shared" si="5"/>
        <v>0</v>
      </c>
      <c r="G27" s="5">
        <v>234</v>
      </c>
      <c r="H27" s="5">
        <v>0</v>
      </c>
      <c r="I27" s="5"/>
      <c r="J27" s="5"/>
      <c r="K27" s="5"/>
      <c r="L27" s="5"/>
      <c r="M27" s="5">
        <v>247</v>
      </c>
      <c r="N27" s="20"/>
      <c r="O27" s="20"/>
    </row>
    <row r="28" spans="1:15" s="21" customFormat="1" x14ac:dyDescent="0.25">
      <c r="A28" s="22" t="s">
        <v>19</v>
      </c>
      <c r="B28" s="22" t="s">
        <v>48</v>
      </c>
      <c r="C28" s="23">
        <f>(M28/30)*16</f>
        <v>196.8</v>
      </c>
      <c r="D28" s="23">
        <f t="shared" si="3"/>
        <v>14.308943089430894</v>
      </c>
      <c r="E28" s="20">
        <f t="shared" si="1"/>
        <v>14.308943089430894</v>
      </c>
      <c r="F28" s="20">
        <f t="shared" si="5"/>
        <v>255.84000000000003</v>
      </c>
      <c r="G28" s="5">
        <v>176</v>
      </c>
      <c r="H28" s="5">
        <v>0</v>
      </c>
      <c r="I28" s="5"/>
      <c r="J28" s="5"/>
      <c r="K28" s="5"/>
      <c r="L28" s="5"/>
      <c r="M28" s="5">
        <v>369</v>
      </c>
      <c r="N28" s="20"/>
      <c r="O28" s="20"/>
    </row>
    <row r="29" spans="1:15" s="21" customFormat="1" x14ac:dyDescent="0.25">
      <c r="A29" s="22" t="s">
        <v>20</v>
      </c>
      <c r="B29" s="22" t="s">
        <v>49</v>
      </c>
      <c r="C29" s="23">
        <f>(M29/30)*16</f>
        <v>138.66666666666666</v>
      </c>
      <c r="D29" s="23">
        <f t="shared" si="3"/>
        <v>57.346153846153847</v>
      </c>
      <c r="E29" s="20">
        <f t="shared" si="1"/>
        <v>57.346153846153847</v>
      </c>
      <c r="F29" s="20">
        <f t="shared" si="5"/>
        <v>0</v>
      </c>
      <c r="G29" s="5">
        <v>497</v>
      </c>
      <c r="H29" s="5">
        <v>0</v>
      </c>
      <c r="I29" s="5"/>
      <c r="J29" s="5"/>
      <c r="K29" s="5"/>
      <c r="L29" s="5"/>
      <c r="M29" s="5">
        <v>260</v>
      </c>
      <c r="N29" s="20"/>
      <c r="O29" s="20"/>
    </row>
    <row r="30" spans="1:15" s="16" customFormat="1" x14ac:dyDescent="0.25">
      <c r="A30" s="17" t="s">
        <v>4</v>
      </c>
      <c r="B30" s="17" t="s">
        <v>68</v>
      </c>
      <c r="C30" s="19">
        <f>(M30/30)*10</f>
        <v>49.333333333333336</v>
      </c>
      <c r="D30" s="19">
        <f t="shared" si="3"/>
        <v>24.527027027027025</v>
      </c>
      <c r="E30" s="15">
        <f>(H30+G30+I30)/(M30/30)</f>
        <v>24.527027027027025</v>
      </c>
      <c r="F30" s="15">
        <f t="shared" si="5"/>
        <v>0</v>
      </c>
      <c r="G30" s="5">
        <v>121</v>
      </c>
      <c r="H30" s="5">
        <v>0</v>
      </c>
      <c r="I30" s="5"/>
      <c r="J30" s="5"/>
      <c r="K30" s="5"/>
      <c r="L30" s="5"/>
      <c r="M30" s="5">
        <v>148</v>
      </c>
      <c r="N30" s="15"/>
      <c r="O30" s="15"/>
    </row>
    <row r="31" spans="1:15" s="16" customFormat="1" x14ac:dyDescent="0.25">
      <c r="A31" s="17" t="s">
        <v>3</v>
      </c>
      <c r="B31" s="17" t="s">
        <v>67</v>
      </c>
      <c r="C31" s="19">
        <f>(M31/30)*10</f>
        <v>30</v>
      </c>
      <c r="D31" s="19">
        <f t="shared" si="3"/>
        <v>29.333333333333332</v>
      </c>
      <c r="E31" s="15">
        <f>(H31+G31+I31)/(M31/30)</f>
        <v>29.333333333333332</v>
      </c>
      <c r="F31" s="15">
        <f t="shared" si="5"/>
        <v>0</v>
      </c>
      <c r="G31" s="5">
        <v>88</v>
      </c>
      <c r="H31" s="5">
        <v>0</v>
      </c>
      <c r="I31" s="5"/>
      <c r="J31" s="28"/>
      <c r="K31" s="5"/>
      <c r="L31" s="5"/>
      <c r="M31" s="5">
        <v>90</v>
      </c>
      <c r="N31" s="15"/>
      <c r="O31" s="15"/>
    </row>
    <row r="32" spans="1:15" s="16" customFormat="1" x14ac:dyDescent="0.25">
      <c r="A32" s="17" t="s">
        <v>74</v>
      </c>
      <c r="B32" s="18" t="s">
        <v>66</v>
      </c>
      <c r="C32" s="19">
        <f>(M32/30)*10</f>
        <v>45.666666666666664</v>
      </c>
      <c r="D32" s="19">
        <f t="shared" si="3"/>
        <v>19.927007299270073</v>
      </c>
      <c r="E32" s="15">
        <f>(H32+G32+I32)/(M32/30)</f>
        <v>19.927007299270073</v>
      </c>
      <c r="F32" s="15">
        <f t="shared" si="5"/>
        <v>0</v>
      </c>
      <c r="G32" s="8">
        <v>91</v>
      </c>
      <c r="H32" s="5">
        <v>0</v>
      </c>
      <c r="I32" s="8"/>
      <c r="J32" s="28"/>
      <c r="K32" s="8"/>
      <c r="L32" s="8"/>
      <c r="M32" s="8">
        <v>137</v>
      </c>
      <c r="N32" s="15"/>
      <c r="O32" s="15"/>
    </row>
    <row r="33" spans="1:15" s="16" customFormat="1" x14ac:dyDescent="0.25">
      <c r="A33" s="17" t="s">
        <v>75</v>
      </c>
      <c r="B33" s="18" t="s">
        <v>65</v>
      </c>
      <c r="C33" s="19">
        <f>(M33/30)*10</f>
        <v>33.333333333333336</v>
      </c>
      <c r="D33" s="19">
        <f t="shared" si="3"/>
        <v>24.299999999999997</v>
      </c>
      <c r="E33" s="15">
        <f>(H33+G33+I33)/(M33/30)</f>
        <v>24.299999999999997</v>
      </c>
      <c r="F33" s="15">
        <f t="shared" si="5"/>
        <v>0</v>
      </c>
      <c r="G33" s="8">
        <v>81</v>
      </c>
      <c r="H33" s="5">
        <v>0</v>
      </c>
      <c r="I33" s="8"/>
      <c r="J33" s="8"/>
      <c r="K33" s="8"/>
      <c r="L33" s="8"/>
      <c r="M33" s="8">
        <v>100</v>
      </c>
      <c r="N33" s="15"/>
      <c r="O33" s="15"/>
    </row>
    <row r="34" spans="1:15" s="7" customFormat="1" x14ac:dyDescent="0.25">
      <c r="A34" s="14" t="s">
        <v>55</v>
      </c>
      <c r="B34" s="14" t="s">
        <v>60</v>
      </c>
      <c r="C34" s="10">
        <f>(M34/30)*14</f>
        <v>78.866666666666674</v>
      </c>
      <c r="D34" s="10">
        <f t="shared" si="3"/>
        <v>89.467455621301767</v>
      </c>
      <c r="E34" s="13">
        <f t="shared" ref="E34:E40" si="7">(H34+G34+I34)/(M34/30)</f>
        <v>89.467455621301767</v>
      </c>
      <c r="F34" s="13">
        <f t="shared" si="5"/>
        <v>0</v>
      </c>
      <c r="G34" s="5">
        <v>504</v>
      </c>
      <c r="H34" s="5">
        <v>0</v>
      </c>
      <c r="I34" s="5"/>
      <c r="J34" s="5"/>
      <c r="K34" s="5"/>
      <c r="L34" s="5"/>
      <c r="M34" s="5">
        <v>169</v>
      </c>
      <c r="N34" s="13"/>
      <c r="O34" s="13"/>
    </row>
    <row r="35" spans="1:15" s="7" customFormat="1" x14ac:dyDescent="0.25">
      <c r="A35" s="14" t="s">
        <v>56</v>
      </c>
      <c r="B35" s="14" t="s">
        <v>61</v>
      </c>
      <c r="C35" s="10">
        <f>(M35/30)*14</f>
        <v>284.2</v>
      </c>
      <c r="D35" s="10">
        <f t="shared" si="3"/>
        <v>13.300492610837438</v>
      </c>
      <c r="E35" s="13">
        <f t="shared" si="7"/>
        <v>13.300492610837438</v>
      </c>
      <c r="F35" s="13">
        <f t="shared" si="5"/>
        <v>369.46</v>
      </c>
      <c r="G35" s="5">
        <v>270</v>
      </c>
      <c r="H35" s="5">
        <v>0</v>
      </c>
      <c r="I35" s="5"/>
      <c r="J35" s="5"/>
      <c r="K35" s="5"/>
      <c r="L35" s="5"/>
      <c r="M35" s="5">
        <v>609</v>
      </c>
      <c r="N35" s="13"/>
      <c r="O35" s="13"/>
    </row>
    <row r="36" spans="1:15" s="21" customFormat="1" x14ac:dyDescent="0.25">
      <c r="A36" s="22" t="s">
        <v>21</v>
      </c>
      <c r="B36" s="22" t="s">
        <v>50</v>
      </c>
      <c r="C36" s="23">
        <f>M36</f>
        <v>234</v>
      </c>
      <c r="D36" s="23">
        <f t="shared" si="3"/>
        <v>28.461538461538463</v>
      </c>
      <c r="E36" s="20">
        <f t="shared" si="7"/>
        <v>28.461538461538463</v>
      </c>
      <c r="F36" s="20">
        <f t="shared" si="5"/>
        <v>304.2</v>
      </c>
      <c r="G36" s="5">
        <v>222</v>
      </c>
      <c r="H36" s="5">
        <v>0</v>
      </c>
      <c r="I36" s="5"/>
      <c r="J36" s="5"/>
      <c r="K36" s="5"/>
      <c r="L36" s="5"/>
      <c r="M36" s="5">
        <v>234</v>
      </c>
      <c r="N36" s="20"/>
      <c r="O36" s="20"/>
    </row>
    <row r="37" spans="1:15" s="7" customFormat="1" x14ac:dyDescent="0.25">
      <c r="A37" s="14" t="s">
        <v>22</v>
      </c>
      <c r="B37" s="14" t="s">
        <v>51</v>
      </c>
      <c r="C37" s="10">
        <f>(M37/30)*14</f>
        <v>42.466666666666669</v>
      </c>
      <c r="D37" s="10">
        <f t="shared" si="3"/>
        <v>26.703296703296704</v>
      </c>
      <c r="E37" s="13">
        <f t="shared" si="7"/>
        <v>26.703296703296704</v>
      </c>
      <c r="F37" s="13">
        <f t="shared" si="5"/>
        <v>0</v>
      </c>
      <c r="G37" s="5">
        <v>81</v>
      </c>
      <c r="H37" s="5">
        <v>0</v>
      </c>
      <c r="I37" s="5"/>
      <c r="J37" s="5"/>
      <c r="K37" s="5"/>
      <c r="L37" s="5"/>
      <c r="M37" s="5">
        <v>91</v>
      </c>
      <c r="N37" s="13"/>
      <c r="O37" s="13"/>
    </row>
    <row r="38" spans="1:15" s="21" customFormat="1" x14ac:dyDescent="0.25">
      <c r="A38" s="22" t="s">
        <v>27</v>
      </c>
      <c r="B38" s="22" t="s">
        <v>52</v>
      </c>
      <c r="C38" s="23">
        <f>M38</f>
        <v>270</v>
      </c>
      <c r="D38" s="23">
        <f t="shared" si="3"/>
        <v>6.8888888888888893</v>
      </c>
      <c r="E38" s="20">
        <f t="shared" si="7"/>
        <v>40.222222222222221</v>
      </c>
      <c r="F38" s="20">
        <f t="shared" si="5"/>
        <v>0</v>
      </c>
      <c r="G38" s="5">
        <v>62</v>
      </c>
      <c r="H38" s="5">
        <v>0</v>
      </c>
      <c r="I38" s="5">
        <v>300</v>
      </c>
      <c r="J38" s="28">
        <v>44475</v>
      </c>
      <c r="K38" s="5" t="s">
        <v>89</v>
      </c>
      <c r="L38" s="5" t="s">
        <v>89</v>
      </c>
      <c r="M38" s="5">
        <v>270</v>
      </c>
      <c r="N38" s="20"/>
      <c r="O38" s="20"/>
    </row>
    <row r="39" spans="1:15" s="21" customFormat="1" x14ac:dyDescent="0.25">
      <c r="A39" s="22" t="s">
        <v>28</v>
      </c>
      <c r="B39" s="22" t="s">
        <v>53</v>
      </c>
      <c r="C39" s="23">
        <f>M39</f>
        <v>189</v>
      </c>
      <c r="D39" s="23">
        <f t="shared" si="3"/>
        <v>0</v>
      </c>
      <c r="E39" s="20">
        <f t="shared" si="7"/>
        <v>47.61904761904762</v>
      </c>
      <c r="F39" s="20">
        <f t="shared" si="5"/>
        <v>0</v>
      </c>
      <c r="G39" s="5">
        <v>0</v>
      </c>
      <c r="H39" s="5">
        <v>0</v>
      </c>
      <c r="I39" s="5">
        <v>300</v>
      </c>
      <c r="J39" s="28">
        <v>44455</v>
      </c>
      <c r="K39" s="5" t="s">
        <v>95</v>
      </c>
      <c r="L39" s="5" t="s">
        <v>88</v>
      </c>
      <c r="M39" s="5">
        <v>189</v>
      </c>
      <c r="N39" s="20"/>
      <c r="O39" s="20"/>
    </row>
    <row r="40" spans="1:15" s="21" customFormat="1" x14ac:dyDescent="0.25">
      <c r="A40" s="22" t="s">
        <v>29</v>
      </c>
      <c r="B40" s="22" t="s">
        <v>54</v>
      </c>
      <c r="C40" s="23">
        <f>M40</f>
        <v>61</v>
      </c>
      <c r="D40" s="23">
        <f t="shared" si="3"/>
        <v>172.13114754098362</v>
      </c>
      <c r="E40" s="20">
        <f t="shared" si="7"/>
        <v>172.13114754098362</v>
      </c>
      <c r="F40" s="20">
        <f t="shared" si="5"/>
        <v>0</v>
      </c>
      <c r="G40" s="5">
        <v>350</v>
      </c>
      <c r="H40" s="5">
        <v>0</v>
      </c>
      <c r="I40" s="5"/>
      <c r="J40" s="5"/>
      <c r="K40" s="5"/>
      <c r="L40" s="5"/>
      <c r="M40" s="5">
        <v>61</v>
      </c>
      <c r="N40" s="20"/>
      <c r="O40" s="20"/>
    </row>
    <row r="41" spans="1:15" s="7" customFormat="1" x14ac:dyDescent="0.25">
      <c r="A41" s="14"/>
      <c r="B41" s="2" t="s">
        <v>2</v>
      </c>
      <c r="C41" s="10"/>
      <c r="D41" s="10"/>
      <c r="E41" s="10"/>
      <c r="F41" s="10"/>
      <c r="G41" s="9"/>
      <c r="H41" s="9"/>
      <c r="I41" s="9"/>
      <c r="J41" s="9"/>
      <c r="K41" s="9" t="s">
        <v>97</v>
      </c>
      <c r="L41" s="9"/>
      <c r="M41" s="9"/>
      <c r="N41" s="10"/>
      <c r="O41" s="10"/>
    </row>
  </sheetData>
  <autoFilter ref="A1:P1" xr:uid="{00000000-0001-0000-0000-000000000000}">
    <sortState xmlns:xlrd2="http://schemas.microsoft.com/office/spreadsheetml/2017/richdata2" ref="A2:P37">
      <sortCondition ref="B1"/>
    </sortState>
  </autoFilter>
  <phoneticPr fontId="1" type="noConversion"/>
  <conditionalFormatting sqref="A2:C40 E2:O40">
    <cfRule type="expression" dxfId="2" priority="2">
      <formula>$C2&gt;$G2+$H2</formula>
    </cfRule>
  </conditionalFormatting>
  <conditionalFormatting sqref="D2:D40">
    <cfRule type="expression" dxfId="0" priority="1">
      <formula>$C2&gt;$G2+$H2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Victor.Guo</dc:creator>
  <cp:lastModifiedBy>Victor.Guo</cp:lastModifiedBy>
  <dcterms:created xsi:type="dcterms:W3CDTF">2015-06-05T18:19:34Z</dcterms:created>
  <dcterms:modified xsi:type="dcterms:W3CDTF">2021-09-13T05:37:51Z</dcterms:modified>
</cp:coreProperties>
</file>