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95" windowWidth="21840" windowHeight="13740" activeTab="3"/>
  </bookViews>
  <sheets>
    <sheet name="цессия" sheetId="1" r:id="rId1"/>
    <sheet name="отчет 2" sheetId="5" r:id="rId2"/>
    <sheet name="отчет 1" sheetId="4" r:id="rId3"/>
    <sheet name="задание" sheetId="6" r:id="rId4"/>
    <sheet name="Сводная табл" sheetId="7" r:id="rId5"/>
  </sheets>
  <definedNames>
    <definedName name="_xlnm._FilterDatabase" localSheetId="2" hidden="1">'отчет 1'!$A$1:$P$23</definedName>
  </definedNames>
  <calcPr calcId="145621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6" l="1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8" i="6"/>
</calcChain>
</file>

<file path=xl/sharedStrings.xml><?xml version="1.0" encoding="utf-8"?>
<sst xmlns="http://schemas.openxmlformats.org/spreadsheetml/2006/main" count="183" uniqueCount="74">
  <si>
    <t>Id</t>
  </si>
  <si>
    <t>ContractID</t>
  </si>
  <si>
    <t>Date</t>
  </si>
  <si>
    <t>CessionArticleID</t>
  </si>
  <si>
    <t>Amount</t>
  </si>
  <si>
    <t>SellingPrice</t>
  </si>
  <si>
    <t>IsOutgoing</t>
  </si>
  <si>
    <t>Name</t>
  </si>
  <si>
    <t>Y</t>
  </si>
  <si>
    <t>№</t>
  </si>
  <si>
    <t>RepaymentPlanDate</t>
  </si>
  <si>
    <t>SubdivisionName</t>
  </si>
  <si>
    <t>Status</t>
  </si>
  <si>
    <t>DateStatus</t>
  </si>
  <si>
    <t>SumLastPay</t>
  </si>
  <si>
    <t>дата выдачи</t>
  </si>
  <si>
    <t>Сумма выдачи</t>
  </si>
  <si>
    <t>Задолженность по ОД</t>
  </si>
  <si>
    <t>Задолженность по %%</t>
  </si>
  <si>
    <t>Кол-во дней просрочки, фактическое</t>
  </si>
  <si>
    <t>Электросталь</t>
  </si>
  <si>
    <t>COLLECTOR</t>
  </si>
  <si>
    <t>ACTIVE_SB</t>
  </si>
  <si>
    <t>Белгород</t>
  </si>
  <si>
    <t>DELINQUENT</t>
  </si>
  <si>
    <t>Волгоград</t>
  </si>
  <si>
    <t>Красногорск</t>
  </si>
  <si>
    <t>Пенза</t>
  </si>
  <si>
    <t>Онлайн</t>
  </si>
  <si>
    <t>\N</t>
  </si>
  <si>
    <t>Орел</t>
  </si>
  <si>
    <t>Рязань</t>
  </si>
  <si>
    <t>Вологда</t>
  </si>
  <si>
    <t>Астрахань</t>
  </si>
  <si>
    <t>Курск</t>
  </si>
  <si>
    <t>Санкт-Петербург</t>
  </si>
  <si>
    <t>Чебоксары</t>
  </si>
  <si>
    <t>Иваново</t>
  </si>
  <si>
    <t>ProviderID</t>
  </si>
  <si>
    <t>1НБЦ от 21.01.2021</t>
  </si>
  <si>
    <t>3НБЦ от 23.03.2023</t>
  </si>
  <si>
    <t>NumContract</t>
  </si>
  <si>
    <t>ClientID</t>
  </si>
  <si>
    <t>inner_lead_id</t>
  </si>
  <si>
    <t>issueDateTimestamp</t>
  </si>
  <si>
    <t>LoanAmount</t>
  </si>
  <si>
    <t>EARLY_REPAID</t>
  </si>
  <si>
    <t>REPAID</t>
  </si>
  <si>
    <t>SOLD</t>
  </si>
  <si>
    <t>CANCELED</t>
  </si>
  <si>
    <t>BANKRUPTCY</t>
  </si>
  <si>
    <t>Номер контракта</t>
  </si>
  <si>
    <t>Регион выдачи</t>
  </si>
  <si>
    <t>ID договора</t>
  </si>
  <si>
    <t>Дата выдачи</t>
  </si>
  <si>
    <t>Статус</t>
  </si>
  <si>
    <t>Дата последнего платежа</t>
  </si>
  <si>
    <t>Сумма последнего платежа</t>
  </si>
  <si>
    <t>1. Составить реестр, в который войдут все клиенты из отчета 1</t>
  </si>
  <si>
    <t>2. Недостающие поля взять из отчета 2</t>
  </si>
  <si>
    <t>4. Написать SQL запрос по отчету 2, который выведет клиентов с регионом выдачи онлайн и выданные в 2024 году</t>
  </si>
  <si>
    <t>5. Написать SQL запрос по отчету 2, который выведет три поля: статус, количество клиентов в статусе, сумму выданных займов в статусе</t>
  </si>
  <si>
    <t>6. Написать SQL запрос, который выведет все поля отчета 1 и отчета 2</t>
  </si>
  <si>
    <t>4. из полученного реестра построить сводную таблицу по регионам, количеством клиентов по регионам и суммой выданных займов по регионам</t>
  </si>
  <si>
    <t>3. из сформированного реестра исключить клиентов из вкладки "цессия" и со статусом "банкрот"(BANKRUPTCY), "погашен"(REPAID), "досрочно погашен"(EARLY_REPAID)</t>
  </si>
  <si>
    <t>Цессия</t>
  </si>
  <si>
    <t>не было пересечения по клиентам во вкладке цессия(добавил столбик с проверкой) и с указанными статусами</t>
  </si>
  <si>
    <t>Названия строк</t>
  </si>
  <si>
    <t>Общий итог</t>
  </si>
  <si>
    <t>Количество по полю Номер контракта</t>
  </si>
  <si>
    <t>Сумма по полю Сумма выдачи</t>
  </si>
  <si>
    <t>SELECT ClientID
FROM "отчет_2"
WHERE SubdivisionName = "Онлайн" AND DATE_PART('year', issueDateTimestamp) = 2024</t>
  </si>
  <si>
    <t>SELECT Status, count(ClientID) as cnt_clnt, sum(LoanAmount) as total_amount
FROM "отчет_2"
group by Status</t>
  </si>
  <si>
    <t>SELECT o1.*, o2.*
FROM "отчет_1" AS o1
FULL JOIN "отчет_2" AS o2
  ON o1."Номер контракта" = o2."ContractID"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</si>
</sst>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dd\.mm\.yyyy"/>
    <numFmt numFmtId="167" formatCode="#,##0.00\ &quot;₽&quot;"/>
    <numFmt numFmtId="172" formatCode="dd/mm/yy\ h:mm;@"/>
  </numFmts>
  <fonts count="3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top" wrapText="1"/>
    </xf>
    <xf numFmtId="165" fontId="2" fillId="0" borderId="0" xfId="0" applyNumberFormat="1" applyFont="1" applyAlignment="1">
      <alignment vertical="top" wrapText="1"/>
    </xf>
    <xf numFmtId="4" fontId="2" fillId="0" borderId="0" xfId="0" applyNumberFormat="1" applyFont="1" applyAlignment="1">
      <alignment vertical="top" wrapText="1"/>
    </xf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0" fontId="0" fillId="0" borderId="1" xfId="0" applyBorder="1"/>
    <xf numFmtId="0" fontId="2" fillId="0" borderId="0" xfId="0" applyNumberFormat="1" applyFont="1" applyAlignment="1">
      <alignment vertical="top" wrapText="1"/>
    </xf>
    <xf numFmtId="0" fontId="0" fillId="0" borderId="1" xfId="0" applyNumberFormat="1" applyBorder="1"/>
    <xf numFmtId="14" fontId="0" fillId="0" borderId="1" xfId="0" applyNumberFormat="1" applyBorder="1"/>
    <xf numFmtId="167" fontId="0" fillId="0" borderId="1" xfId="0" applyNumberFormat="1" applyBorder="1"/>
    <xf numFmtId="1" fontId="0" fillId="0" borderId="1" xfId="0" applyNumberFormat="1" applyBorder="1"/>
    <xf numFmtId="172" fontId="0" fillId="0" borderId="1" xfId="0" applyNumberFormat="1" applyBorder="1"/>
    <xf numFmtId="0" fontId="0" fillId="3" borderId="0" xfId="0" applyFill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wrapText="1"/>
    </xf>
  </cellXfs>
  <cellStyles count="1">
    <cellStyle name="Обычный" xfId="0" builtinId="0"/>
  </cellStyles>
  <dxfs count="1">
    <dxf>
      <numFmt numFmtId="167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егатрон" refreshedDate="45833.703731018519" createdVersion="4" refreshedVersion="4" minRefreshableVersion="3" recordCount="22">
  <cacheSource type="worksheet">
    <worksheetSource ref="A7:L29" sheet="задание"/>
  </cacheSource>
  <cacheFields count="12">
    <cacheField name="№" numFmtId="0">
      <sharedItems containsSemiMixedTypes="0" containsString="0" containsNumber="1" containsInteger="1" minValue="1" maxValue="22"/>
    </cacheField>
    <cacheField name="Номер контракта" numFmtId="0">
      <sharedItems containsSemiMixedTypes="0" containsString="0" containsNumber="1" containsInteger="1" minValue="68" maxValue="70431"/>
    </cacheField>
    <cacheField name="ID договора" numFmtId="0">
      <sharedItems containsSemiMixedTypes="0" containsString="0" containsNumber="1" containsInteger="1" minValue="183" maxValue="208219"/>
    </cacheField>
    <cacheField name="Регион выдачи" numFmtId="0">
      <sharedItems count="8">
        <s v="Электросталь"/>
        <s v="Белгород"/>
        <s v="Вологда"/>
        <s v="Санкт-Петербург"/>
        <s v="Курск"/>
        <s v="Пенза"/>
        <s v="Астрахань"/>
        <s v="Онлайн"/>
      </sharedItems>
    </cacheField>
    <cacheField name="Дата выдачи" numFmtId="14">
      <sharedItems containsSemiMixedTypes="0" containsNonDate="0" containsDate="1" containsString="0" minDate="2022-09-30T00:00:00" maxDate="2024-06-23T00:00:00"/>
    </cacheField>
    <cacheField name="Сумма выдачи" numFmtId="167">
      <sharedItems containsSemiMixedTypes="0" containsString="0" containsNumber="1" containsInteger="1" minValue="6000" maxValue="60000"/>
    </cacheField>
    <cacheField name="Статус" numFmtId="0">
      <sharedItems/>
    </cacheField>
    <cacheField name="Задолженность по ОД" numFmtId="167">
      <sharedItems containsSemiMixedTypes="0" containsString="0" containsNumber="1" minValue="4410.2" maxValue="47104.160000000003"/>
    </cacheField>
    <cacheField name="Задолженность по %%" numFmtId="167">
      <sharedItems containsSemiMixedTypes="0" containsString="0" containsNumber="1" minValue="0" maxValue="30483.14"/>
    </cacheField>
    <cacheField name="Кол-во дней просрочки, фактическое" numFmtId="1">
      <sharedItems containsSemiMixedTypes="0" containsString="0" containsNumber="1" containsInteger="1" minValue="208" maxValue="609"/>
    </cacheField>
    <cacheField name="Дата последнего платежа" numFmtId="172">
      <sharedItems containsSemiMixedTypes="0" containsNonDate="0" containsDate="1" containsString="0" minDate="2023-09-11T09:15:44" maxDate="2024-12-17T15:34:43"/>
    </cacheField>
    <cacheField name="Сумма последнего платежа" numFmtId="167">
      <sharedItems containsMixedTypes="1" containsNumber="1" minValue="5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"/>
    <n v="3547"/>
    <n v="10614"/>
    <x v="0"/>
    <d v="2023-03-23T00:00:00"/>
    <n v="60000"/>
    <s v="COLLECTOR"/>
    <n v="47104.160000000003"/>
    <n v="23926.86"/>
    <n v="525"/>
    <d v="2023-11-21T23:00:00"/>
    <n v="1775"/>
  </r>
  <r>
    <n v="2"/>
    <n v="68"/>
    <n v="183"/>
    <x v="1"/>
    <d v="2022-09-30T00:00:00"/>
    <n v="35000"/>
    <s v="COLLECTOR"/>
    <n v="11447.66"/>
    <n v="1300.06"/>
    <n v="552"/>
    <d v="2024-10-03T14:33:23"/>
    <n v="1950"/>
  </r>
  <r>
    <n v="3"/>
    <n v="389"/>
    <n v="1146"/>
    <x v="2"/>
    <d v="2022-10-28T00:00:00"/>
    <n v="30000"/>
    <s v="DELINQUENT"/>
    <n v="4410.2"/>
    <n v="249.72"/>
    <n v="482"/>
    <d v="2023-10-07T00:00:00"/>
    <n v="1200"/>
  </r>
  <r>
    <n v="4"/>
    <n v="1393"/>
    <n v="4157"/>
    <x v="0"/>
    <d v="2022-12-20T00:00:00"/>
    <n v="40000"/>
    <s v="ACTIVE_SB"/>
    <n v="11088.24"/>
    <n v="1482.47"/>
    <n v="457"/>
    <d v="2023-12-12T23:00:00"/>
    <n v="3000"/>
  </r>
  <r>
    <n v="5"/>
    <n v="2050"/>
    <n v="6127"/>
    <x v="3"/>
    <d v="2023-01-26T00:00:00"/>
    <n v="50000"/>
    <s v="COLLECTOR"/>
    <n v="42219.24"/>
    <n v="30483.14"/>
    <n v="609"/>
    <d v="2024-12-17T15:34:37"/>
    <n v="2200"/>
  </r>
  <r>
    <n v="6"/>
    <n v="2154"/>
    <n v="6439"/>
    <x v="4"/>
    <d v="2023-01-31T00:00:00"/>
    <n v="20000"/>
    <s v="COLLECTOR"/>
    <n v="6606.81"/>
    <n v="864.92"/>
    <n v="583"/>
    <d v="2024-12-17T15:34:38"/>
    <n v="6652.05"/>
  </r>
  <r>
    <n v="7"/>
    <n v="2148"/>
    <n v="6421"/>
    <x v="5"/>
    <d v="2023-01-31T00:00:00"/>
    <n v="30000"/>
    <s v="ACTIVE_SB"/>
    <n v="8796.44"/>
    <n v="1169.45"/>
    <n v="415"/>
    <d v="2024-01-23T23:00:00"/>
    <n v="9000"/>
  </r>
  <r>
    <n v="8"/>
    <n v="3211"/>
    <n v="9610"/>
    <x v="1"/>
    <d v="2023-03-10T00:00:00"/>
    <n v="30000"/>
    <s v="COLLECTOR"/>
    <n v="25533.57"/>
    <n v="19657.32"/>
    <n v="573"/>
    <d v="2023-09-11T09:15:44"/>
    <n v="4250"/>
  </r>
  <r>
    <n v="9"/>
    <n v="3512"/>
    <n v="10509"/>
    <x v="6"/>
    <d v="2023-03-21T00:00:00"/>
    <n v="30000"/>
    <s v="COLLECTOR"/>
    <n v="26037.23"/>
    <n v="21091.66"/>
    <n v="569"/>
    <d v="2023-09-13T08:46:09"/>
    <n v="1100"/>
  </r>
  <r>
    <n v="10"/>
    <n v="6081"/>
    <n v="18155"/>
    <x v="7"/>
    <d v="2023-06-18T00:00:00"/>
    <n v="9500"/>
    <s v="COLLECTOR"/>
    <n v="9500"/>
    <n v="5157.97"/>
    <n v="578"/>
    <d v="2024-12-17T15:34:43"/>
    <s v="\N"/>
  </r>
  <r>
    <n v="11"/>
    <n v="7524"/>
    <n v="22472"/>
    <x v="7"/>
    <d v="2023-07-05T00:00:00"/>
    <n v="9500"/>
    <s v="COLLECTOR"/>
    <n v="9500"/>
    <n v="4051.18"/>
    <n v="561"/>
    <d v="2024-10-14T11:55:57"/>
    <s v="\N"/>
  </r>
  <r>
    <n v="12"/>
    <n v="12728"/>
    <n v="38081"/>
    <x v="7"/>
    <d v="2023-08-26T00:00:00"/>
    <n v="9900"/>
    <s v="COLLECTOR"/>
    <n v="8655.17"/>
    <n v="3112.94"/>
    <n v="495"/>
    <d v="2024-11-08T14:22:22"/>
    <n v="2353.63"/>
  </r>
  <r>
    <n v="13"/>
    <n v="23629"/>
    <n v="70784"/>
    <x v="7"/>
    <d v="2023-11-07T00:00:00"/>
    <n v="9900"/>
    <s v="COLLECTOR"/>
    <n v="9900"/>
    <n v="4221.74"/>
    <n v="436"/>
    <d v="2024-10-03T12:39:33"/>
    <s v="\N"/>
  </r>
  <r>
    <n v="14"/>
    <n v="26146"/>
    <n v="78335"/>
    <x v="7"/>
    <d v="2023-11-19T00:00:00"/>
    <n v="9900"/>
    <s v="COLLECTOR"/>
    <n v="4660.4799999999996"/>
    <n v="0"/>
    <n v="382"/>
    <d v="2024-10-03T13:14:49"/>
    <n v="2400"/>
  </r>
  <r>
    <n v="15"/>
    <n v="27112"/>
    <n v="81233"/>
    <x v="7"/>
    <d v="2023-11-23T00:00:00"/>
    <n v="9900"/>
    <s v="COLLECTOR"/>
    <n v="9900"/>
    <n v="4221.74"/>
    <n v="420"/>
    <d v="2024-10-03T12:39:33"/>
    <s v="\N"/>
  </r>
  <r>
    <n v="16"/>
    <n v="29454"/>
    <n v="88259"/>
    <x v="7"/>
    <d v="2023-12-05T00:00:00"/>
    <n v="9900"/>
    <s v="COLLECTOR"/>
    <n v="8655.17"/>
    <n v="3112.94"/>
    <n v="394"/>
    <d v="2024-10-03T12:39:33"/>
    <n v="2353.63"/>
  </r>
  <r>
    <n v="17"/>
    <n v="35084"/>
    <n v="104036"/>
    <x v="7"/>
    <d v="2024-01-04T00:00:00"/>
    <n v="9900"/>
    <s v="COLLECTOR"/>
    <n v="7270.92"/>
    <n v="2143.56"/>
    <n v="350"/>
    <d v="2024-10-03T13:14:49"/>
    <n v="2347.2600000000002"/>
  </r>
  <r>
    <n v="18"/>
    <n v="37654"/>
    <n v="109897"/>
    <x v="7"/>
    <d v="2024-01-15T00:00:00"/>
    <n v="9900"/>
    <s v="COLLECTOR"/>
    <n v="7270.92"/>
    <n v="2143.56"/>
    <n v="339"/>
    <d v="2024-10-03T13:14:49"/>
    <n v="2353.63"/>
  </r>
  <r>
    <n v="19"/>
    <n v="39952"/>
    <n v="116791"/>
    <x v="7"/>
    <d v="2024-01-25T00:00:00"/>
    <n v="9900"/>
    <s v="COLLECTOR"/>
    <n v="8655.17"/>
    <n v="3112.94"/>
    <n v="343"/>
    <d v="2024-10-03T13:14:49"/>
    <n v="2353.63"/>
  </r>
  <r>
    <n v="20"/>
    <n v="42997"/>
    <n v="125922"/>
    <x v="7"/>
    <d v="2024-02-08T00:00:00"/>
    <n v="13300"/>
    <s v="COLLECTOR"/>
    <n v="11627.66"/>
    <n v="4182"/>
    <n v="329"/>
    <d v="2024-10-03T13:14:49"/>
    <n v="2000"/>
  </r>
  <r>
    <n v="21"/>
    <n v="70431"/>
    <n v="208219"/>
    <x v="7"/>
    <d v="2024-06-22T00:00:00"/>
    <n v="6000"/>
    <s v="ACTIVE_SB"/>
    <n v="6000"/>
    <n v="2889.34"/>
    <n v="208"/>
    <d v="2024-09-24T23:00:00"/>
    <n v="500"/>
  </r>
  <r>
    <n v="22"/>
    <n v="68701"/>
    <n v="203029"/>
    <x v="7"/>
    <d v="2024-06-14T00:00:00"/>
    <n v="9900"/>
    <s v="DELINQUENT"/>
    <n v="9900"/>
    <n v="4166.08"/>
    <n v="216"/>
    <d v="2024-06-29T00:00:0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C10" firstHeaderRow="0" firstDataRow="1" firstDataCol="1"/>
  <pivotFields count="12">
    <pivotField showAll="0"/>
    <pivotField dataField="1" showAll="0"/>
    <pivotField showAll="0"/>
    <pivotField axis="axisRow" showAll="0">
      <items count="9">
        <item x="6"/>
        <item x="1"/>
        <item x="2"/>
        <item x="4"/>
        <item x="7"/>
        <item x="5"/>
        <item x="3"/>
        <item x="0"/>
        <item t="default"/>
      </items>
    </pivotField>
    <pivotField numFmtId="14" showAll="0"/>
    <pivotField dataField="1" numFmtId="167" showAll="0"/>
    <pivotField showAll="0"/>
    <pivotField numFmtId="167" showAll="0"/>
    <pivotField numFmtId="167" showAll="0"/>
    <pivotField numFmtId="1" showAll="0"/>
    <pivotField numFmtId="172"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Номер контракта" fld="1" subtotal="count" baseField="3" baseItem="0"/>
    <dataField name="Сумма по полю Сумма выдачи" fld="5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36" sqref="D36"/>
    </sheetView>
  </sheetViews>
  <sheetFormatPr defaultColWidth="11.5546875" defaultRowHeight="15"/>
  <cols>
    <col min="1" max="1" width="5.109375" bestFit="1" customWidth="1"/>
    <col min="2" max="2" width="10.33203125" bestFit="1" customWidth="1"/>
    <col min="3" max="3" width="10.109375" bestFit="1" customWidth="1"/>
    <col min="4" max="4" width="14.77734375" bestFit="1" customWidth="1"/>
    <col min="5" max="5" width="7.33203125" bestFit="1" customWidth="1"/>
    <col min="6" max="6" width="10.6640625" bestFit="1" customWidth="1"/>
    <col min="7" max="7" width="9.6640625" bestFit="1" customWidth="1"/>
    <col min="8" max="8" width="14.77734375" bestFit="1" customWidth="1"/>
    <col min="9" max="9" width="17.6640625" bestFit="1" customWidth="1"/>
    <col min="10" max="10" width="9.66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7</v>
      </c>
      <c r="J1" s="1" t="s">
        <v>38</v>
      </c>
    </row>
    <row r="2" spans="1:10">
      <c r="A2">
        <v>6</v>
      </c>
      <c r="B2">
        <v>125922</v>
      </c>
      <c r="C2" s="6">
        <v>45469</v>
      </c>
      <c r="D2">
        <v>10</v>
      </c>
      <c r="E2">
        <v>1000</v>
      </c>
      <c r="F2">
        <v>0</v>
      </c>
      <c r="G2" t="s">
        <v>8</v>
      </c>
      <c r="H2" s="1">
        <v>125922</v>
      </c>
      <c r="I2" t="s">
        <v>39</v>
      </c>
      <c r="J2" s="1">
        <v>4</v>
      </c>
    </row>
    <row r="3" spans="1:10">
      <c r="A3">
        <v>1</v>
      </c>
      <c r="B3">
        <v>116791</v>
      </c>
      <c r="C3" s="6">
        <v>45469</v>
      </c>
      <c r="D3">
        <v>10</v>
      </c>
      <c r="E3">
        <v>2000</v>
      </c>
      <c r="F3">
        <v>0</v>
      </c>
      <c r="G3" t="s">
        <v>8</v>
      </c>
      <c r="H3" s="1">
        <v>116791</v>
      </c>
      <c r="I3" t="s">
        <v>39</v>
      </c>
      <c r="J3" s="1">
        <v>4</v>
      </c>
    </row>
    <row r="4" spans="1:10">
      <c r="A4">
        <v>10</v>
      </c>
      <c r="B4">
        <v>109897</v>
      </c>
      <c r="C4" s="6">
        <v>45469</v>
      </c>
      <c r="D4">
        <v>10</v>
      </c>
      <c r="E4">
        <v>3000</v>
      </c>
      <c r="F4">
        <v>0</v>
      </c>
      <c r="G4" t="s">
        <v>8</v>
      </c>
      <c r="H4" s="1">
        <v>109897</v>
      </c>
      <c r="I4" t="s">
        <v>39</v>
      </c>
      <c r="J4" s="1">
        <v>4</v>
      </c>
    </row>
    <row r="5" spans="1:10">
      <c r="A5">
        <v>5432</v>
      </c>
      <c r="B5">
        <v>104036</v>
      </c>
      <c r="C5" s="6">
        <v>45469</v>
      </c>
      <c r="D5">
        <v>10</v>
      </c>
      <c r="E5">
        <v>4000</v>
      </c>
      <c r="F5">
        <v>0</v>
      </c>
      <c r="G5" t="s">
        <v>8</v>
      </c>
      <c r="H5" s="1">
        <v>104036</v>
      </c>
      <c r="I5" t="s">
        <v>39</v>
      </c>
      <c r="J5" s="1">
        <v>4</v>
      </c>
    </row>
    <row r="6" spans="1:10">
      <c r="A6">
        <v>7886</v>
      </c>
      <c r="B6">
        <v>88259</v>
      </c>
      <c r="C6" s="6">
        <v>45405</v>
      </c>
      <c r="D6">
        <v>4</v>
      </c>
      <c r="E6">
        <v>5000</v>
      </c>
      <c r="F6">
        <v>0</v>
      </c>
      <c r="G6" t="s">
        <v>8</v>
      </c>
      <c r="H6" s="1">
        <v>88259</v>
      </c>
      <c r="I6" t="s">
        <v>40</v>
      </c>
      <c r="J6" s="1">
        <v>4</v>
      </c>
    </row>
    <row r="7" spans="1:10">
      <c r="A7">
        <v>431</v>
      </c>
      <c r="B7">
        <v>81233</v>
      </c>
      <c r="C7" s="6">
        <v>45405</v>
      </c>
      <c r="D7">
        <v>4</v>
      </c>
      <c r="E7">
        <v>6000</v>
      </c>
      <c r="F7">
        <v>0</v>
      </c>
      <c r="G7" t="s">
        <v>8</v>
      </c>
      <c r="H7" s="1">
        <v>81233</v>
      </c>
      <c r="I7" t="s">
        <v>40</v>
      </c>
      <c r="J7" s="1">
        <v>4</v>
      </c>
    </row>
    <row r="8" spans="1:10">
      <c r="A8">
        <v>643</v>
      </c>
      <c r="B8">
        <v>78335</v>
      </c>
      <c r="C8" s="6">
        <v>45469</v>
      </c>
      <c r="D8">
        <v>10</v>
      </c>
      <c r="E8">
        <v>7000</v>
      </c>
      <c r="F8">
        <v>0</v>
      </c>
      <c r="G8" t="s">
        <v>8</v>
      </c>
      <c r="H8" s="1">
        <v>78335</v>
      </c>
      <c r="I8" t="s">
        <v>39</v>
      </c>
      <c r="J8" s="1">
        <v>4</v>
      </c>
    </row>
    <row r="9" spans="1:10">
      <c r="A9">
        <v>6789</v>
      </c>
      <c r="B9">
        <v>70784</v>
      </c>
      <c r="C9" s="6">
        <v>45405</v>
      </c>
      <c r="D9">
        <v>4</v>
      </c>
      <c r="E9">
        <v>8000</v>
      </c>
      <c r="F9">
        <v>0</v>
      </c>
      <c r="G9" t="s">
        <v>8</v>
      </c>
      <c r="H9" s="1">
        <v>70784</v>
      </c>
      <c r="I9" t="s">
        <v>39</v>
      </c>
      <c r="J9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" workbookViewId="0">
      <selection activeCell="B1" sqref="B1"/>
    </sheetView>
  </sheetViews>
  <sheetFormatPr defaultColWidth="11.5546875" defaultRowHeight="15"/>
  <cols>
    <col min="1" max="1" width="12.33203125" bestFit="1" customWidth="1"/>
    <col min="2" max="2" width="10.33203125" bestFit="1" customWidth="1"/>
    <col min="3" max="3" width="8" bestFit="1" customWidth="1"/>
    <col min="4" max="4" width="12" bestFit="1" customWidth="1"/>
    <col min="5" max="5" width="15.109375" bestFit="1" customWidth="1"/>
    <col min="6" max="6" width="16.77734375" customWidth="1"/>
    <col min="7" max="7" width="18" bestFit="1" customWidth="1"/>
    <col min="8" max="8" width="11.109375" bestFit="1" customWidth="1"/>
    <col min="9" max="9" width="14.33203125" bestFit="1" customWidth="1"/>
    <col min="10" max="10" width="15" bestFit="1" customWidth="1"/>
  </cols>
  <sheetData>
    <row r="1" spans="1:11">
      <c r="A1" t="s">
        <v>41</v>
      </c>
      <c r="B1" t="s">
        <v>1</v>
      </c>
      <c r="C1" t="s">
        <v>42</v>
      </c>
      <c r="D1" t="s">
        <v>43</v>
      </c>
      <c r="E1" t="s">
        <v>11</v>
      </c>
      <c r="F1" t="s">
        <v>44</v>
      </c>
      <c r="G1" t="s">
        <v>10</v>
      </c>
      <c r="H1" t="s">
        <v>45</v>
      </c>
      <c r="I1" t="s">
        <v>12</v>
      </c>
      <c r="J1" t="s">
        <v>13</v>
      </c>
      <c r="K1" t="s">
        <v>14</v>
      </c>
    </row>
    <row r="2" spans="1:11">
      <c r="A2" s="7">
        <v>68</v>
      </c>
      <c r="B2">
        <v>183</v>
      </c>
      <c r="C2">
        <v>219</v>
      </c>
      <c r="D2" t="s">
        <v>29</v>
      </c>
      <c r="E2" t="s">
        <v>23</v>
      </c>
      <c r="F2" s="8">
        <v>44834.637858796297</v>
      </c>
      <c r="G2" s="6">
        <v>45198</v>
      </c>
      <c r="H2">
        <v>35000</v>
      </c>
      <c r="I2" t="s">
        <v>21</v>
      </c>
      <c r="J2" s="8">
        <v>45568.606516203705</v>
      </c>
      <c r="K2">
        <v>1950</v>
      </c>
    </row>
    <row r="3" spans="1:11">
      <c r="A3" s="7">
        <v>91</v>
      </c>
      <c r="B3">
        <v>252</v>
      </c>
      <c r="C3">
        <v>291</v>
      </c>
      <c r="D3" t="s">
        <v>29</v>
      </c>
      <c r="E3" t="s">
        <v>20</v>
      </c>
      <c r="F3" s="8">
        <v>44838.736770833333</v>
      </c>
      <c r="G3" s="6">
        <v>45202</v>
      </c>
      <c r="H3">
        <v>50000</v>
      </c>
      <c r="I3" t="s">
        <v>46</v>
      </c>
      <c r="J3" s="8">
        <v>45134.878981481481</v>
      </c>
      <c r="K3">
        <v>3078</v>
      </c>
    </row>
    <row r="4" spans="1:11">
      <c r="A4" s="7">
        <v>265</v>
      </c>
      <c r="B4">
        <v>774</v>
      </c>
      <c r="C4">
        <v>954</v>
      </c>
      <c r="D4" t="s">
        <v>29</v>
      </c>
      <c r="E4" t="s">
        <v>32</v>
      </c>
      <c r="F4" s="8">
        <v>44853.644618055558</v>
      </c>
      <c r="G4" s="6">
        <v>45105</v>
      </c>
      <c r="H4">
        <v>25000</v>
      </c>
      <c r="I4" t="s">
        <v>46</v>
      </c>
      <c r="J4" s="8">
        <v>45062.687557870369</v>
      </c>
      <c r="K4">
        <v>5700</v>
      </c>
    </row>
    <row r="5" spans="1:11">
      <c r="A5" s="7">
        <v>389</v>
      </c>
      <c r="B5">
        <v>1146</v>
      </c>
      <c r="C5">
        <v>1344</v>
      </c>
      <c r="D5" t="s">
        <v>29</v>
      </c>
      <c r="E5" t="s">
        <v>32</v>
      </c>
      <c r="F5" s="8">
        <v>44862.5309837963</v>
      </c>
      <c r="G5" s="6">
        <v>45226</v>
      </c>
      <c r="H5">
        <v>30000</v>
      </c>
      <c r="I5" t="s">
        <v>24</v>
      </c>
      <c r="J5" s="8">
        <v>45206</v>
      </c>
      <c r="K5">
        <v>1200</v>
      </c>
    </row>
    <row r="6" spans="1:11">
      <c r="A6" s="7">
        <v>457</v>
      </c>
      <c r="B6">
        <v>1352</v>
      </c>
      <c r="C6">
        <v>1557</v>
      </c>
      <c r="D6" t="s">
        <v>29</v>
      </c>
      <c r="E6" t="s">
        <v>23</v>
      </c>
      <c r="F6" s="8">
        <v>44867.571759259263</v>
      </c>
      <c r="G6" s="6">
        <v>45119</v>
      </c>
      <c r="H6">
        <v>30000</v>
      </c>
      <c r="I6" t="s">
        <v>47</v>
      </c>
      <c r="J6" s="8">
        <v>45092.635439814818</v>
      </c>
      <c r="K6">
        <v>3000</v>
      </c>
    </row>
    <row r="7" spans="1:11">
      <c r="A7" s="7">
        <v>640</v>
      </c>
      <c r="B7">
        <v>1901</v>
      </c>
      <c r="C7">
        <v>3680</v>
      </c>
      <c r="D7" t="s">
        <v>29</v>
      </c>
      <c r="E7" t="s">
        <v>36</v>
      </c>
      <c r="F7" s="8">
        <v>44880.632094907407</v>
      </c>
      <c r="G7" s="6">
        <v>45244</v>
      </c>
      <c r="H7">
        <v>20000</v>
      </c>
      <c r="I7" t="s">
        <v>46</v>
      </c>
      <c r="J7" s="8">
        <v>45139.996527777781</v>
      </c>
      <c r="K7">
        <v>11642</v>
      </c>
    </row>
    <row r="8" spans="1:11">
      <c r="A8" s="7">
        <v>864</v>
      </c>
      <c r="B8">
        <v>2573</v>
      </c>
      <c r="C8">
        <v>4640</v>
      </c>
      <c r="D8" t="s">
        <v>29</v>
      </c>
      <c r="E8" t="s">
        <v>37</v>
      </c>
      <c r="F8" s="8">
        <v>44889.701747685183</v>
      </c>
      <c r="G8" s="6">
        <v>45253</v>
      </c>
      <c r="H8">
        <v>70000</v>
      </c>
      <c r="I8" t="s">
        <v>48</v>
      </c>
      <c r="J8" s="8">
        <v>45286.989583333336</v>
      </c>
      <c r="K8">
        <v>2500</v>
      </c>
    </row>
    <row r="9" spans="1:11">
      <c r="A9" s="7">
        <v>1097</v>
      </c>
      <c r="B9">
        <v>3272</v>
      </c>
      <c r="C9">
        <v>5777</v>
      </c>
      <c r="D9" t="s">
        <v>29</v>
      </c>
      <c r="E9" t="s">
        <v>23</v>
      </c>
      <c r="F9" s="8">
        <v>44901.672407407408</v>
      </c>
      <c r="G9" s="6">
        <v>45153</v>
      </c>
      <c r="H9">
        <v>30000</v>
      </c>
      <c r="I9" t="s">
        <v>49</v>
      </c>
      <c r="J9" s="8">
        <v>44901.6875</v>
      </c>
      <c r="K9" t="s">
        <v>29</v>
      </c>
    </row>
    <row r="10" spans="1:11">
      <c r="A10" s="7">
        <v>1370</v>
      </c>
      <c r="B10">
        <v>4088</v>
      </c>
      <c r="C10">
        <v>7454</v>
      </c>
      <c r="D10" t="s">
        <v>29</v>
      </c>
      <c r="E10" t="s">
        <v>30</v>
      </c>
      <c r="F10" s="8">
        <v>44914.611435185187</v>
      </c>
      <c r="G10" s="6">
        <v>45166</v>
      </c>
      <c r="H10">
        <v>20000</v>
      </c>
      <c r="I10" t="s">
        <v>48</v>
      </c>
      <c r="J10" s="8">
        <v>45286.989583333336</v>
      </c>
      <c r="K10">
        <v>1070</v>
      </c>
    </row>
    <row r="11" spans="1:11">
      <c r="A11" s="7">
        <v>1393</v>
      </c>
      <c r="B11">
        <v>4157</v>
      </c>
      <c r="C11">
        <v>9776</v>
      </c>
      <c r="D11" t="s">
        <v>29</v>
      </c>
      <c r="E11" t="s">
        <v>20</v>
      </c>
      <c r="F11" s="8">
        <v>44915.600266203706</v>
      </c>
      <c r="G11" s="6">
        <v>45279</v>
      </c>
      <c r="H11">
        <v>40000</v>
      </c>
      <c r="I11" t="s">
        <v>22</v>
      </c>
      <c r="J11" s="8">
        <v>45272.958333333336</v>
      </c>
      <c r="K11">
        <v>3000</v>
      </c>
    </row>
    <row r="12" spans="1:11">
      <c r="A12" s="7">
        <v>1612</v>
      </c>
      <c r="B12">
        <v>4814</v>
      </c>
      <c r="C12">
        <v>12794</v>
      </c>
      <c r="D12" t="s">
        <v>29</v>
      </c>
      <c r="E12" t="s">
        <v>37</v>
      </c>
      <c r="F12" s="8">
        <v>44923.549212962964</v>
      </c>
      <c r="G12" s="6">
        <v>45175</v>
      </c>
      <c r="H12">
        <v>30000</v>
      </c>
      <c r="I12" t="s">
        <v>48</v>
      </c>
      <c r="J12" s="8">
        <v>45286.989583333336</v>
      </c>
      <c r="K12">
        <v>1600</v>
      </c>
    </row>
    <row r="13" spans="1:11">
      <c r="A13" s="7">
        <v>1851</v>
      </c>
      <c r="B13">
        <v>5530</v>
      </c>
      <c r="C13">
        <v>26824</v>
      </c>
      <c r="D13" t="s">
        <v>29</v>
      </c>
      <c r="E13" t="s">
        <v>31</v>
      </c>
      <c r="F13" s="8">
        <v>44944.656504629631</v>
      </c>
      <c r="G13" s="6">
        <v>45308</v>
      </c>
      <c r="H13">
        <v>52000</v>
      </c>
      <c r="I13" t="s">
        <v>47</v>
      </c>
      <c r="J13" s="8">
        <v>45314.799143518518</v>
      </c>
      <c r="K13">
        <v>40</v>
      </c>
    </row>
    <row r="14" spans="1:11">
      <c r="A14" s="7">
        <v>2050</v>
      </c>
      <c r="B14">
        <v>6127</v>
      </c>
      <c r="C14">
        <v>35551</v>
      </c>
      <c r="D14" t="s">
        <v>29</v>
      </c>
      <c r="E14" t="s">
        <v>35</v>
      </c>
      <c r="F14" s="8">
        <v>44952.751296296294</v>
      </c>
      <c r="G14" s="6">
        <v>45316</v>
      </c>
      <c r="H14">
        <v>50000</v>
      </c>
      <c r="I14" t="s">
        <v>21</v>
      </c>
      <c r="J14" s="8">
        <v>45643.649039351854</v>
      </c>
      <c r="K14">
        <v>2200</v>
      </c>
    </row>
    <row r="15" spans="1:11">
      <c r="A15" s="7">
        <v>2075</v>
      </c>
      <c r="B15">
        <v>6202</v>
      </c>
      <c r="C15">
        <v>42364</v>
      </c>
      <c r="D15" t="s">
        <v>29</v>
      </c>
      <c r="E15" t="s">
        <v>27</v>
      </c>
      <c r="F15" s="8">
        <v>44953.646099537036</v>
      </c>
      <c r="G15" s="6">
        <v>45317</v>
      </c>
      <c r="H15">
        <v>36000</v>
      </c>
      <c r="I15" t="s">
        <v>50</v>
      </c>
      <c r="J15" s="8">
        <v>45561.595879629633</v>
      </c>
      <c r="K15">
        <v>3100</v>
      </c>
    </row>
    <row r="16" spans="1:11">
      <c r="A16" s="7">
        <v>2148</v>
      </c>
      <c r="B16">
        <v>6421</v>
      </c>
      <c r="C16">
        <v>52735</v>
      </c>
      <c r="D16" t="s">
        <v>29</v>
      </c>
      <c r="E16" t="s">
        <v>27</v>
      </c>
      <c r="F16" s="8">
        <v>44957.566238425927</v>
      </c>
      <c r="G16" s="6">
        <v>45321</v>
      </c>
      <c r="H16">
        <v>30000</v>
      </c>
      <c r="I16" t="s">
        <v>22</v>
      </c>
      <c r="J16" s="8">
        <v>45314.958333333336</v>
      </c>
      <c r="K16">
        <v>9000</v>
      </c>
    </row>
    <row r="17" spans="1:11">
      <c r="A17" s="7">
        <v>2154</v>
      </c>
      <c r="B17">
        <v>6439</v>
      </c>
      <c r="C17">
        <v>47875</v>
      </c>
      <c r="D17" t="s">
        <v>29</v>
      </c>
      <c r="E17" t="s">
        <v>34</v>
      </c>
      <c r="F17" s="8">
        <v>44957.618344907409</v>
      </c>
      <c r="G17" s="6">
        <v>45132</v>
      </c>
      <c r="H17">
        <v>20000</v>
      </c>
      <c r="I17" t="s">
        <v>21</v>
      </c>
      <c r="J17" s="8">
        <v>45643.649050925924</v>
      </c>
      <c r="K17">
        <v>6652.05</v>
      </c>
    </row>
    <row r="18" spans="1:11">
      <c r="A18" s="7">
        <v>2369</v>
      </c>
      <c r="B18">
        <v>7084</v>
      </c>
      <c r="C18">
        <v>67927</v>
      </c>
      <c r="D18" t="s">
        <v>29</v>
      </c>
      <c r="E18" t="s">
        <v>25</v>
      </c>
      <c r="F18" s="8">
        <v>44964.757175925923</v>
      </c>
      <c r="G18" s="6">
        <v>45328</v>
      </c>
      <c r="H18">
        <v>55000</v>
      </c>
      <c r="I18" t="s">
        <v>21</v>
      </c>
      <c r="J18" s="8">
        <v>45497.621689814812</v>
      </c>
      <c r="K18">
        <v>4700</v>
      </c>
    </row>
    <row r="19" spans="1:11">
      <c r="A19" s="7">
        <v>2674</v>
      </c>
      <c r="B19">
        <v>7999</v>
      </c>
      <c r="C19">
        <v>89515</v>
      </c>
      <c r="D19" t="s">
        <v>29</v>
      </c>
      <c r="E19" t="s">
        <v>32</v>
      </c>
      <c r="F19" s="8">
        <v>44973.69599537037</v>
      </c>
      <c r="G19" s="6">
        <v>45148</v>
      </c>
      <c r="H19">
        <v>20000</v>
      </c>
      <c r="I19" t="s">
        <v>21</v>
      </c>
      <c r="J19" s="8">
        <v>45579.497164351851</v>
      </c>
      <c r="K19">
        <v>1584.96</v>
      </c>
    </row>
    <row r="20" spans="1:11">
      <c r="A20" s="7">
        <v>2952</v>
      </c>
      <c r="B20">
        <v>8833</v>
      </c>
      <c r="C20">
        <v>106015</v>
      </c>
      <c r="D20">
        <v>1333</v>
      </c>
      <c r="E20" t="s">
        <v>31</v>
      </c>
      <c r="F20" s="8">
        <v>44984.836261574077</v>
      </c>
      <c r="G20" s="6">
        <v>45159</v>
      </c>
      <c r="H20">
        <v>20000</v>
      </c>
      <c r="I20" t="s">
        <v>21</v>
      </c>
      <c r="J20" s="8">
        <v>45191.393171296295</v>
      </c>
      <c r="K20">
        <v>10868.3</v>
      </c>
    </row>
    <row r="21" spans="1:11">
      <c r="A21" s="7">
        <v>3211</v>
      </c>
      <c r="B21">
        <v>9610</v>
      </c>
      <c r="C21">
        <v>114331</v>
      </c>
      <c r="D21" t="s">
        <v>29</v>
      </c>
      <c r="E21" t="s">
        <v>23</v>
      </c>
      <c r="F21" s="8">
        <v>44995.500833333332</v>
      </c>
      <c r="G21" s="6">
        <v>45359</v>
      </c>
      <c r="H21">
        <v>30000</v>
      </c>
      <c r="I21" t="s">
        <v>21</v>
      </c>
      <c r="J21" s="8">
        <v>45180.385925925926</v>
      </c>
      <c r="K21">
        <v>4250</v>
      </c>
    </row>
    <row r="22" spans="1:11">
      <c r="A22" s="7">
        <v>3219</v>
      </c>
      <c r="B22">
        <v>9631</v>
      </c>
      <c r="C22">
        <v>129067</v>
      </c>
      <c r="D22">
        <v>7408</v>
      </c>
      <c r="E22" t="s">
        <v>26</v>
      </c>
      <c r="F22" s="8">
        <v>44995.677824074075</v>
      </c>
      <c r="G22" s="6">
        <v>45359</v>
      </c>
      <c r="H22">
        <v>45000</v>
      </c>
      <c r="I22" t="s">
        <v>46</v>
      </c>
      <c r="J22" s="8">
        <v>45028.852638888886</v>
      </c>
      <c r="K22">
        <v>42982</v>
      </c>
    </row>
    <row r="23" spans="1:11">
      <c r="A23" s="7">
        <v>3512</v>
      </c>
      <c r="B23">
        <v>10509</v>
      </c>
      <c r="C23">
        <v>137712</v>
      </c>
      <c r="D23" t="s">
        <v>29</v>
      </c>
      <c r="E23" t="s">
        <v>33</v>
      </c>
      <c r="F23" s="8">
        <v>45006.667002314818</v>
      </c>
      <c r="G23" s="6">
        <v>45370</v>
      </c>
      <c r="H23">
        <v>30000</v>
      </c>
      <c r="I23" t="s">
        <v>21</v>
      </c>
      <c r="J23" s="8">
        <v>45182.365381944444</v>
      </c>
      <c r="K23">
        <v>1100</v>
      </c>
    </row>
    <row r="24" spans="1:11">
      <c r="A24" s="7">
        <v>3547</v>
      </c>
      <c r="B24">
        <v>10614</v>
      </c>
      <c r="C24">
        <v>75</v>
      </c>
      <c r="D24">
        <v>12098</v>
      </c>
      <c r="E24" t="s">
        <v>20</v>
      </c>
      <c r="F24" s="8">
        <v>45008.575833333336</v>
      </c>
      <c r="G24" s="6">
        <v>45372</v>
      </c>
      <c r="H24">
        <v>60000</v>
      </c>
      <c r="I24" t="s">
        <v>21</v>
      </c>
      <c r="J24" s="8">
        <v>45251.958333333336</v>
      </c>
      <c r="K24">
        <v>1775</v>
      </c>
    </row>
    <row r="25" spans="1:11">
      <c r="A25" s="7">
        <v>6081</v>
      </c>
      <c r="B25">
        <v>18155</v>
      </c>
      <c r="C25">
        <v>247823</v>
      </c>
      <c r="D25">
        <v>61302</v>
      </c>
      <c r="E25" t="s">
        <v>28</v>
      </c>
      <c r="F25" s="8">
        <v>45095.161874999998</v>
      </c>
      <c r="G25" s="6">
        <v>45179</v>
      </c>
      <c r="H25">
        <v>9500</v>
      </c>
      <c r="I25" t="s">
        <v>21</v>
      </c>
      <c r="J25" s="8">
        <v>45643.649108796293</v>
      </c>
      <c r="K25" t="s">
        <v>29</v>
      </c>
    </row>
    <row r="26" spans="1:11">
      <c r="A26" s="7">
        <v>7524</v>
      </c>
      <c r="B26">
        <v>22472</v>
      </c>
      <c r="C26">
        <v>252860</v>
      </c>
      <c r="D26">
        <v>85612</v>
      </c>
      <c r="E26" t="s">
        <v>28</v>
      </c>
      <c r="F26" s="8">
        <v>45112.357048611113</v>
      </c>
      <c r="G26" s="6">
        <v>45196</v>
      </c>
      <c r="H26">
        <v>9500</v>
      </c>
      <c r="I26" t="s">
        <v>21</v>
      </c>
      <c r="J26" s="8">
        <v>45579.497187499997</v>
      </c>
      <c r="K26" t="s">
        <v>29</v>
      </c>
    </row>
    <row r="27" spans="1:11">
      <c r="A27" s="7">
        <v>12728</v>
      </c>
      <c r="B27">
        <v>38081</v>
      </c>
      <c r="C27">
        <v>272921</v>
      </c>
      <c r="D27">
        <v>143198</v>
      </c>
      <c r="E27" t="s">
        <v>28</v>
      </c>
      <c r="F27" s="8">
        <v>45164.985520833332</v>
      </c>
      <c r="G27" s="6">
        <v>45248</v>
      </c>
      <c r="H27">
        <v>9900</v>
      </c>
      <c r="I27" t="s">
        <v>21</v>
      </c>
      <c r="J27" s="8">
        <v>45604.598865740743</v>
      </c>
      <c r="K27">
        <v>2353.63</v>
      </c>
    </row>
    <row r="28" spans="1:11">
      <c r="A28" s="7">
        <v>23629</v>
      </c>
      <c r="B28">
        <v>70784</v>
      </c>
      <c r="C28">
        <v>304811</v>
      </c>
      <c r="D28">
        <v>224372</v>
      </c>
      <c r="E28" t="s">
        <v>28</v>
      </c>
      <c r="F28" s="8">
        <v>45237.626516203702</v>
      </c>
      <c r="G28" s="6">
        <v>45321</v>
      </c>
      <c r="H28">
        <v>9900</v>
      </c>
      <c r="I28" t="s">
        <v>21</v>
      </c>
      <c r="J28" s="8">
        <v>45568.527465277781</v>
      </c>
      <c r="K28" t="s">
        <v>29</v>
      </c>
    </row>
    <row r="29" spans="1:11">
      <c r="A29" s="7">
        <v>26146</v>
      </c>
      <c r="B29">
        <v>78335</v>
      </c>
      <c r="C29">
        <v>310499</v>
      </c>
      <c r="D29">
        <v>238618</v>
      </c>
      <c r="E29" t="s">
        <v>28</v>
      </c>
      <c r="F29" s="8">
        <v>45249.641817129632</v>
      </c>
      <c r="G29" s="6">
        <v>45333</v>
      </c>
      <c r="H29">
        <v>9900</v>
      </c>
      <c r="I29" t="s">
        <v>21</v>
      </c>
      <c r="J29" s="8">
        <v>45568.55195601852</v>
      </c>
      <c r="K29">
        <v>2400</v>
      </c>
    </row>
    <row r="30" spans="1:11">
      <c r="A30" s="7">
        <v>27112</v>
      </c>
      <c r="B30">
        <v>81233</v>
      </c>
      <c r="C30">
        <v>312539</v>
      </c>
      <c r="D30">
        <v>244106</v>
      </c>
      <c r="E30" t="s">
        <v>28</v>
      </c>
      <c r="F30" s="8">
        <v>45253.864027777781</v>
      </c>
      <c r="G30" s="6">
        <v>45337</v>
      </c>
      <c r="H30">
        <v>9900</v>
      </c>
      <c r="I30" t="s">
        <v>21</v>
      </c>
      <c r="J30" s="8">
        <v>45568.527465277781</v>
      </c>
      <c r="K30" t="s">
        <v>29</v>
      </c>
    </row>
    <row r="31" spans="1:11">
      <c r="A31" s="7">
        <v>29454</v>
      </c>
      <c r="B31">
        <v>88259</v>
      </c>
      <c r="C31">
        <v>317474</v>
      </c>
      <c r="D31">
        <v>259354</v>
      </c>
      <c r="E31" t="s">
        <v>28</v>
      </c>
      <c r="F31" s="8">
        <v>45265.785532407404</v>
      </c>
      <c r="G31" s="6">
        <v>45349</v>
      </c>
      <c r="H31">
        <v>9900</v>
      </c>
      <c r="I31" t="s">
        <v>21</v>
      </c>
      <c r="J31" s="8">
        <v>45568.527465277781</v>
      </c>
      <c r="K31">
        <v>2353.63</v>
      </c>
    </row>
    <row r="32" spans="1:11">
      <c r="A32" s="7">
        <v>35084</v>
      </c>
      <c r="B32">
        <v>104036</v>
      </c>
      <c r="C32">
        <v>327624</v>
      </c>
      <c r="D32">
        <v>291631</v>
      </c>
      <c r="E32" t="s">
        <v>28</v>
      </c>
      <c r="F32" s="8">
        <v>45295.500821759262</v>
      </c>
      <c r="G32" s="6">
        <v>45379</v>
      </c>
      <c r="H32">
        <v>9900</v>
      </c>
      <c r="I32" t="s">
        <v>21</v>
      </c>
      <c r="J32" s="8">
        <v>45568.55195601852</v>
      </c>
      <c r="K32">
        <v>2347.2600000000002</v>
      </c>
    </row>
    <row r="33" spans="1:11">
      <c r="A33" s="7">
        <v>36943</v>
      </c>
      <c r="B33">
        <v>107766</v>
      </c>
      <c r="C33">
        <v>330366</v>
      </c>
      <c r="D33">
        <v>302295</v>
      </c>
      <c r="E33" t="s">
        <v>28</v>
      </c>
      <c r="F33" s="8">
        <v>45302.970243055555</v>
      </c>
      <c r="G33" s="6">
        <v>45386</v>
      </c>
      <c r="H33">
        <v>9900</v>
      </c>
      <c r="I33" t="s">
        <v>48</v>
      </c>
      <c r="J33" s="8">
        <v>45495.545358796298</v>
      </c>
      <c r="K33">
        <v>2340</v>
      </c>
    </row>
    <row r="34" spans="1:11">
      <c r="A34" s="7">
        <v>37142</v>
      </c>
      <c r="B34">
        <v>108361</v>
      </c>
      <c r="C34">
        <v>330727</v>
      </c>
      <c r="D34">
        <v>303297</v>
      </c>
      <c r="E34" t="s">
        <v>28</v>
      </c>
      <c r="F34" s="8">
        <v>45303.908460648148</v>
      </c>
      <c r="G34" s="6">
        <v>45387</v>
      </c>
      <c r="H34">
        <v>8000</v>
      </c>
      <c r="I34" t="s">
        <v>47</v>
      </c>
      <c r="J34" s="8">
        <v>45359.917743055557</v>
      </c>
      <c r="K34">
        <v>5705.77</v>
      </c>
    </row>
    <row r="35" spans="1:11">
      <c r="A35" s="7">
        <v>37392</v>
      </c>
      <c r="B35">
        <v>109111</v>
      </c>
      <c r="C35">
        <v>331276</v>
      </c>
      <c r="D35">
        <v>303744</v>
      </c>
      <c r="E35" t="s">
        <v>28</v>
      </c>
      <c r="F35" s="8">
        <v>45305.345254629632</v>
      </c>
      <c r="G35" s="6">
        <v>45389</v>
      </c>
      <c r="H35">
        <v>9900</v>
      </c>
      <c r="I35" t="s">
        <v>48</v>
      </c>
      <c r="J35" s="8">
        <v>45469.655798611115</v>
      </c>
      <c r="K35">
        <v>2353.63</v>
      </c>
    </row>
    <row r="36" spans="1:11">
      <c r="A36" s="7">
        <v>37654</v>
      </c>
      <c r="B36">
        <v>109897</v>
      </c>
      <c r="C36">
        <v>331792</v>
      </c>
      <c r="D36">
        <v>306104</v>
      </c>
      <c r="E36" t="s">
        <v>28</v>
      </c>
      <c r="F36" s="8">
        <v>45306.574444444443</v>
      </c>
      <c r="G36" s="6">
        <v>45390</v>
      </c>
      <c r="H36">
        <v>9900</v>
      </c>
      <c r="I36" t="s">
        <v>21</v>
      </c>
      <c r="J36" s="8">
        <v>45568.55195601852</v>
      </c>
      <c r="K36">
        <v>2353.63</v>
      </c>
    </row>
    <row r="37" spans="1:11">
      <c r="A37" s="7">
        <v>39952</v>
      </c>
      <c r="B37">
        <v>116791</v>
      </c>
      <c r="C37">
        <v>336370</v>
      </c>
      <c r="D37">
        <v>318123</v>
      </c>
      <c r="E37" t="s">
        <v>28</v>
      </c>
      <c r="F37" s="8">
        <v>45316.788981481484</v>
      </c>
      <c r="G37" s="6">
        <v>45400</v>
      </c>
      <c r="H37">
        <v>9900</v>
      </c>
      <c r="I37" t="s">
        <v>21</v>
      </c>
      <c r="J37" s="8">
        <v>45568.55195601852</v>
      </c>
      <c r="K37">
        <v>2353.63</v>
      </c>
    </row>
    <row r="38" spans="1:11">
      <c r="A38" s="7">
        <v>42997</v>
      </c>
      <c r="B38">
        <v>125922</v>
      </c>
      <c r="C38">
        <v>342546</v>
      </c>
      <c r="D38">
        <v>334684</v>
      </c>
      <c r="E38" t="s">
        <v>28</v>
      </c>
      <c r="F38" s="8">
        <v>45330.855636574073</v>
      </c>
      <c r="G38" s="6">
        <v>45414</v>
      </c>
      <c r="H38">
        <v>13300</v>
      </c>
      <c r="I38" t="s">
        <v>21</v>
      </c>
      <c r="J38" s="8">
        <v>45568.55195601852</v>
      </c>
      <c r="K38">
        <v>2000</v>
      </c>
    </row>
    <row r="39" spans="1:11">
      <c r="A39" s="7">
        <v>68701</v>
      </c>
      <c r="B39">
        <v>203029</v>
      </c>
      <c r="C39">
        <v>392176</v>
      </c>
      <c r="D39">
        <v>475995</v>
      </c>
      <c r="E39" t="s">
        <v>28</v>
      </c>
      <c r="F39" s="8">
        <v>45457.381284722222</v>
      </c>
      <c r="G39" s="6">
        <v>45541</v>
      </c>
      <c r="H39">
        <v>9900</v>
      </c>
      <c r="I39" t="s">
        <v>24</v>
      </c>
      <c r="J39" s="8">
        <v>45472</v>
      </c>
      <c r="K39">
        <v>50</v>
      </c>
    </row>
    <row r="40" spans="1:11">
      <c r="A40" s="7">
        <v>70431</v>
      </c>
      <c r="B40">
        <v>208219</v>
      </c>
      <c r="C40">
        <v>361491</v>
      </c>
      <c r="D40">
        <v>486010</v>
      </c>
      <c r="E40" t="s">
        <v>28</v>
      </c>
      <c r="F40" s="8">
        <v>45465.449328703704</v>
      </c>
      <c r="G40" s="6">
        <v>45577</v>
      </c>
      <c r="H40">
        <v>6000</v>
      </c>
      <c r="I40" t="s">
        <v>22</v>
      </c>
      <c r="J40" s="8">
        <v>45559.958333333336</v>
      </c>
      <c r="K40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" sqref="B1"/>
    </sheetView>
  </sheetViews>
  <sheetFormatPr defaultColWidth="11.5546875" defaultRowHeight="15"/>
  <cols>
    <col min="1" max="1" width="5.77734375" customWidth="1"/>
    <col min="2" max="2" width="14.44140625" bestFit="1" customWidth="1"/>
    <col min="3" max="7" width="15.6640625" customWidth="1"/>
  </cols>
  <sheetData>
    <row r="1" spans="1:7" ht="36">
      <c r="A1" s="2" t="s">
        <v>9</v>
      </c>
      <c r="B1" s="2" t="s">
        <v>51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>
      <c r="A2" s="3">
        <v>1</v>
      </c>
      <c r="B2" s="10">
        <v>3547</v>
      </c>
      <c r="C2" s="4">
        <v>45008</v>
      </c>
      <c r="D2" s="5">
        <v>60000</v>
      </c>
      <c r="E2" s="5">
        <v>47104.160000000003</v>
      </c>
      <c r="F2" s="5">
        <v>23926.86</v>
      </c>
      <c r="G2" s="3">
        <v>525</v>
      </c>
    </row>
    <row r="3" spans="1:7">
      <c r="A3" s="3">
        <v>2</v>
      </c>
      <c r="B3" s="10">
        <v>68</v>
      </c>
      <c r="C3" s="4">
        <v>44834</v>
      </c>
      <c r="D3" s="5">
        <v>35000</v>
      </c>
      <c r="E3" s="5">
        <v>11447.66</v>
      </c>
      <c r="F3" s="5">
        <v>1300.06</v>
      </c>
      <c r="G3" s="3">
        <v>552</v>
      </c>
    </row>
    <row r="4" spans="1:7">
      <c r="A4" s="3">
        <v>3</v>
      </c>
      <c r="B4" s="10">
        <v>389</v>
      </c>
      <c r="C4" s="4">
        <v>44862</v>
      </c>
      <c r="D4" s="5">
        <v>30000</v>
      </c>
      <c r="E4" s="5">
        <v>4410.2</v>
      </c>
      <c r="F4" s="5">
        <v>249.72</v>
      </c>
      <c r="G4" s="3">
        <v>482</v>
      </c>
    </row>
    <row r="5" spans="1:7">
      <c r="A5" s="3">
        <v>4</v>
      </c>
      <c r="B5" s="10">
        <v>1393</v>
      </c>
      <c r="C5" s="4">
        <v>44915</v>
      </c>
      <c r="D5" s="5">
        <v>40000</v>
      </c>
      <c r="E5" s="5">
        <v>11088.24</v>
      </c>
      <c r="F5" s="5">
        <v>1482.47</v>
      </c>
      <c r="G5" s="3">
        <v>457</v>
      </c>
    </row>
    <row r="6" spans="1:7">
      <c r="A6" s="3">
        <v>5</v>
      </c>
      <c r="B6" s="10">
        <v>2050</v>
      </c>
      <c r="C6" s="4">
        <v>44952</v>
      </c>
      <c r="D6" s="5">
        <v>50000</v>
      </c>
      <c r="E6" s="5">
        <v>42219.24</v>
      </c>
      <c r="F6" s="5">
        <v>30483.14</v>
      </c>
      <c r="G6" s="3">
        <v>609</v>
      </c>
    </row>
    <row r="7" spans="1:7">
      <c r="A7" s="3">
        <v>6</v>
      </c>
      <c r="B7" s="10">
        <v>2154</v>
      </c>
      <c r="C7" s="4">
        <v>44957</v>
      </c>
      <c r="D7" s="5">
        <v>20000</v>
      </c>
      <c r="E7" s="5">
        <v>6606.81</v>
      </c>
      <c r="F7" s="5">
        <v>864.92</v>
      </c>
      <c r="G7" s="3">
        <v>583</v>
      </c>
    </row>
    <row r="8" spans="1:7">
      <c r="A8" s="3">
        <v>7</v>
      </c>
      <c r="B8" s="10">
        <v>2148</v>
      </c>
      <c r="C8" s="4">
        <v>44957</v>
      </c>
      <c r="D8" s="5">
        <v>30000</v>
      </c>
      <c r="E8" s="5">
        <v>8796.44</v>
      </c>
      <c r="F8" s="5">
        <v>1169.45</v>
      </c>
      <c r="G8" s="3">
        <v>415</v>
      </c>
    </row>
    <row r="9" spans="1:7">
      <c r="A9" s="3">
        <v>8</v>
      </c>
      <c r="B9" s="10">
        <v>3211</v>
      </c>
      <c r="C9" s="4">
        <v>44995</v>
      </c>
      <c r="D9" s="5">
        <v>30000</v>
      </c>
      <c r="E9" s="5">
        <v>25533.57</v>
      </c>
      <c r="F9" s="5">
        <v>19657.32</v>
      </c>
      <c r="G9" s="3">
        <v>573</v>
      </c>
    </row>
    <row r="10" spans="1:7">
      <c r="A10" s="3">
        <v>9</v>
      </c>
      <c r="B10" s="10">
        <v>3512</v>
      </c>
      <c r="C10" s="4">
        <v>45006</v>
      </c>
      <c r="D10" s="5">
        <v>30000</v>
      </c>
      <c r="E10" s="5">
        <v>26037.23</v>
      </c>
      <c r="F10" s="5">
        <v>21091.66</v>
      </c>
      <c r="G10" s="3">
        <v>569</v>
      </c>
    </row>
    <row r="11" spans="1:7">
      <c r="A11" s="3">
        <v>10</v>
      </c>
      <c r="B11" s="10">
        <v>6081</v>
      </c>
      <c r="C11" s="4">
        <v>45095</v>
      </c>
      <c r="D11" s="5">
        <v>9500</v>
      </c>
      <c r="E11" s="5">
        <v>9500</v>
      </c>
      <c r="F11" s="5">
        <v>5157.97</v>
      </c>
      <c r="G11" s="3">
        <v>578</v>
      </c>
    </row>
    <row r="12" spans="1:7">
      <c r="A12" s="3">
        <v>11</v>
      </c>
      <c r="B12" s="10">
        <v>7524</v>
      </c>
      <c r="C12" s="4">
        <v>45112</v>
      </c>
      <c r="D12" s="5">
        <v>9500</v>
      </c>
      <c r="E12" s="5">
        <v>9500</v>
      </c>
      <c r="F12" s="5">
        <v>4051.18</v>
      </c>
      <c r="G12" s="3">
        <v>561</v>
      </c>
    </row>
    <row r="13" spans="1:7">
      <c r="A13" s="3">
        <v>12</v>
      </c>
      <c r="B13" s="10">
        <v>12728</v>
      </c>
      <c r="C13" s="4">
        <v>45164</v>
      </c>
      <c r="D13" s="5">
        <v>9900</v>
      </c>
      <c r="E13" s="5">
        <v>8655.17</v>
      </c>
      <c r="F13" s="5">
        <v>3112.94</v>
      </c>
      <c r="G13" s="3">
        <v>495</v>
      </c>
    </row>
    <row r="14" spans="1:7">
      <c r="A14" s="3">
        <v>13</v>
      </c>
      <c r="B14" s="10">
        <v>23629</v>
      </c>
      <c r="C14" s="4">
        <v>45237</v>
      </c>
      <c r="D14" s="5">
        <v>9900</v>
      </c>
      <c r="E14" s="5">
        <v>9900</v>
      </c>
      <c r="F14" s="5">
        <v>4221.74</v>
      </c>
      <c r="G14" s="3">
        <v>436</v>
      </c>
    </row>
    <row r="15" spans="1:7">
      <c r="A15" s="3">
        <v>14</v>
      </c>
      <c r="B15" s="10">
        <v>26146</v>
      </c>
      <c r="C15" s="4">
        <v>45249</v>
      </c>
      <c r="D15" s="5">
        <v>9900</v>
      </c>
      <c r="E15" s="5">
        <v>4660.4799999999996</v>
      </c>
      <c r="F15" s="5">
        <v>0</v>
      </c>
      <c r="G15" s="3">
        <v>382</v>
      </c>
    </row>
    <row r="16" spans="1:7">
      <c r="A16" s="3">
        <v>15</v>
      </c>
      <c r="B16" s="10">
        <v>27112</v>
      </c>
      <c r="C16" s="4">
        <v>45253</v>
      </c>
      <c r="D16" s="5">
        <v>9900</v>
      </c>
      <c r="E16" s="5">
        <v>9900</v>
      </c>
      <c r="F16" s="5">
        <v>4221.74</v>
      </c>
      <c r="G16" s="3">
        <v>420</v>
      </c>
    </row>
    <row r="17" spans="1:7">
      <c r="A17" s="3">
        <v>16</v>
      </c>
      <c r="B17" s="10">
        <v>29454</v>
      </c>
      <c r="C17" s="4">
        <v>45265</v>
      </c>
      <c r="D17" s="5">
        <v>9900</v>
      </c>
      <c r="E17" s="5">
        <v>8655.17</v>
      </c>
      <c r="F17" s="5">
        <v>3112.94</v>
      </c>
      <c r="G17" s="3">
        <v>394</v>
      </c>
    </row>
    <row r="18" spans="1:7">
      <c r="A18" s="3">
        <v>17</v>
      </c>
      <c r="B18" s="10">
        <v>35084</v>
      </c>
      <c r="C18" s="4">
        <v>45295</v>
      </c>
      <c r="D18" s="5">
        <v>9900</v>
      </c>
      <c r="E18" s="5">
        <v>7270.92</v>
      </c>
      <c r="F18" s="5">
        <v>2143.56</v>
      </c>
      <c r="G18" s="3">
        <v>350</v>
      </c>
    </row>
    <row r="19" spans="1:7">
      <c r="A19" s="3">
        <v>18</v>
      </c>
      <c r="B19" s="10">
        <v>37654</v>
      </c>
      <c r="C19" s="4">
        <v>45306</v>
      </c>
      <c r="D19" s="5">
        <v>9900</v>
      </c>
      <c r="E19" s="5">
        <v>7270.92</v>
      </c>
      <c r="F19" s="5">
        <v>2143.56</v>
      </c>
      <c r="G19" s="3">
        <v>339</v>
      </c>
    </row>
    <row r="20" spans="1:7">
      <c r="A20" s="3">
        <v>19</v>
      </c>
      <c r="B20" s="10">
        <v>39952</v>
      </c>
      <c r="C20" s="4">
        <v>45316</v>
      </c>
      <c r="D20" s="5">
        <v>9900</v>
      </c>
      <c r="E20" s="5">
        <v>8655.17</v>
      </c>
      <c r="F20" s="5">
        <v>3112.94</v>
      </c>
      <c r="G20" s="3">
        <v>343</v>
      </c>
    </row>
    <row r="21" spans="1:7">
      <c r="A21" s="3">
        <v>20</v>
      </c>
      <c r="B21" s="10">
        <v>42997</v>
      </c>
      <c r="C21" s="4">
        <v>45330</v>
      </c>
      <c r="D21" s="5">
        <v>13300</v>
      </c>
      <c r="E21" s="5">
        <v>11627.66</v>
      </c>
      <c r="F21" s="5">
        <v>4182</v>
      </c>
      <c r="G21" s="3">
        <v>329</v>
      </c>
    </row>
    <row r="22" spans="1:7">
      <c r="A22" s="3">
        <v>21</v>
      </c>
      <c r="B22" s="10">
        <v>70431</v>
      </c>
      <c r="C22" s="4">
        <v>45465</v>
      </c>
      <c r="D22" s="5">
        <v>6000</v>
      </c>
      <c r="E22" s="5">
        <v>6000</v>
      </c>
      <c r="F22" s="5">
        <v>2889.34</v>
      </c>
      <c r="G22" s="3">
        <v>208</v>
      </c>
    </row>
    <row r="23" spans="1:7">
      <c r="A23" s="3">
        <v>22</v>
      </c>
      <c r="B23" s="10">
        <v>68701</v>
      </c>
      <c r="C23" s="4">
        <v>45457</v>
      </c>
      <c r="D23" s="5">
        <v>9900</v>
      </c>
      <c r="E23" s="5">
        <v>9900</v>
      </c>
      <c r="F23" s="5">
        <v>4166.08</v>
      </c>
      <c r="G23" s="3">
        <v>216</v>
      </c>
    </row>
  </sheetData>
  <autoFilter ref="A1:P23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25" workbookViewId="0">
      <selection activeCell="D42" sqref="D42"/>
    </sheetView>
  </sheetViews>
  <sheetFormatPr defaultColWidth="11.5546875" defaultRowHeight="15"/>
  <cols>
    <col min="1" max="1" width="3.109375" bestFit="1" customWidth="1"/>
    <col min="2" max="2" width="15.33203125" customWidth="1"/>
    <col min="3" max="3" width="11" bestFit="1" customWidth="1"/>
    <col min="4" max="4" width="14.88671875" bestFit="1" customWidth="1"/>
    <col min="5" max="5" width="11.6640625" bestFit="1" customWidth="1"/>
    <col min="6" max="6" width="13.33203125" bestFit="1" customWidth="1"/>
    <col min="7" max="7" width="11.77734375" bestFit="1" customWidth="1"/>
    <col min="8" max="8" width="19.6640625" bestFit="1" customWidth="1"/>
    <col min="9" max="9" width="20.109375" bestFit="1" customWidth="1"/>
    <col min="10" max="10" width="14.88671875" customWidth="1"/>
    <col min="11" max="11" width="22.109375" bestFit="1" customWidth="1"/>
    <col min="12" max="12" width="23.6640625" bestFit="1" customWidth="1"/>
    <col min="13" max="13" width="14" bestFit="1" customWidth="1"/>
  </cols>
  <sheetData>
    <row r="1" spans="1:13" ht="15.95">
      <c r="A1" s="16"/>
      <c r="B1" t="s">
        <v>58</v>
      </c>
    </row>
    <row r="2" spans="1:13" ht="15.95">
      <c r="A2" s="16"/>
      <c r="B2" t="s">
        <v>59</v>
      </c>
    </row>
    <row r="3" spans="1:13" ht="15.95">
      <c r="A3" s="16"/>
      <c r="B3" t="s">
        <v>64</v>
      </c>
    </row>
    <row r="4" spans="1:13" ht="15.95">
      <c r="A4" s="16"/>
      <c r="B4" t="s">
        <v>66</v>
      </c>
    </row>
    <row r="5" spans="1:13" ht="15.95">
      <c r="B5" t="s">
        <v>63</v>
      </c>
    </row>
    <row r="7" spans="1:13" ht="15.95">
      <c r="A7" s="9" t="s">
        <v>9</v>
      </c>
      <c r="B7" s="9" t="s">
        <v>51</v>
      </c>
      <c r="C7" s="9" t="s">
        <v>53</v>
      </c>
      <c r="D7" s="9" t="s">
        <v>52</v>
      </c>
      <c r="E7" s="9" t="s">
        <v>54</v>
      </c>
      <c r="F7" s="9" t="s">
        <v>16</v>
      </c>
      <c r="G7" s="9" t="s">
        <v>55</v>
      </c>
      <c r="H7" s="9" t="s">
        <v>17</v>
      </c>
      <c r="I7" s="9" t="s">
        <v>18</v>
      </c>
      <c r="J7" s="9" t="s">
        <v>19</v>
      </c>
      <c r="K7" s="9" t="s">
        <v>56</v>
      </c>
      <c r="L7" s="9" t="s">
        <v>57</v>
      </c>
      <c r="M7" s="17" t="s">
        <v>65</v>
      </c>
    </row>
    <row r="8" spans="1:13" ht="15.95">
      <c r="A8" s="9">
        <v>1</v>
      </c>
      <c r="B8" s="11">
        <v>3547</v>
      </c>
      <c r="C8" s="9">
        <f>VLOOKUP(B8,'отчет 2'!$A:$B,2,FALSE)</f>
        <v>10614</v>
      </c>
      <c r="D8" s="9" t="str">
        <f>VLOOKUP(B8,'отчет 2'!$A:$E,5,FALSE)</f>
        <v>Электросталь</v>
      </c>
      <c r="E8" s="12">
        <f>VLOOKUP(B8,'отчет 1'!$B1:$C23,2,FALSE)</f>
        <v>45008</v>
      </c>
      <c r="F8" s="13">
        <f>VLOOKUP(B8,'отчет 1'!$B1:$D23,3,FALSE)</f>
        <v>60000</v>
      </c>
      <c r="G8" s="9" t="str">
        <f>VLOOKUP(B8,'отчет 2'!$A:$I,9,FALSE)</f>
        <v>COLLECTOR</v>
      </c>
      <c r="H8" s="13">
        <f>VLOOKUP(B8,'отчет 1'!$B1:$E23,4,FALSE)</f>
        <v>47104.160000000003</v>
      </c>
      <c r="I8" s="13">
        <f>VLOOKUP(B8,'отчет 1'!$B1:$G23,5,FALSE)</f>
        <v>23926.86</v>
      </c>
      <c r="J8" s="14">
        <f>VLOOKUP(B8,'отчет 1'!$B1:$H23,6,FALSE)</f>
        <v>525</v>
      </c>
      <c r="K8" s="15">
        <f>VLOOKUP(B8,'отчет 2'!$A:$J,10,FALSE)</f>
        <v>45251.958333333336</v>
      </c>
      <c r="L8" s="13">
        <f>VLOOKUP(B8,'отчет 2'!$A:$K,11,FALSE)</f>
        <v>1775</v>
      </c>
      <c r="M8" s="9" t="str">
        <f>IFERROR(VLOOKUP(B8,цессия!$B2:$B9,1,FALSE),"Нет совпадений")</f>
        <v>Нет совпадений</v>
      </c>
    </row>
    <row r="9" spans="1:13" ht="15.95">
      <c r="A9" s="9">
        <v>2</v>
      </c>
      <c r="B9" s="11">
        <v>68</v>
      </c>
      <c r="C9" s="9">
        <f>VLOOKUP(B9,'отчет 2'!$A:$B,2,FALSE)</f>
        <v>183</v>
      </c>
      <c r="D9" s="9" t="str">
        <f>VLOOKUP(B9,'отчет 2'!$A:$E,5,FALSE)</f>
        <v>Белгород</v>
      </c>
      <c r="E9" s="12">
        <f>VLOOKUP(B9,'отчет 1'!$B2:$C24,2,FALSE)</f>
        <v>44834</v>
      </c>
      <c r="F9" s="13">
        <f>VLOOKUP(B9,'отчет 1'!$B2:$D24,3,FALSE)</f>
        <v>35000</v>
      </c>
      <c r="G9" s="9" t="str">
        <f>VLOOKUP(B9,'отчет 2'!$A:$I,9,FALSE)</f>
        <v>COLLECTOR</v>
      </c>
      <c r="H9" s="13">
        <f>VLOOKUP(B9,'отчет 1'!$B2:$E24,4,FALSE)</f>
        <v>11447.66</v>
      </c>
      <c r="I9" s="13">
        <f>VLOOKUP(B9,'отчет 1'!$B2:$G24,5,FALSE)</f>
        <v>1300.06</v>
      </c>
      <c r="J9" s="14">
        <f>VLOOKUP(B9,'отчет 1'!$B2:$H24,6,FALSE)</f>
        <v>552</v>
      </c>
      <c r="K9" s="15">
        <f>VLOOKUP(B9,'отчет 2'!$A:$J,10,FALSE)</f>
        <v>45568.606516203705</v>
      </c>
      <c r="L9" s="13">
        <f>VLOOKUP(B9,'отчет 2'!$A:$K,11,FALSE)</f>
        <v>1950</v>
      </c>
      <c r="M9" s="9" t="str">
        <f>IFERROR(VLOOKUP(B9,цессия!$B3:$B10,1,FALSE),"Нет совпадений")</f>
        <v>Нет совпадений</v>
      </c>
    </row>
    <row r="10" spans="1:13" ht="15.95">
      <c r="A10" s="9">
        <v>3</v>
      </c>
      <c r="B10" s="11">
        <v>389</v>
      </c>
      <c r="C10" s="9">
        <f>VLOOKUP(B10,'отчет 2'!$A:$B,2,FALSE)</f>
        <v>1146</v>
      </c>
      <c r="D10" s="9" t="str">
        <f>VLOOKUP(B10,'отчет 2'!$A:$E,5,FALSE)</f>
        <v>Вологда</v>
      </c>
      <c r="E10" s="12">
        <f>VLOOKUP(B10,'отчет 1'!$B3:$C25,2,FALSE)</f>
        <v>44862</v>
      </c>
      <c r="F10" s="13">
        <f>VLOOKUP(B10,'отчет 1'!$B3:$D25,3,FALSE)</f>
        <v>30000</v>
      </c>
      <c r="G10" s="9" t="str">
        <f>VLOOKUP(B10,'отчет 2'!$A:$I,9,FALSE)</f>
        <v>DELINQUENT</v>
      </c>
      <c r="H10" s="13">
        <f>VLOOKUP(B10,'отчет 1'!$B3:$E25,4,FALSE)</f>
        <v>4410.2</v>
      </c>
      <c r="I10" s="13">
        <f>VLOOKUP(B10,'отчет 1'!$B3:$G25,5,FALSE)</f>
        <v>249.72</v>
      </c>
      <c r="J10" s="14">
        <f>VLOOKUP(B10,'отчет 1'!$B3:$H25,6,FALSE)</f>
        <v>482</v>
      </c>
      <c r="K10" s="15">
        <f>VLOOKUP(B10,'отчет 2'!$A:$J,10,FALSE)</f>
        <v>45206</v>
      </c>
      <c r="L10" s="13">
        <f>VLOOKUP(B10,'отчет 2'!$A:$K,11,FALSE)</f>
        <v>1200</v>
      </c>
      <c r="M10" s="9" t="str">
        <f>IFERROR(VLOOKUP(B10,цессия!$B4:$B11,1,FALSE),"Нет совпадений")</f>
        <v>Нет совпадений</v>
      </c>
    </row>
    <row r="11" spans="1:13" ht="15.95">
      <c r="A11" s="9">
        <v>4</v>
      </c>
      <c r="B11" s="11">
        <v>1393</v>
      </c>
      <c r="C11" s="9">
        <f>VLOOKUP(B11,'отчет 2'!$A:$B,2,FALSE)</f>
        <v>4157</v>
      </c>
      <c r="D11" s="9" t="str">
        <f>VLOOKUP(B11,'отчет 2'!$A:$E,5,FALSE)</f>
        <v>Электросталь</v>
      </c>
      <c r="E11" s="12">
        <f>VLOOKUP(B11,'отчет 1'!$B4:$C26,2,FALSE)</f>
        <v>44915</v>
      </c>
      <c r="F11" s="13">
        <f>VLOOKUP(B11,'отчет 1'!$B4:$D26,3,FALSE)</f>
        <v>40000</v>
      </c>
      <c r="G11" s="9" t="str">
        <f>VLOOKUP(B11,'отчет 2'!$A:$I,9,FALSE)</f>
        <v>ACTIVE_SB</v>
      </c>
      <c r="H11" s="13">
        <f>VLOOKUP(B11,'отчет 1'!$B4:$E26,4,FALSE)</f>
        <v>11088.24</v>
      </c>
      <c r="I11" s="13">
        <f>VLOOKUP(B11,'отчет 1'!$B4:$G26,5,FALSE)</f>
        <v>1482.47</v>
      </c>
      <c r="J11" s="14">
        <f>VLOOKUP(B11,'отчет 1'!$B4:$H26,6,FALSE)</f>
        <v>457</v>
      </c>
      <c r="K11" s="15">
        <f>VLOOKUP(B11,'отчет 2'!$A:$J,10,FALSE)</f>
        <v>45272.958333333336</v>
      </c>
      <c r="L11" s="13">
        <f>VLOOKUP(B11,'отчет 2'!$A:$K,11,FALSE)</f>
        <v>3000</v>
      </c>
      <c r="M11" s="9" t="str">
        <f>IFERROR(VLOOKUP(B11,цессия!$B5:$B12,1,FALSE),"Нет совпадений")</f>
        <v>Нет совпадений</v>
      </c>
    </row>
    <row r="12" spans="1:13" ht="15.95">
      <c r="A12" s="9">
        <v>5</v>
      </c>
      <c r="B12" s="11">
        <v>2050</v>
      </c>
      <c r="C12" s="9">
        <f>VLOOKUP(B12,'отчет 2'!$A:$B,2,FALSE)</f>
        <v>6127</v>
      </c>
      <c r="D12" s="9" t="str">
        <f>VLOOKUP(B12,'отчет 2'!$A:$E,5,FALSE)</f>
        <v>Санкт-Петербург</v>
      </c>
      <c r="E12" s="12">
        <f>VLOOKUP(B12,'отчет 1'!$B5:$C27,2,FALSE)</f>
        <v>44952</v>
      </c>
      <c r="F12" s="13">
        <f>VLOOKUP(B12,'отчет 1'!$B5:$D27,3,FALSE)</f>
        <v>50000</v>
      </c>
      <c r="G12" s="9" t="str">
        <f>VLOOKUP(B12,'отчет 2'!$A:$I,9,FALSE)</f>
        <v>COLLECTOR</v>
      </c>
      <c r="H12" s="13">
        <f>VLOOKUP(B12,'отчет 1'!$B5:$E27,4,FALSE)</f>
        <v>42219.24</v>
      </c>
      <c r="I12" s="13">
        <f>VLOOKUP(B12,'отчет 1'!$B5:$G27,5,FALSE)</f>
        <v>30483.14</v>
      </c>
      <c r="J12" s="14">
        <f>VLOOKUP(B12,'отчет 1'!$B5:$H27,6,FALSE)</f>
        <v>609</v>
      </c>
      <c r="K12" s="15">
        <f>VLOOKUP(B12,'отчет 2'!$A:$J,10,FALSE)</f>
        <v>45643.649039351854</v>
      </c>
      <c r="L12" s="13">
        <f>VLOOKUP(B12,'отчет 2'!$A:$K,11,FALSE)</f>
        <v>2200</v>
      </c>
      <c r="M12" s="9" t="str">
        <f>IFERROR(VLOOKUP(B12,цессия!$B6:$B13,1,FALSE),"Нет совпадений")</f>
        <v>Нет совпадений</v>
      </c>
    </row>
    <row r="13" spans="1:13" ht="15.95">
      <c r="A13" s="9">
        <v>6</v>
      </c>
      <c r="B13" s="11">
        <v>2154</v>
      </c>
      <c r="C13" s="9">
        <f>VLOOKUP(B13,'отчет 2'!$A:$B,2,FALSE)</f>
        <v>6439</v>
      </c>
      <c r="D13" s="9" t="str">
        <f>VLOOKUP(B13,'отчет 2'!$A:$E,5,FALSE)</f>
        <v>Курск</v>
      </c>
      <c r="E13" s="12">
        <f>VLOOKUP(B13,'отчет 1'!$B6:$C28,2,FALSE)</f>
        <v>44957</v>
      </c>
      <c r="F13" s="13">
        <f>VLOOKUP(B13,'отчет 1'!$B6:$D28,3,FALSE)</f>
        <v>20000</v>
      </c>
      <c r="G13" s="9" t="str">
        <f>VLOOKUP(B13,'отчет 2'!$A:$I,9,FALSE)</f>
        <v>COLLECTOR</v>
      </c>
      <c r="H13" s="13">
        <f>VLOOKUP(B13,'отчет 1'!$B6:$E28,4,FALSE)</f>
        <v>6606.81</v>
      </c>
      <c r="I13" s="13">
        <f>VLOOKUP(B13,'отчет 1'!$B6:$G28,5,FALSE)</f>
        <v>864.92</v>
      </c>
      <c r="J13" s="14">
        <f>VLOOKUP(B13,'отчет 1'!$B6:$H28,6,FALSE)</f>
        <v>583</v>
      </c>
      <c r="K13" s="15">
        <f>VLOOKUP(B13,'отчет 2'!$A:$J,10,FALSE)</f>
        <v>45643.649050925924</v>
      </c>
      <c r="L13" s="13">
        <f>VLOOKUP(B13,'отчет 2'!$A:$K,11,FALSE)</f>
        <v>6652.05</v>
      </c>
      <c r="M13" s="9" t="str">
        <f>IFERROR(VLOOKUP(B13,цессия!$B7:$B14,1,FALSE),"Нет совпадений")</f>
        <v>Нет совпадений</v>
      </c>
    </row>
    <row r="14" spans="1:13" ht="15.95">
      <c r="A14" s="9">
        <v>7</v>
      </c>
      <c r="B14" s="11">
        <v>2148</v>
      </c>
      <c r="C14" s="9">
        <f>VLOOKUP(B14,'отчет 2'!$A:$B,2,FALSE)</f>
        <v>6421</v>
      </c>
      <c r="D14" s="9" t="str">
        <f>VLOOKUP(B14,'отчет 2'!$A:$E,5,FALSE)</f>
        <v>Пенза</v>
      </c>
      <c r="E14" s="12">
        <f>VLOOKUP(B14,'отчет 1'!$B7:$C29,2,FALSE)</f>
        <v>44957</v>
      </c>
      <c r="F14" s="13">
        <f>VLOOKUP(B14,'отчет 1'!$B7:$D29,3,FALSE)</f>
        <v>30000</v>
      </c>
      <c r="G14" s="9" t="str">
        <f>VLOOKUP(B14,'отчет 2'!$A:$I,9,FALSE)</f>
        <v>ACTIVE_SB</v>
      </c>
      <c r="H14" s="13">
        <f>VLOOKUP(B14,'отчет 1'!$B7:$E29,4,FALSE)</f>
        <v>8796.44</v>
      </c>
      <c r="I14" s="13">
        <f>VLOOKUP(B14,'отчет 1'!$B7:$G29,5,FALSE)</f>
        <v>1169.45</v>
      </c>
      <c r="J14" s="14">
        <f>VLOOKUP(B14,'отчет 1'!$B7:$H29,6,FALSE)</f>
        <v>415</v>
      </c>
      <c r="K14" s="15">
        <f>VLOOKUP(B14,'отчет 2'!$A:$J,10,FALSE)</f>
        <v>45314.958333333336</v>
      </c>
      <c r="L14" s="13">
        <f>VLOOKUP(B14,'отчет 2'!$A:$K,11,FALSE)</f>
        <v>9000</v>
      </c>
      <c r="M14" s="9" t="str">
        <f>IFERROR(VLOOKUP(B14,цессия!$B8:$B15,1,FALSE),"Нет совпадений")</f>
        <v>Нет совпадений</v>
      </c>
    </row>
    <row r="15" spans="1:13" ht="15.95">
      <c r="A15" s="9">
        <v>8</v>
      </c>
      <c r="B15" s="11">
        <v>3211</v>
      </c>
      <c r="C15" s="9">
        <f>VLOOKUP(B15,'отчет 2'!$A:$B,2,FALSE)</f>
        <v>9610</v>
      </c>
      <c r="D15" s="9" t="str">
        <f>VLOOKUP(B15,'отчет 2'!$A:$E,5,FALSE)</f>
        <v>Белгород</v>
      </c>
      <c r="E15" s="12">
        <f>VLOOKUP(B15,'отчет 1'!$B8:$C30,2,FALSE)</f>
        <v>44995</v>
      </c>
      <c r="F15" s="13">
        <f>VLOOKUP(B15,'отчет 1'!$B8:$D30,3,FALSE)</f>
        <v>30000</v>
      </c>
      <c r="G15" s="9" t="str">
        <f>VLOOKUP(B15,'отчет 2'!$A:$I,9,FALSE)</f>
        <v>COLLECTOR</v>
      </c>
      <c r="H15" s="13">
        <f>VLOOKUP(B15,'отчет 1'!$B8:$E30,4,FALSE)</f>
        <v>25533.57</v>
      </c>
      <c r="I15" s="13">
        <f>VLOOKUP(B15,'отчет 1'!$B8:$G30,5,FALSE)</f>
        <v>19657.32</v>
      </c>
      <c r="J15" s="14">
        <f>VLOOKUP(B15,'отчет 1'!$B8:$H30,6,FALSE)</f>
        <v>573</v>
      </c>
      <c r="K15" s="15">
        <f>VLOOKUP(B15,'отчет 2'!$A:$J,10,FALSE)</f>
        <v>45180.385925925926</v>
      </c>
      <c r="L15" s="13">
        <f>VLOOKUP(B15,'отчет 2'!$A:$K,11,FALSE)</f>
        <v>4250</v>
      </c>
      <c r="M15" s="9" t="str">
        <f>IFERROR(VLOOKUP(B15,цессия!$B9:$B16,1,FALSE),"Нет совпадений")</f>
        <v>Нет совпадений</v>
      </c>
    </row>
    <row r="16" spans="1:13" ht="15.95">
      <c r="A16" s="9">
        <v>9</v>
      </c>
      <c r="B16" s="11">
        <v>3512</v>
      </c>
      <c r="C16" s="9">
        <f>VLOOKUP(B16,'отчет 2'!$A:$B,2,FALSE)</f>
        <v>10509</v>
      </c>
      <c r="D16" s="9" t="str">
        <f>VLOOKUP(B16,'отчет 2'!$A:$E,5,FALSE)</f>
        <v>Астрахань</v>
      </c>
      <c r="E16" s="12">
        <f>VLOOKUP(B16,'отчет 1'!$B9:$C31,2,FALSE)</f>
        <v>45006</v>
      </c>
      <c r="F16" s="13">
        <f>VLOOKUP(B16,'отчет 1'!$B9:$D31,3,FALSE)</f>
        <v>30000</v>
      </c>
      <c r="G16" s="9" t="str">
        <f>VLOOKUP(B16,'отчет 2'!$A:$I,9,FALSE)</f>
        <v>COLLECTOR</v>
      </c>
      <c r="H16" s="13">
        <f>VLOOKUP(B16,'отчет 1'!$B9:$E31,4,FALSE)</f>
        <v>26037.23</v>
      </c>
      <c r="I16" s="13">
        <f>VLOOKUP(B16,'отчет 1'!$B9:$G31,5,FALSE)</f>
        <v>21091.66</v>
      </c>
      <c r="J16" s="14">
        <f>VLOOKUP(B16,'отчет 1'!$B9:$H31,6,FALSE)</f>
        <v>569</v>
      </c>
      <c r="K16" s="15">
        <f>VLOOKUP(B16,'отчет 2'!$A:$J,10,FALSE)</f>
        <v>45182.365381944444</v>
      </c>
      <c r="L16" s="13">
        <f>VLOOKUP(B16,'отчет 2'!$A:$K,11,FALSE)</f>
        <v>1100</v>
      </c>
      <c r="M16" s="9" t="str">
        <f>IFERROR(VLOOKUP(B16,цессия!$B10:$B17,1,FALSE),"Нет совпадений")</f>
        <v>Нет совпадений</v>
      </c>
    </row>
    <row r="17" spans="1:13" ht="15.95">
      <c r="A17" s="9">
        <v>10</v>
      </c>
      <c r="B17" s="11">
        <v>6081</v>
      </c>
      <c r="C17" s="9">
        <f>VLOOKUP(B17,'отчет 2'!$A:$B,2,FALSE)</f>
        <v>18155</v>
      </c>
      <c r="D17" s="9" t="str">
        <f>VLOOKUP(B17,'отчет 2'!$A:$E,5,FALSE)</f>
        <v>Онлайн</v>
      </c>
      <c r="E17" s="12">
        <f>VLOOKUP(B17,'отчет 1'!$B10:$C32,2,FALSE)</f>
        <v>45095</v>
      </c>
      <c r="F17" s="13">
        <f>VLOOKUP(B17,'отчет 1'!$B10:$D32,3,FALSE)</f>
        <v>9500</v>
      </c>
      <c r="G17" s="9" t="str">
        <f>VLOOKUP(B17,'отчет 2'!$A:$I,9,FALSE)</f>
        <v>COLLECTOR</v>
      </c>
      <c r="H17" s="13">
        <f>VLOOKUP(B17,'отчет 1'!$B10:$E32,4,FALSE)</f>
        <v>9500</v>
      </c>
      <c r="I17" s="13">
        <f>VLOOKUP(B17,'отчет 1'!$B10:$G32,5,FALSE)</f>
        <v>5157.97</v>
      </c>
      <c r="J17" s="14">
        <f>VLOOKUP(B17,'отчет 1'!$B10:$H32,6,FALSE)</f>
        <v>578</v>
      </c>
      <c r="K17" s="15">
        <f>VLOOKUP(B17,'отчет 2'!$A:$J,10,FALSE)</f>
        <v>45643.649108796293</v>
      </c>
      <c r="L17" s="13" t="str">
        <f>VLOOKUP(B17,'отчет 2'!$A:$K,11,FALSE)</f>
        <v>\N</v>
      </c>
      <c r="M17" s="9" t="str">
        <f>IFERROR(VLOOKUP(B17,цессия!$B11:$B18,1,FALSE),"Нет совпадений")</f>
        <v>Нет совпадений</v>
      </c>
    </row>
    <row r="18" spans="1:13" ht="15.95">
      <c r="A18" s="9">
        <v>11</v>
      </c>
      <c r="B18" s="11">
        <v>7524</v>
      </c>
      <c r="C18" s="9">
        <f>VLOOKUP(B18,'отчет 2'!$A:$B,2,FALSE)</f>
        <v>22472</v>
      </c>
      <c r="D18" s="9" t="str">
        <f>VLOOKUP(B18,'отчет 2'!$A:$E,5,FALSE)</f>
        <v>Онлайн</v>
      </c>
      <c r="E18" s="12">
        <f>VLOOKUP(B18,'отчет 1'!$B11:$C33,2,FALSE)</f>
        <v>45112</v>
      </c>
      <c r="F18" s="13">
        <f>VLOOKUP(B18,'отчет 1'!$B11:$D33,3,FALSE)</f>
        <v>9500</v>
      </c>
      <c r="G18" s="9" t="str">
        <f>VLOOKUP(B18,'отчет 2'!$A:$I,9,FALSE)</f>
        <v>COLLECTOR</v>
      </c>
      <c r="H18" s="13">
        <f>VLOOKUP(B18,'отчет 1'!$B11:$E33,4,FALSE)</f>
        <v>9500</v>
      </c>
      <c r="I18" s="13">
        <f>VLOOKUP(B18,'отчет 1'!$B11:$G33,5,FALSE)</f>
        <v>4051.18</v>
      </c>
      <c r="J18" s="14">
        <f>VLOOKUP(B18,'отчет 1'!$B11:$H33,6,FALSE)</f>
        <v>561</v>
      </c>
      <c r="K18" s="15">
        <f>VLOOKUP(B18,'отчет 2'!$A:$J,10,FALSE)</f>
        <v>45579.497187499997</v>
      </c>
      <c r="L18" s="13" t="str">
        <f>VLOOKUP(B18,'отчет 2'!$A:$K,11,FALSE)</f>
        <v>\N</v>
      </c>
      <c r="M18" s="9" t="str">
        <f>IFERROR(VLOOKUP(B18,цессия!$B12:$B19,1,FALSE),"Нет совпадений")</f>
        <v>Нет совпадений</v>
      </c>
    </row>
    <row r="19" spans="1:13" ht="15.95">
      <c r="A19" s="9">
        <v>12</v>
      </c>
      <c r="B19" s="11">
        <v>12728</v>
      </c>
      <c r="C19" s="9">
        <f>VLOOKUP(B19,'отчет 2'!$A:$B,2,FALSE)</f>
        <v>38081</v>
      </c>
      <c r="D19" s="9" t="str">
        <f>VLOOKUP(B19,'отчет 2'!$A:$E,5,FALSE)</f>
        <v>Онлайн</v>
      </c>
      <c r="E19" s="12">
        <f>VLOOKUP(B19,'отчет 1'!$B12:$C34,2,FALSE)</f>
        <v>45164</v>
      </c>
      <c r="F19" s="13">
        <f>VLOOKUP(B19,'отчет 1'!$B12:$D34,3,FALSE)</f>
        <v>9900</v>
      </c>
      <c r="G19" s="9" t="str">
        <f>VLOOKUP(B19,'отчет 2'!$A:$I,9,FALSE)</f>
        <v>COLLECTOR</v>
      </c>
      <c r="H19" s="13">
        <f>VLOOKUP(B19,'отчет 1'!$B12:$E34,4,FALSE)</f>
        <v>8655.17</v>
      </c>
      <c r="I19" s="13">
        <f>VLOOKUP(B19,'отчет 1'!$B12:$G34,5,FALSE)</f>
        <v>3112.94</v>
      </c>
      <c r="J19" s="14">
        <f>VLOOKUP(B19,'отчет 1'!$B12:$H34,6,FALSE)</f>
        <v>495</v>
      </c>
      <c r="K19" s="15">
        <f>VLOOKUP(B19,'отчет 2'!$A:$J,10,FALSE)</f>
        <v>45604.598865740743</v>
      </c>
      <c r="L19" s="13">
        <f>VLOOKUP(B19,'отчет 2'!$A:$K,11,FALSE)</f>
        <v>2353.63</v>
      </c>
      <c r="M19" s="9" t="str">
        <f>IFERROR(VLOOKUP(B19,цессия!$B13:$B20,1,FALSE),"Нет совпадений")</f>
        <v>Нет совпадений</v>
      </c>
    </row>
    <row r="20" spans="1:13" ht="15.95">
      <c r="A20" s="9">
        <v>13</v>
      </c>
      <c r="B20" s="11">
        <v>23629</v>
      </c>
      <c r="C20" s="9">
        <f>VLOOKUP(B20,'отчет 2'!$A:$B,2,FALSE)</f>
        <v>70784</v>
      </c>
      <c r="D20" s="9" t="str">
        <f>VLOOKUP(B20,'отчет 2'!$A:$E,5,FALSE)</f>
        <v>Онлайн</v>
      </c>
      <c r="E20" s="12">
        <f>VLOOKUP(B20,'отчет 1'!$B13:$C35,2,FALSE)</f>
        <v>45237</v>
      </c>
      <c r="F20" s="13">
        <f>VLOOKUP(B20,'отчет 1'!$B13:$D35,3,FALSE)</f>
        <v>9900</v>
      </c>
      <c r="G20" s="9" t="str">
        <f>VLOOKUP(B20,'отчет 2'!$A:$I,9,FALSE)</f>
        <v>COLLECTOR</v>
      </c>
      <c r="H20" s="13">
        <f>VLOOKUP(B20,'отчет 1'!$B13:$E35,4,FALSE)</f>
        <v>9900</v>
      </c>
      <c r="I20" s="13">
        <f>VLOOKUP(B20,'отчет 1'!$B13:$G35,5,FALSE)</f>
        <v>4221.74</v>
      </c>
      <c r="J20" s="14">
        <f>VLOOKUP(B20,'отчет 1'!$B13:$H35,6,FALSE)</f>
        <v>436</v>
      </c>
      <c r="K20" s="15">
        <f>VLOOKUP(B20,'отчет 2'!$A:$J,10,FALSE)</f>
        <v>45568.527465277781</v>
      </c>
      <c r="L20" s="13" t="str">
        <f>VLOOKUP(B20,'отчет 2'!$A:$K,11,FALSE)</f>
        <v>\N</v>
      </c>
      <c r="M20" s="9" t="str">
        <f>IFERROR(VLOOKUP(B20,цессия!$B14:$B21,1,FALSE),"Нет совпадений")</f>
        <v>Нет совпадений</v>
      </c>
    </row>
    <row r="21" spans="1:13" ht="15.95">
      <c r="A21" s="9">
        <v>14</v>
      </c>
      <c r="B21" s="11">
        <v>26146</v>
      </c>
      <c r="C21" s="9">
        <f>VLOOKUP(B21,'отчет 2'!$A:$B,2,FALSE)</f>
        <v>78335</v>
      </c>
      <c r="D21" s="9" t="str">
        <f>VLOOKUP(B21,'отчет 2'!$A:$E,5,FALSE)</f>
        <v>Онлайн</v>
      </c>
      <c r="E21" s="12">
        <f>VLOOKUP(B21,'отчет 1'!$B14:$C36,2,FALSE)</f>
        <v>45249</v>
      </c>
      <c r="F21" s="13">
        <f>VLOOKUP(B21,'отчет 1'!$B14:$D36,3,FALSE)</f>
        <v>9900</v>
      </c>
      <c r="G21" s="9" t="str">
        <f>VLOOKUP(B21,'отчет 2'!$A:$I,9,FALSE)</f>
        <v>COLLECTOR</v>
      </c>
      <c r="H21" s="13">
        <f>VLOOKUP(B21,'отчет 1'!$B14:$E36,4,FALSE)</f>
        <v>4660.4799999999996</v>
      </c>
      <c r="I21" s="13">
        <f>VLOOKUP(B21,'отчет 1'!$B14:$G36,5,FALSE)</f>
        <v>0</v>
      </c>
      <c r="J21" s="14">
        <f>VLOOKUP(B21,'отчет 1'!$B14:$H36,6,FALSE)</f>
        <v>382</v>
      </c>
      <c r="K21" s="15">
        <f>VLOOKUP(B21,'отчет 2'!$A:$J,10,FALSE)</f>
        <v>45568.55195601852</v>
      </c>
      <c r="L21" s="13">
        <f>VLOOKUP(B21,'отчет 2'!$A:$K,11,FALSE)</f>
        <v>2400</v>
      </c>
      <c r="M21" s="9" t="str">
        <f>IFERROR(VLOOKUP(B21,цессия!$B15:$B22,1,FALSE),"Нет совпадений")</f>
        <v>Нет совпадений</v>
      </c>
    </row>
    <row r="22" spans="1:13" ht="15.95">
      <c r="A22" s="9">
        <v>15</v>
      </c>
      <c r="B22" s="11">
        <v>27112</v>
      </c>
      <c r="C22" s="9">
        <f>VLOOKUP(B22,'отчет 2'!$A:$B,2,FALSE)</f>
        <v>81233</v>
      </c>
      <c r="D22" s="9" t="str">
        <f>VLOOKUP(B22,'отчет 2'!$A:$E,5,FALSE)</f>
        <v>Онлайн</v>
      </c>
      <c r="E22" s="12">
        <f>VLOOKUP(B22,'отчет 1'!$B15:$C37,2,FALSE)</f>
        <v>45253</v>
      </c>
      <c r="F22" s="13">
        <f>VLOOKUP(B22,'отчет 1'!$B15:$D37,3,FALSE)</f>
        <v>9900</v>
      </c>
      <c r="G22" s="9" t="str">
        <f>VLOOKUP(B22,'отчет 2'!$A:$I,9,FALSE)</f>
        <v>COLLECTOR</v>
      </c>
      <c r="H22" s="13">
        <f>VLOOKUP(B22,'отчет 1'!$B15:$E37,4,FALSE)</f>
        <v>9900</v>
      </c>
      <c r="I22" s="13">
        <f>VLOOKUP(B22,'отчет 1'!$B15:$G37,5,FALSE)</f>
        <v>4221.74</v>
      </c>
      <c r="J22" s="14">
        <f>VLOOKUP(B22,'отчет 1'!$B15:$H37,6,FALSE)</f>
        <v>420</v>
      </c>
      <c r="K22" s="15">
        <f>VLOOKUP(B22,'отчет 2'!$A:$J,10,FALSE)</f>
        <v>45568.527465277781</v>
      </c>
      <c r="L22" s="13" t="str">
        <f>VLOOKUP(B22,'отчет 2'!$A:$K,11,FALSE)</f>
        <v>\N</v>
      </c>
      <c r="M22" s="9" t="str">
        <f>IFERROR(VLOOKUP(B22,цессия!$B16:$B23,1,FALSE),"Нет совпадений")</f>
        <v>Нет совпадений</v>
      </c>
    </row>
    <row r="23" spans="1:13" ht="15.95">
      <c r="A23" s="9">
        <v>16</v>
      </c>
      <c r="B23" s="11">
        <v>29454</v>
      </c>
      <c r="C23" s="9">
        <f>VLOOKUP(B23,'отчет 2'!$A:$B,2,FALSE)</f>
        <v>88259</v>
      </c>
      <c r="D23" s="9" t="str">
        <f>VLOOKUP(B23,'отчет 2'!$A:$E,5,FALSE)</f>
        <v>Онлайн</v>
      </c>
      <c r="E23" s="12">
        <f>VLOOKUP(B23,'отчет 1'!$B16:$C38,2,FALSE)</f>
        <v>45265</v>
      </c>
      <c r="F23" s="13">
        <f>VLOOKUP(B23,'отчет 1'!$B16:$D38,3,FALSE)</f>
        <v>9900</v>
      </c>
      <c r="G23" s="9" t="str">
        <f>VLOOKUP(B23,'отчет 2'!$A:$I,9,FALSE)</f>
        <v>COLLECTOR</v>
      </c>
      <c r="H23" s="13">
        <f>VLOOKUP(B23,'отчет 1'!$B16:$E38,4,FALSE)</f>
        <v>8655.17</v>
      </c>
      <c r="I23" s="13">
        <f>VLOOKUP(B23,'отчет 1'!$B16:$G38,5,FALSE)</f>
        <v>3112.94</v>
      </c>
      <c r="J23" s="14">
        <f>VLOOKUP(B23,'отчет 1'!$B16:$H38,6,FALSE)</f>
        <v>394</v>
      </c>
      <c r="K23" s="15">
        <f>VLOOKUP(B23,'отчет 2'!$A:$J,10,FALSE)</f>
        <v>45568.527465277781</v>
      </c>
      <c r="L23" s="13">
        <f>VLOOKUP(B23,'отчет 2'!$A:$K,11,FALSE)</f>
        <v>2353.63</v>
      </c>
      <c r="M23" s="9" t="str">
        <f>IFERROR(VLOOKUP(B23,цессия!$B17:$B24,1,FALSE),"Нет совпадений")</f>
        <v>Нет совпадений</v>
      </c>
    </row>
    <row r="24" spans="1:13" ht="15.95">
      <c r="A24" s="9">
        <v>17</v>
      </c>
      <c r="B24" s="11">
        <v>35084</v>
      </c>
      <c r="C24" s="9">
        <f>VLOOKUP(B24,'отчет 2'!$A:$B,2,FALSE)</f>
        <v>104036</v>
      </c>
      <c r="D24" s="9" t="str">
        <f>VLOOKUP(B24,'отчет 2'!$A:$E,5,FALSE)</f>
        <v>Онлайн</v>
      </c>
      <c r="E24" s="12">
        <f>VLOOKUP(B24,'отчет 1'!$B17:$C39,2,FALSE)</f>
        <v>45295</v>
      </c>
      <c r="F24" s="13">
        <f>VLOOKUP(B24,'отчет 1'!$B17:$D39,3,FALSE)</f>
        <v>9900</v>
      </c>
      <c r="G24" s="9" t="str">
        <f>VLOOKUP(B24,'отчет 2'!$A:$I,9,FALSE)</f>
        <v>COLLECTOR</v>
      </c>
      <c r="H24" s="13">
        <f>VLOOKUP(B24,'отчет 1'!$B17:$E39,4,FALSE)</f>
        <v>7270.92</v>
      </c>
      <c r="I24" s="13">
        <f>VLOOKUP(B24,'отчет 1'!$B17:$G39,5,FALSE)</f>
        <v>2143.56</v>
      </c>
      <c r="J24" s="14">
        <f>VLOOKUP(B24,'отчет 1'!$B17:$H39,6,FALSE)</f>
        <v>350</v>
      </c>
      <c r="K24" s="15">
        <f>VLOOKUP(B24,'отчет 2'!$A:$J,10,FALSE)</f>
        <v>45568.55195601852</v>
      </c>
      <c r="L24" s="13">
        <f>VLOOKUP(B24,'отчет 2'!$A:$K,11,FALSE)</f>
        <v>2347.2600000000002</v>
      </c>
      <c r="M24" s="9" t="str">
        <f>IFERROR(VLOOKUP(B24,цессия!$B18:$B25,1,FALSE),"Нет совпадений")</f>
        <v>Нет совпадений</v>
      </c>
    </row>
    <row r="25" spans="1:13" ht="15.95">
      <c r="A25" s="9">
        <v>18</v>
      </c>
      <c r="B25" s="11">
        <v>37654</v>
      </c>
      <c r="C25" s="9">
        <f>VLOOKUP(B25,'отчет 2'!$A:$B,2,FALSE)</f>
        <v>109897</v>
      </c>
      <c r="D25" s="9" t="str">
        <f>VLOOKUP(B25,'отчет 2'!$A:$E,5,FALSE)</f>
        <v>Онлайн</v>
      </c>
      <c r="E25" s="12">
        <f>VLOOKUP(B25,'отчет 1'!$B18:$C40,2,FALSE)</f>
        <v>45306</v>
      </c>
      <c r="F25" s="13">
        <f>VLOOKUP(B25,'отчет 1'!$B18:$D40,3,FALSE)</f>
        <v>9900</v>
      </c>
      <c r="G25" s="9" t="str">
        <f>VLOOKUP(B25,'отчет 2'!$A:$I,9,FALSE)</f>
        <v>COLLECTOR</v>
      </c>
      <c r="H25" s="13">
        <f>VLOOKUP(B25,'отчет 1'!$B18:$E40,4,FALSE)</f>
        <v>7270.92</v>
      </c>
      <c r="I25" s="13">
        <f>VLOOKUP(B25,'отчет 1'!$B18:$G40,5,FALSE)</f>
        <v>2143.56</v>
      </c>
      <c r="J25" s="14">
        <f>VLOOKUP(B25,'отчет 1'!$B18:$H40,6,FALSE)</f>
        <v>339</v>
      </c>
      <c r="K25" s="15">
        <f>VLOOKUP(B25,'отчет 2'!$A:$J,10,FALSE)</f>
        <v>45568.55195601852</v>
      </c>
      <c r="L25" s="13">
        <f>VLOOKUP(B25,'отчет 2'!$A:$K,11,FALSE)</f>
        <v>2353.63</v>
      </c>
      <c r="M25" s="9" t="str">
        <f>IFERROR(VLOOKUP(B25,цессия!$B19:$B26,1,FALSE),"Нет совпадений")</f>
        <v>Нет совпадений</v>
      </c>
    </row>
    <row r="26" spans="1:13" ht="15.95">
      <c r="A26" s="9">
        <v>19</v>
      </c>
      <c r="B26" s="11">
        <v>39952</v>
      </c>
      <c r="C26" s="9">
        <f>VLOOKUP(B26,'отчет 2'!$A:$B,2,FALSE)</f>
        <v>116791</v>
      </c>
      <c r="D26" s="9" t="str">
        <f>VLOOKUP(B26,'отчет 2'!$A:$E,5,FALSE)</f>
        <v>Онлайн</v>
      </c>
      <c r="E26" s="12">
        <f>VLOOKUP(B26,'отчет 1'!$B19:$C41,2,FALSE)</f>
        <v>45316</v>
      </c>
      <c r="F26" s="13">
        <f>VLOOKUP(B26,'отчет 1'!$B19:$D41,3,FALSE)</f>
        <v>9900</v>
      </c>
      <c r="G26" s="9" t="str">
        <f>VLOOKUP(B26,'отчет 2'!$A:$I,9,FALSE)</f>
        <v>COLLECTOR</v>
      </c>
      <c r="H26" s="13">
        <f>VLOOKUP(B26,'отчет 1'!$B19:$E41,4,FALSE)</f>
        <v>8655.17</v>
      </c>
      <c r="I26" s="13">
        <f>VLOOKUP(B26,'отчет 1'!$B19:$G41,5,FALSE)</f>
        <v>3112.94</v>
      </c>
      <c r="J26" s="14">
        <f>VLOOKUP(B26,'отчет 1'!$B19:$H41,6,FALSE)</f>
        <v>343</v>
      </c>
      <c r="K26" s="15">
        <f>VLOOKUP(B26,'отчет 2'!$A:$J,10,FALSE)</f>
        <v>45568.55195601852</v>
      </c>
      <c r="L26" s="13">
        <f>VLOOKUP(B26,'отчет 2'!$A:$K,11,FALSE)</f>
        <v>2353.63</v>
      </c>
      <c r="M26" s="9" t="str">
        <f>IFERROR(VLOOKUP(B26,цессия!$B20:$B27,1,FALSE),"Нет совпадений")</f>
        <v>Нет совпадений</v>
      </c>
    </row>
    <row r="27" spans="1:13" ht="15.95">
      <c r="A27" s="9">
        <v>20</v>
      </c>
      <c r="B27" s="11">
        <v>42997</v>
      </c>
      <c r="C27" s="9">
        <f>VLOOKUP(B27,'отчет 2'!$A:$B,2,FALSE)</f>
        <v>125922</v>
      </c>
      <c r="D27" s="9" t="str">
        <f>VLOOKUP(B27,'отчет 2'!$A:$E,5,FALSE)</f>
        <v>Онлайн</v>
      </c>
      <c r="E27" s="12">
        <f>VLOOKUP(B27,'отчет 1'!$B20:$C42,2,FALSE)</f>
        <v>45330</v>
      </c>
      <c r="F27" s="13">
        <f>VLOOKUP(B27,'отчет 1'!$B20:$D42,3,FALSE)</f>
        <v>13300</v>
      </c>
      <c r="G27" s="9" t="str">
        <f>VLOOKUP(B27,'отчет 2'!$A:$I,9,FALSE)</f>
        <v>COLLECTOR</v>
      </c>
      <c r="H27" s="13">
        <f>VLOOKUP(B27,'отчет 1'!$B20:$E42,4,FALSE)</f>
        <v>11627.66</v>
      </c>
      <c r="I27" s="13">
        <f>VLOOKUP(B27,'отчет 1'!$B20:$G42,5,FALSE)</f>
        <v>4182</v>
      </c>
      <c r="J27" s="14">
        <f>VLOOKUP(B27,'отчет 1'!$B20:$H42,6,FALSE)</f>
        <v>329</v>
      </c>
      <c r="K27" s="15">
        <f>VLOOKUP(B27,'отчет 2'!$A:$J,10,FALSE)</f>
        <v>45568.55195601852</v>
      </c>
      <c r="L27" s="13">
        <f>VLOOKUP(B27,'отчет 2'!$A:$K,11,FALSE)</f>
        <v>2000</v>
      </c>
      <c r="M27" s="9" t="str">
        <f>IFERROR(VLOOKUP(B27,цессия!$B21:$B28,1,FALSE),"Нет совпадений")</f>
        <v>Нет совпадений</v>
      </c>
    </row>
    <row r="28" spans="1:13" ht="15.95">
      <c r="A28" s="9">
        <v>21</v>
      </c>
      <c r="B28" s="11">
        <v>70431</v>
      </c>
      <c r="C28" s="9">
        <f>VLOOKUP(B28,'отчет 2'!$A:$B,2,FALSE)</f>
        <v>208219</v>
      </c>
      <c r="D28" s="9" t="str">
        <f>VLOOKUP(B28,'отчет 2'!$A:$E,5,FALSE)</f>
        <v>Онлайн</v>
      </c>
      <c r="E28" s="12">
        <f>VLOOKUP(B28,'отчет 1'!$B21:$C43,2,FALSE)</f>
        <v>45465</v>
      </c>
      <c r="F28" s="13">
        <f>VLOOKUP(B28,'отчет 1'!$B21:$D43,3,FALSE)</f>
        <v>6000</v>
      </c>
      <c r="G28" s="9" t="str">
        <f>VLOOKUP(B28,'отчет 2'!$A:$I,9,FALSE)</f>
        <v>ACTIVE_SB</v>
      </c>
      <c r="H28" s="13">
        <f>VLOOKUP(B28,'отчет 1'!$B21:$E43,4,FALSE)</f>
        <v>6000</v>
      </c>
      <c r="I28" s="13">
        <f>VLOOKUP(B28,'отчет 1'!$B21:$G43,5,FALSE)</f>
        <v>2889.34</v>
      </c>
      <c r="J28" s="14">
        <f>VLOOKUP(B28,'отчет 1'!$B21:$H43,6,FALSE)</f>
        <v>208</v>
      </c>
      <c r="K28" s="15">
        <f>VLOOKUP(B28,'отчет 2'!$A:$J,10,FALSE)</f>
        <v>45559.958333333336</v>
      </c>
      <c r="L28" s="13">
        <f>VLOOKUP(B28,'отчет 2'!$A:$K,11,FALSE)</f>
        <v>500</v>
      </c>
      <c r="M28" s="9" t="str">
        <f>IFERROR(VLOOKUP(B28,цессия!$B22:$B29,1,FALSE),"Нет совпадений")</f>
        <v>Нет совпадений</v>
      </c>
    </row>
    <row r="29" spans="1:13" ht="15.95">
      <c r="A29" s="9">
        <v>22</v>
      </c>
      <c r="B29" s="11">
        <v>68701</v>
      </c>
      <c r="C29" s="9">
        <f>VLOOKUP(B29,'отчет 2'!$A:$B,2,FALSE)</f>
        <v>203029</v>
      </c>
      <c r="D29" s="9" t="str">
        <f>VLOOKUP(B29,'отчет 2'!$A:$E,5,FALSE)</f>
        <v>Онлайн</v>
      </c>
      <c r="E29" s="12">
        <f>VLOOKUP(B29,'отчет 1'!$B22:$C44,2,FALSE)</f>
        <v>45457</v>
      </c>
      <c r="F29" s="13">
        <f>VLOOKUP(B29,'отчет 1'!$B22:$D44,3,FALSE)</f>
        <v>9900</v>
      </c>
      <c r="G29" s="9" t="str">
        <f>VLOOKUP(B29,'отчет 2'!$A:$I,9,FALSE)</f>
        <v>DELINQUENT</v>
      </c>
      <c r="H29" s="13">
        <f>VLOOKUP(B29,'отчет 1'!$B22:$E44,4,FALSE)</f>
        <v>9900</v>
      </c>
      <c r="I29" s="13">
        <f>VLOOKUP(B29,'отчет 1'!$B22:$G44,5,FALSE)</f>
        <v>4166.08</v>
      </c>
      <c r="J29" s="14">
        <f>VLOOKUP(B29,'отчет 1'!$B22:$H44,6,FALSE)</f>
        <v>216</v>
      </c>
      <c r="K29" s="15">
        <f>VLOOKUP(B29,'отчет 2'!$A:$J,10,FALSE)</f>
        <v>45472</v>
      </c>
      <c r="L29" s="13">
        <f>VLOOKUP(B29,'отчет 2'!$A:$K,11,FALSE)</f>
        <v>50</v>
      </c>
      <c r="M29" s="9" t="str">
        <f>IFERROR(VLOOKUP(B29,цессия!$B23:$B30,1,FALSE),"Нет совпадений")</f>
        <v>Нет совпадений</v>
      </c>
    </row>
    <row r="31" spans="1:13" ht="15.95">
      <c r="B31" t="s">
        <v>60</v>
      </c>
    </row>
    <row r="32" spans="1:13" ht="15.95">
      <c r="B32" t="s">
        <v>61</v>
      </c>
    </row>
    <row r="33" spans="2:8" ht="15.95">
      <c r="B33" t="s">
        <v>62</v>
      </c>
    </row>
    <row r="35" spans="2:8" ht="54" customHeight="1">
      <c r="B35">
        <v>4</v>
      </c>
      <c r="C35" s="22" t="s">
        <v>71</v>
      </c>
      <c r="D35" s="22"/>
      <c r="E35" s="22"/>
      <c r="F35" s="22"/>
      <c r="G35" s="22"/>
      <c r="H35" s="22"/>
    </row>
    <row r="37" spans="2:8" ht="54" customHeight="1">
      <c r="B37">
        <v>5</v>
      </c>
      <c r="C37" s="22" t="s">
        <v>72</v>
      </c>
      <c r="D37" s="22"/>
      <c r="E37" s="22"/>
      <c r="F37" s="22"/>
      <c r="G37" s="22"/>
      <c r="H37" s="22"/>
    </row>
    <row r="39" spans="2:8" ht="67.5" customHeight="1">
      <c r="B39">
        <v>6</v>
      </c>
      <c r="C39" s="22" t="s">
        <v>73</v>
      </c>
      <c r="D39" s="22"/>
      <c r="E39" s="22"/>
      <c r="F39" s="22"/>
      <c r="G39" s="22"/>
      <c r="H39" s="22"/>
    </row>
  </sheetData>
  <mergeCells count="3">
    <mergeCell ref="C35:H35"/>
    <mergeCell ref="C37:H37"/>
    <mergeCell ref="C39:H39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9" sqref="C19"/>
    </sheetView>
  </sheetViews>
  <sheetFormatPr defaultRowHeight="15"/>
  <cols>
    <col min="1" max="1" width="16.88671875" bestFit="1" customWidth="1"/>
    <col min="2" max="2" width="35.77734375" bestFit="1" customWidth="1"/>
    <col min="3" max="3" width="28.77734375" bestFit="1" customWidth="1"/>
  </cols>
  <sheetData>
    <row r="1" spans="1:3">
      <c r="A1" s="18" t="s">
        <v>67</v>
      </c>
      <c r="B1" t="s">
        <v>69</v>
      </c>
      <c r="C1" t="s">
        <v>70</v>
      </c>
    </row>
    <row r="2" spans="1:3">
      <c r="A2" s="19" t="s">
        <v>33</v>
      </c>
      <c r="B2" s="20">
        <v>1</v>
      </c>
      <c r="C2" s="21">
        <v>30000</v>
      </c>
    </row>
    <row r="3" spans="1:3">
      <c r="A3" s="19" t="s">
        <v>23</v>
      </c>
      <c r="B3" s="20">
        <v>2</v>
      </c>
      <c r="C3" s="21">
        <v>65000</v>
      </c>
    </row>
    <row r="4" spans="1:3">
      <c r="A4" s="19" t="s">
        <v>32</v>
      </c>
      <c r="B4" s="20">
        <v>1</v>
      </c>
      <c r="C4" s="21">
        <v>30000</v>
      </c>
    </row>
    <row r="5" spans="1:3">
      <c r="A5" s="19" t="s">
        <v>34</v>
      </c>
      <c r="B5" s="20">
        <v>1</v>
      </c>
      <c r="C5" s="21">
        <v>20000</v>
      </c>
    </row>
    <row r="6" spans="1:3">
      <c r="A6" s="19" t="s">
        <v>28</v>
      </c>
      <c r="B6" s="20">
        <v>13</v>
      </c>
      <c r="C6" s="21">
        <v>127400</v>
      </c>
    </row>
    <row r="7" spans="1:3">
      <c r="A7" s="19" t="s">
        <v>27</v>
      </c>
      <c r="B7" s="20">
        <v>1</v>
      </c>
      <c r="C7" s="21">
        <v>30000</v>
      </c>
    </row>
    <row r="8" spans="1:3">
      <c r="A8" s="19" t="s">
        <v>35</v>
      </c>
      <c r="B8" s="20">
        <v>1</v>
      </c>
      <c r="C8" s="21">
        <v>50000</v>
      </c>
    </row>
    <row r="9" spans="1:3">
      <c r="A9" s="19" t="s">
        <v>20</v>
      </c>
      <c r="B9" s="20">
        <v>2</v>
      </c>
      <c r="C9" s="21">
        <v>100000</v>
      </c>
    </row>
    <row r="10" spans="1:3">
      <c r="A10" s="19" t="s">
        <v>68</v>
      </c>
      <c r="B10" s="20">
        <v>22</v>
      </c>
      <c r="C10" s="20">
        <v>452400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цессия</vt:lpstr>
      <vt:lpstr>отчет 2</vt:lpstr>
      <vt:lpstr>отчет 1</vt:lpstr>
      <vt:lpstr>задание</vt:lpstr>
      <vt:lpstr>Сводная табл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ИТ</dc:creator>
  <cp:lastModifiedBy>Мегатрон</cp:lastModifiedBy>
  <dcterms:created xsi:type="dcterms:W3CDTF">2025-01-30T07:35:02Z</dcterms:created>
  <dcterms:modified xsi:type="dcterms:W3CDTF">2025-06-25T14:25:18Z</dcterms:modified>
</cp:coreProperties>
</file>