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1840" windowHeight="12840" tabRatio="885" activeTab="3"/>
  </bookViews>
  <sheets>
    <sheet name="User Guide" sheetId="11" r:id="rId1"/>
    <sheet name="Block Diagram" sheetId="9" r:id="rId2"/>
    <sheet name="Pinout" sheetId="8" r:id="rId3"/>
    <sheet name="Convert Code to Voltage" sheetId="2" r:id="rId4"/>
    <sheet name="PGA - Common-Mode Voltage" sheetId="1" r:id="rId5"/>
    <sheet name="4-Wire RTD" sheetId="12" r:id="rId6"/>
  </sheets>
  <calcPr calcId="124519"/>
  <fileRecoveryPr repairLoad="1"/>
</workbook>
</file>

<file path=xl/calcChain.xml><?xml version="1.0" encoding="utf-8"?>
<calcChain xmlns="http://schemas.openxmlformats.org/spreadsheetml/2006/main">
  <c r="C28" i="12"/>
  <c r="C25"/>
  <c r="E18" l="1"/>
  <c r="E17"/>
  <c r="F17" s="1"/>
  <c r="F18" l="1"/>
  <c r="C29"/>
  <c r="C21"/>
  <c r="E16"/>
  <c r="C20" i="2"/>
  <c r="C19"/>
  <c r="C21" s="1"/>
  <c r="C8"/>
  <c r="C5"/>
  <c r="C32" i="12" l="1"/>
  <c r="C23"/>
  <c r="C24" s="1"/>
  <c r="C22"/>
  <c r="F16"/>
  <c r="C22" i="2"/>
  <c r="C10"/>
  <c r="C33" i="12" l="1"/>
  <c r="C34"/>
  <c r="C9" i="2"/>
  <c r="C10" i="1"/>
  <c r="C11"/>
  <c r="C13" l="1"/>
  <c r="C14"/>
</calcChain>
</file>

<file path=xl/sharedStrings.xml><?xml version="1.0" encoding="utf-8"?>
<sst xmlns="http://schemas.openxmlformats.org/spreadsheetml/2006/main" count="113" uniqueCount="69">
  <si>
    <t>AVDD</t>
  </si>
  <si>
    <t>AVSS</t>
  </si>
  <si>
    <t>AINp</t>
  </si>
  <si>
    <t>AINn</t>
  </si>
  <si>
    <t>VIN = (AINp - AINn)</t>
  </si>
  <si>
    <t>VCM = (AINp + AINn)/2</t>
  </si>
  <si>
    <t>VCM Lower Limit</t>
  </si>
  <si>
    <t>VCM Upper Limit</t>
  </si>
  <si>
    <t>V</t>
  </si>
  <si>
    <t>V/V</t>
  </si>
  <si>
    <t>VREF</t>
  </si>
  <si>
    <t>Value</t>
  </si>
  <si>
    <t>Unit</t>
  </si>
  <si>
    <t>VREFp</t>
  </si>
  <si>
    <t>VREFn</t>
  </si>
  <si>
    <t>ADC Code</t>
  </si>
  <si>
    <t>PGA Gain</t>
  </si>
  <si>
    <t>1 LSB</t>
  </si>
  <si>
    <t>Vout</t>
  </si>
  <si>
    <t xml:space="preserve">Conversion Calculator </t>
  </si>
  <si>
    <t>Hex</t>
  </si>
  <si>
    <t>Decimal</t>
  </si>
  <si>
    <t>nV</t>
  </si>
  <si>
    <t>+/- V</t>
  </si>
  <si>
    <t>Diff Input Range</t>
  </si>
  <si>
    <t>°C</t>
  </si>
  <si>
    <t>Cells will turn red when VCM or VIN
are not within allowed limits.</t>
  </si>
  <si>
    <t>Voltage</t>
  </si>
  <si>
    <t>Codes to Voltage</t>
  </si>
  <si>
    <t>Voltage to Codes</t>
  </si>
  <si>
    <t>Yellow marked cells require user input</t>
  </si>
  <si>
    <t>Green marked cells are automatically calculated and should not be changed manually</t>
  </si>
  <si>
    <t>PGA GAIN</t>
  </si>
  <si>
    <t>RTD CALCULATIONS</t>
  </si>
  <si>
    <t>RTD RANGE</t>
  </si>
  <si>
    <t>Resolution</t>
  </si>
  <si>
    <t>Resolution of 1 Code</t>
  </si>
  <si>
    <t>RREF</t>
  </si>
  <si>
    <t>Sampling Rate</t>
  </si>
  <si>
    <t>Input Referred Noise</t>
  </si>
  <si>
    <t>IDAC</t>
  </si>
  <si>
    <t>Typ</t>
  </si>
  <si>
    <t>Min</t>
  </si>
  <si>
    <t>Max</t>
  </si>
  <si>
    <t>Sensitivity</t>
  </si>
  <si>
    <t>Noise Free Resolution</t>
  </si>
  <si>
    <t>LSB Size</t>
  </si>
  <si>
    <t>Bits</t>
  </si>
  <si>
    <t>SPS</t>
  </si>
  <si>
    <t>µVpp</t>
  </si>
  <si>
    <t>kΩ</t>
  </si>
  <si>
    <t>µA</t>
  </si>
  <si>
    <t>Ω/°C</t>
  </si>
  <si>
    <t>Temperature [ᵒC]</t>
  </si>
  <si>
    <t>Resistance [Ω]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</si>
  <si>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RTD</t>
    </r>
    <r>
      <rPr>
        <b/>
        <sz val="11"/>
        <color theme="1"/>
        <rFont val="Calibri"/>
        <family val="2"/>
        <scheme val="minor"/>
      </rPr>
      <t xml:space="preserve"> [V]</t>
    </r>
  </si>
  <si>
    <t>µV</t>
  </si>
  <si>
    <t>Nominal Resistance</t>
  </si>
  <si>
    <t>Ω</t>
  </si>
  <si>
    <t xml:space="preserve"> Tune PGA Gain, IDAC value and RREF so that this value is close to, but still below VREF</t>
  </si>
  <si>
    <t>IDAC Compliance Check</t>
  </si>
  <si>
    <t>IDAC Compliance Voltage</t>
  </si>
  <si>
    <r>
      <t>PGA x V</t>
    </r>
    <r>
      <rPr>
        <b/>
        <vertAlign val="subscript"/>
        <sz val="11"/>
        <color theme="1"/>
        <rFont val="Calibri"/>
        <family val="2"/>
        <scheme val="minor"/>
      </rPr>
      <t>RTD</t>
    </r>
    <r>
      <rPr>
        <b/>
        <sz val="11"/>
        <color theme="1"/>
        <rFont val="Calibri"/>
        <family val="2"/>
        <scheme val="minor"/>
      </rPr>
      <t>(max)</t>
    </r>
  </si>
  <si>
    <t>If this cell turns red your IDAC will be out of compliance and you need to reduce the IDAC or RREF value</t>
  </si>
  <si>
    <t>ADS1248 PARAMETERS</t>
  </si>
  <si>
    <t>Common-Mode Voltage Check</t>
  </si>
  <si>
    <t>Look up according noise values in the ADS1248 datasheet for the repsective gain and data rate setting</t>
  </si>
  <si>
    <t>V_AINp (max)</t>
  </si>
  <si>
    <t>If this cell turns red your setup does not meet the common-mode voltage requirement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</si>
</sst>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E+00"/>
    <numFmt numFmtId="166" formatCode="0.00000"/>
    <numFmt numFmtId="167" formatCode="0.00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3" borderId="23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0" fillId="6" borderId="0" xfId="0" applyFill="1"/>
    <xf numFmtId="0" fontId="0" fillId="0" borderId="0" xfId="0" applyFont="1"/>
    <xf numFmtId="0" fontId="0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0" borderId="15" xfId="0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vertical="center"/>
    </xf>
    <xf numFmtId="0" fontId="0" fillId="0" borderId="15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5" fontId="3" fillId="3" borderId="16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4" borderId="34" xfId="0" applyFont="1" applyFill="1" applyBorder="1" applyAlignment="1">
      <alignment vertical="center"/>
    </xf>
    <xf numFmtId="164" fontId="0" fillId="4" borderId="12" xfId="0" applyNumberFormat="1" applyFont="1" applyFill="1" applyBorder="1" applyAlignment="1">
      <alignment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167" fontId="3" fillId="3" borderId="13" xfId="0" applyNumberFormat="1" applyFont="1" applyFill="1" applyBorder="1" applyAlignment="1">
      <alignment horizontal="center" vertical="center"/>
    </xf>
    <xf numFmtId="2" fontId="3" fillId="3" borderId="32" xfId="0" applyNumberFormat="1" applyFont="1" applyFill="1" applyBorder="1" applyAlignment="1">
      <alignment horizontal="center" vertical="center"/>
    </xf>
    <xf numFmtId="167" fontId="3" fillId="3" borderId="3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6" fontId="3" fillId="3" borderId="32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2" fontId="3" fillId="3" borderId="36" xfId="0" applyNumberFormat="1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0" fillId="5" borderId="23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5" borderId="23" xfId="0" applyNumberFormat="1" applyFont="1" applyFill="1" applyBorder="1" applyAlignment="1">
      <alignment vertical="center"/>
    </xf>
    <xf numFmtId="0" fontId="0" fillId="3" borderId="23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vertical="center"/>
    </xf>
    <xf numFmtId="0" fontId="0" fillId="3" borderId="36" xfId="0" applyFont="1" applyFill="1" applyBorder="1" applyAlignment="1">
      <alignment horizontal="right" vertical="center"/>
    </xf>
    <xf numFmtId="0" fontId="0" fillId="0" borderId="37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2" fontId="3" fillId="3" borderId="23" xfId="0" applyNumberFormat="1" applyFont="1" applyFill="1" applyBorder="1" applyAlignment="1">
      <alignment vertical="center"/>
    </xf>
    <xf numFmtId="0" fontId="3" fillId="0" borderId="24" xfId="0" applyFont="1" applyFill="1" applyBorder="1" applyAlignment="1">
      <alignment horizontal="center" vertical="center"/>
    </xf>
    <xf numFmtId="2" fontId="6" fillId="3" borderId="23" xfId="0" applyNumberFormat="1" applyFont="1" applyFill="1" applyBorder="1" applyAlignment="1">
      <alignment vertical="center"/>
    </xf>
    <xf numFmtId="2" fontId="6" fillId="3" borderId="26" xfId="0" applyNumberFormat="1" applyFont="1" applyFill="1" applyBorder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152400</xdr:rowOff>
    </xdr:from>
    <xdr:to>
      <xdr:col>9</xdr:col>
      <xdr:colOff>0</xdr:colOff>
      <xdr:row>28</xdr:row>
      <xdr:rowOff>142875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056" t="2735" r="5728" b="1709"/>
        <a:stretch>
          <a:fillRect/>
        </a:stretch>
      </xdr:blipFill>
      <xdr:spPr bwMode="auto">
        <a:xfrm>
          <a:off x="352425" y="152400"/>
          <a:ext cx="5133975" cy="53244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114300</xdr:colOff>
      <xdr:row>5</xdr:row>
      <xdr:rowOff>76200</xdr:rowOff>
    </xdr:from>
    <xdr:to>
      <xdr:col>18</xdr:col>
      <xdr:colOff>314325</xdr:colOff>
      <xdr:row>26</xdr:row>
      <xdr:rowOff>133350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045" t="2036" r="1900" b="1584"/>
        <a:stretch>
          <a:fillRect/>
        </a:stretch>
      </xdr:blipFill>
      <xdr:spPr bwMode="auto">
        <a:xfrm>
          <a:off x="6210300" y="1028700"/>
          <a:ext cx="5076825" cy="4057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3" max="3" width="78.140625" bestFit="1" customWidth="1"/>
  </cols>
  <sheetData>
    <row r="1" spans="1:4" ht="15.75" thickBot="1">
      <c r="A1" s="3"/>
      <c r="B1" s="3"/>
      <c r="C1" s="3"/>
      <c r="D1" s="3"/>
    </row>
    <row r="2" spans="1:4" ht="15.75" thickBot="1">
      <c r="A2" s="3"/>
      <c r="B2" s="51"/>
      <c r="C2" s="3" t="s">
        <v>30</v>
      </c>
      <c r="D2" s="3"/>
    </row>
    <row r="3" spans="1:4" ht="15.75" thickBot="1">
      <c r="A3" s="3"/>
      <c r="B3" s="50"/>
      <c r="C3" s="3" t="s">
        <v>31</v>
      </c>
      <c r="D3" s="3"/>
    </row>
    <row r="4" spans="1:4">
      <c r="A4" s="3"/>
      <c r="B4" s="3"/>
      <c r="C4" s="3"/>
      <c r="D4" s="3"/>
    </row>
  </sheetData>
  <conditionalFormatting sqref="B2">
    <cfRule type="expression" dxfId="10" priority="2">
      <formula>($C$3-$C$4)&gt;5.5</formula>
    </cfRule>
  </conditionalFormatting>
  <conditionalFormatting sqref="B3">
    <cfRule type="expression" dxfId="9" priority="1">
      <formula>B3&gt;(O17/B1048576)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workbookViewId="0"/>
  </sheetViews>
  <sheetFormatPr defaultRowHeight="15"/>
  <sheetData>
    <row r="1" spans="1:1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</sheetData>
  <pageMargins left="0.7" right="0.7" top="0.75" bottom="0.75" header="0.3" footer="0.3"/>
  <pageSetup orientation="portrait" r:id="rId1"/>
  <legacyDrawing r:id="rId2"/>
  <oleObjects>
    <oleObject progId="Visio" shapeId="8194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S31"/>
  <sheetViews>
    <sheetView workbookViewId="0"/>
  </sheetViews>
  <sheetFormatPr defaultRowHeight="15"/>
  <sheetData>
    <row r="1" spans="1:1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H33" sqref="H33"/>
    </sheetView>
  </sheetViews>
  <sheetFormatPr defaultRowHeight="18" customHeight="1"/>
  <cols>
    <col min="1" max="1" width="9.140625" style="5"/>
    <col min="2" max="2" width="15" style="5" bestFit="1" customWidth="1"/>
    <col min="3" max="3" width="12" style="5" bestFit="1" customWidth="1"/>
    <col min="4" max="4" width="9.5703125" style="5" bestFit="1" customWidth="1"/>
    <col min="5" max="8" width="9.140625" style="5"/>
    <col min="9" max="9" width="13.7109375" style="5" bestFit="1" customWidth="1"/>
    <col min="10" max="11" width="9.140625" style="5" customWidth="1"/>
    <col min="12" max="16384" width="9.140625" style="5"/>
  </cols>
  <sheetData>
    <row r="1" spans="1:6" ht="18" customHeight="1">
      <c r="A1" s="6"/>
      <c r="B1" s="6"/>
      <c r="C1" s="6"/>
      <c r="D1" s="6"/>
      <c r="E1" s="6"/>
    </row>
    <row r="2" spans="1:6" ht="18" customHeight="1">
      <c r="A2" s="6"/>
      <c r="B2" s="83" t="s">
        <v>19</v>
      </c>
      <c r="C2" s="84"/>
      <c r="D2" s="85"/>
      <c r="E2" s="6"/>
    </row>
    <row r="3" spans="1:6" ht="18" customHeight="1">
      <c r="A3" s="6"/>
      <c r="B3" s="83" t="s">
        <v>28</v>
      </c>
      <c r="C3" s="84"/>
      <c r="D3" s="85"/>
      <c r="E3" s="6"/>
    </row>
    <row r="4" spans="1:6" ht="18" customHeight="1">
      <c r="A4" s="6"/>
      <c r="B4" s="86" t="s">
        <v>15</v>
      </c>
      <c r="C4" s="73">
        <v>1</v>
      </c>
      <c r="D4" s="21" t="s">
        <v>20</v>
      </c>
      <c r="E4" s="6"/>
    </row>
    <row r="5" spans="1:6" ht="18" customHeight="1">
      <c r="A5" s="6"/>
      <c r="B5" s="87"/>
      <c r="C5" s="14">
        <f>IF(HEX2DEC(C4)&lt;HEX2DEC(800000), HEX2DEC(C4), HEX2DEC(C4)-2^24)</f>
        <v>1</v>
      </c>
      <c r="D5" s="15" t="s">
        <v>21</v>
      </c>
      <c r="E5" s="6"/>
    </row>
    <row r="6" spans="1:6" ht="18" customHeight="1">
      <c r="A6" s="6"/>
      <c r="B6" s="16" t="s">
        <v>10</v>
      </c>
      <c r="C6" s="17">
        <v>2.048</v>
      </c>
      <c r="D6" s="18" t="s">
        <v>8</v>
      </c>
      <c r="E6" s="6"/>
    </row>
    <row r="7" spans="1:6" ht="18" customHeight="1">
      <c r="A7" s="6"/>
      <c r="B7" s="19" t="s">
        <v>16</v>
      </c>
      <c r="C7" s="20">
        <v>1</v>
      </c>
      <c r="D7" s="21" t="s">
        <v>9</v>
      </c>
      <c r="E7" s="6"/>
    </row>
    <row r="8" spans="1:6" ht="18" customHeight="1">
      <c r="A8" s="6"/>
      <c r="B8" s="19" t="s">
        <v>17</v>
      </c>
      <c r="C8" s="22">
        <f>2*C6/(C7*((2^24)-1))*1000000000</f>
        <v>244.14063955191608</v>
      </c>
      <c r="D8" s="21" t="s">
        <v>22</v>
      </c>
      <c r="E8" s="6"/>
      <c r="F8" s="12"/>
    </row>
    <row r="9" spans="1:6" ht="18" customHeight="1" thickBot="1">
      <c r="A9" s="6"/>
      <c r="B9" s="19" t="s">
        <v>24</v>
      </c>
      <c r="C9" s="14">
        <f>C6/C7</f>
        <v>2.048</v>
      </c>
      <c r="D9" s="23" t="s">
        <v>23</v>
      </c>
      <c r="E9" s="6"/>
    </row>
    <row r="10" spans="1:6" ht="18" customHeight="1" thickBot="1">
      <c r="A10" s="6"/>
      <c r="B10" s="24" t="s">
        <v>18</v>
      </c>
      <c r="C10" s="25">
        <f>C5*C8*0.000000001</f>
        <v>2.4414063955191608E-7</v>
      </c>
      <c r="D10" s="26" t="s">
        <v>8</v>
      </c>
      <c r="E10" s="6"/>
    </row>
    <row r="11" spans="1:6" ht="18" customHeight="1">
      <c r="A11" s="6"/>
      <c r="B11" s="6"/>
      <c r="C11" s="6"/>
      <c r="D11" s="6"/>
      <c r="E11" s="6"/>
    </row>
    <row r="12" spans="1:6" ht="18" customHeight="1">
      <c r="A12" s="6"/>
      <c r="B12" s="6"/>
      <c r="C12" s="6"/>
      <c r="D12" s="6"/>
      <c r="E12" s="6"/>
    </row>
    <row r="13" spans="1:6" ht="18" customHeight="1">
      <c r="A13" s="6"/>
      <c r="B13" s="6"/>
      <c r="C13" s="6"/>
      <c r="D13" s="6"/>
      <c r="E13" s="6"/>
    </row>
    <row r="14" spans="1:6" ht="18" customHeight="1">
      <c r="A14" s="6"/>
      <c r="B14" s="83" t="s">
        <v>19</v>
      </c>
      <c r="C14" s="84"/>
      <c r="D14" s="85"/>
      <c r="E14" s="6"/>
    </row>
    <row r="15" spans="1:6" ht="18" customHeight="1">
      <c r="A15" s="6"/>
      <c r="B15" s="83" t="s">
        <v>29</v>
      </c>
      <c r="C15" s="84"/>
      <c r="D15" s="85"/>
      <c r="E15" s="6"/>
    </row>
    <row r="16" spans="1:6" ht="18" customHeight="1">
      <c r="A16" s="6"/>
      <c r="B16" s="16" t="s">
        <v>27</v>
      </c>
      <c r="C16" s="29">
        <v>0.03</v>
      </c>
      <c r="D16" s="18" t="s">
        <v>8</v>
      </c>
      <c r="E16" s="6"/>
    </row>
    <row r="17" spans="1:5" ht="18" customHeight="1">
      <c r="A17" s="6"/>
      <c r="B17" s="27" t="s">
        <v>10</v>
      </c>
      <c r="C17" s="28">
        <v>2.048</v>
      </c>
      <c r="D17" s="15" t="s">
        <v>8</v>
      </c>
      <c r="E17" s="6"/>
    </row>
    <row r="18" spans="1:5" ht="18" customHeight="1">
      <c r="A18" s="6"/>
      <c r="B18" s="19" t="s">
        <v>16</v>
      </c>
      <c r="C18" s="20">
        <v>32</v>
      </c>
      <c r="D18" s="21" t="s">
        <v>9</v>
      </c>
      <c r="E18" s="6"/>
    </row>
    <row r="19" spans="1:5" ht="18" customHeight="1">
      <c r="A19" s="6"/>
      <c r="B19" s="19" t="s">
        <v>17</v>
      </c>
      <c r="C19" s="22">
        <f>2*C17/(C18*((2^24)-1))*1000000000</f>
        <v>7.6293949859973775</v>
      </c>
      <c r="D19" s="21" t="s">
        <v>22</v>
      </c>
      <c r="E19" s="6"/>
    </row>
    <row r="20" spans="1:5" ht="18" customHeight="1" thickBot="1">
      <c r="A20" s="6"/>
      <c r="B20" s="19" t="s">
        <v>24</v>
      </c>
      <c r="C20" s="14">
        <f>C17/C18</f>
        <v>6.4000000000000001E-2</v>
      </c>
      <c r="D20" s="23" t="s">
        <v>23</v>
      </c>
      <c r="E20" s="6"/>
    </row>
    <row r="21" spans="1:5" ht="18" customHeight="1">
      <c r="A21" s="6"/>
      <c r="B21" s="88" t="s">
        <v>15</v>
      </c>
      <c r="C21" s="74">
        <f>IF(C16&lt;-C17, ROUND(-C17/(C19*0.000000001),0), (IF(C16&lt;C17, ROUND(C16/(C19*0.000000001),0), ROUND((C17-(C19*0.000000001))/(C19*0.000000001),0))))</f>
        <v>3932160</v>
      </c>
      <c r="D21" s="13" t="s">
        <v>21</v>
      </c>
      <c r="E21" s="6"/>
    </row>
    <row r="22" spans="1:5" ht="18" customHeight="1" thickBot="1">
      <c r="A22" s="6"/>
      <c r="B22" s="89"/>
      <c r="C22" s="75" t="str">
        <f>IF(C16&gt;=0, DEC2HEX(C21,6), DEC2HEX(-2^24+C21,6))</f>
        <v>3C0000</v>
      </c>
      <c r="D22" s="76" t="s">
        <v>20</v>
      </c>
      <c r="E22" s="6"/>
    </row>
    <row r="23" spans="1:5" ht="18" customHeight="1">
      <c r="A23" s="6"/>
      <c r="B23" s="6"/>
      <c r="C23" s="6"/>
      <c r="D23" s="6"/>
      <c r="E23" s="6"/>
    </row>
  </sheetData>
  <mergeCells count="6">
    <mergeCell ref="B3:D3"/>
    <mergeCell ref="B4:B5"/>
    <mergeCell ref="B21:B22"/>
    <mergeCell ref="B2:D2"/>
    <mergeCell ref="B14:D14"/>
    <mergeCell ref="B15:D15"/>
  </mergeCells>
  <dataValidations disablePrompts="1" count="1">
    <dataValidation type="list" allowBlank="1" showInputMessage="1" showErrorMessage="1" sqref="C18 C7">
      <formula1>"1, 2, 4, 8, 16, 32, 64, 128"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D33" sqref="D33"/>
    </sheetView>
  </sheetViews>
  <sheetFormatPr defaultRowHeight="18" customHeight="1"/>
  <cols>
    <col min="1" max="1" width="9.140625" style="5"/>
    <col min="2" max="2" width="21.7109375" style="5" bestFit="1" customWidth="1"/>
    <col min="3" max="3" width="9.140625" style="5"/>
    <col min="4" max="4" width="9.140625" style="46"/>
    <col min="5" max="5" width="9.140625" style="5"/>
    <col min="6" max="6" width="41.5703125" style="5" customWidth="1"/>
    <col min="7" max="16384" width="9.140625" style="5"/>
  </cols>
  <sheetData>
    <row r="1" spans="1:10" ht="18" customHeight="1" thickBot="1">
      <c r="A1" s="6"/>
      <c r="B1" s="6"/>
      <c r="C1" s="6"/>
      <c r="D1" s="65"/>
      <c r="E1" s="6"/>
      <c r="F1" s="6"/>
      <c r="G1" s="6"/>
      <c r="H1" s="6"/>
      <c r="I1" s="6"/>
      <c r="J1" s="6"/>
    </row>
    <row r="2" spans="1:10" ht="18" customHeight="1">
      <c r="A2" s="6"/>
      <c r="B2" s="66"/>
      <c r="C2" s="7" t="s">
        <v>11</v>
      </c>
      <c r="D2" s="8" t="s">
        <v>12</v>
      </c>
      <c r="E2" s="6"/>
      <c r="F2" s="6"/>
      <c r="G2" s="6"/>
      <c r="H2" s="6"/>
      <c r="I2" s="6"/>
      <c r="J2" s="6"/>
    </row>
    <row r="3" spans="1:10" ht="18" customHeight="1">
      <c r="A3" s="6"/>
      <c r="B3" s="9" t="s">
        <v>0</v>
      </c>
      <c r="C3" s="67">
        <v>3.3</v>
      </c>
      <c r="D3" s="68" t="s">
        <v>8</v>
      </c>
      <c r="E3" s="6"/>
      <c r="F3" s="6"/>
      <c r="G3" s="6"/>
      <c r="H3" s="6"/>
      <c r="I3" s="6"/>
      <c r="J3" s="6"/>
    </row>
    <row r="4" spans="1:10" ht="18" customHeight="1">
      <c r="A4" s="6"/>
      <c r="B4" s="9" t="s">
        <v>1</v>
      </c>
      <c r="C4" s="67">
        <v>0</v>
      </c>
      <c r="D4" s="68" t="s">
        <v>8</v>
      </c>
      <c r="E4" s="6"/>
      <c r="F4" s="6"/>
      <c r="G4" s="6"/>
      <c r="H4" s="6"/>
      <c r="I4" s="6"/>
      <c r="J4" s="6"/>
    </row>
    <row r="5" spans="1:10" ht="18" customHeight="1">
      <c r="A5" s="6"/>
      <c r="B5" s="9" t="s">
        <v>2</v>
      </c>
      <c r="C5" s="69">
        <v>1.28</v>
      </c>
      <c r="D5" s="68" t="s">
        <v>8</v>
      </c>
      <c r="E5" s="6"/>
      <c r="F5" s="6"/>
      <c r="G5" s="6"/>
      <c r="H5" s="6"/>
      <c r="I5" s="6"/>
      <c r="J5" s="6"/>
    </row>
    <row r="6" spans="1:10" ht="18" customHeight="1">
      <c r="A6" s="6"/>
      <c r="B6" s="9" t="s">
        <v>3</v>
      </c>
      <c r="C6" s="67">
        <v>1.25</v>
      </c>
      <c r="D6" s="68" t="s">
        <v>8</v>
      </c>
      <c r="E6" s="6"/>
      <c r="F6" s="6"/>
      <c r="G6" s="6"/>
      <c r="H6" s="6"/>
      <c r="I6" s="6"/>
      <c r="J6" s="6"/>
    </row>
    <row r="7" spans="1:10" ht="18" customHeight="1">
      <c r="A7" s="6"/>
      <c r="B7" s="9" t="s">
        <v>16</v>
      </c>
      <c r="C7" s="67">
        <v>16</v>
      </c>
      <c r="D7" s="68" t="s">
        <v>9</v>
      </c>
      <c r="E7" s="6"/>
      <c r="F7" s="6"/>
      <c r="G7" s="6"/>
      <c r="H7" s="6"/>
      <c r="I7" s="6"/>
      <c r="J7" s="6"/>
    </row>
    <row r="8" spans="1:10" ht="18" customHeight="1">
      <c r="A8" s="6"/>
      <c r="B8" s="9" t="s">
        <v>13</v>
      </c>
      <c r="C8" s="67">
        <v>1.25</v>
      </c>
      <c r="D8" s="68" t="s">
        <v>8</v>
      </c>
      <c r="E8" s="6"/>
      <c r="F8" s="6"/>
      <c r="G8" s="6"/>
      <c r="H8" s="6"/>
      <c r="I8" s="6"/>
      <c r="J8" s="6"/>
    </row>
    <row r="9" spans="1:10" ht="18" customHeight="1">
      <c r="A9" s="6"/>
      <c r="B9" s="9" t="s">
        <v>14</v>
      </c>
      <c r="C9" s="67">
        <v>0</v>
      </c>
      <c r="D9" s="68" t="s">
        <v>8</v>
      </c>
      <c r="E9" s="6"/>
      <c r="F9" s="6"/>
      <c r="G9" s="6"/>
      <c r="H9" s="6"/>
      <c r="I9" s="6"/>
      <c r="J9" s="6"/>
    </row>
    <row r="10" spans="1:10" ht="18" customHeight="1">
      <c r="A10" s="6"/>
      <c r="B10" s="9" t="s">
        <v>4</v>
      </c>
      <c r="C10" s="70">
        <f>ABS(C5-C6)</f>
        <v>3.0000000000000027E-2</v>
      </c>
      <c r="D10" s="68" t="s">
        <v>8</v>
      </c>
      <c r="E10" s="6"/>
      <c r="F10" s="90" t="s">
        <v>26</v>
      </c>
      <c r="G10" s="6"/>
      <c r="H10" s="6"/>
      <c r="I10" s="6"/>
      <c r="J10" s="6"/>
    </row>
    <row r="11" spans="1:10" ht="18" customHeight="1">
      <c r="A11" s="6"/>
      <c r="B11" s="9" t="s">
        <v>5</v>
      </c>
      <c r="C11" s="70">
        <f>(C5+C6)/2</f>
        <v>1.2650000000000001</v>
      </c>
      <c r="D11" s="68" t="s">
        <v>8</v>
      </c>
      <c r="E11" s="6"/>
      <c r="F11" s="90"/>
      <c r="G11" s="6"/>
      <c r="H11" s="6"/>
      <c r="I11" s="6"/>
      <c r="J11" s="6"/>
    </row>
    <row r="12" spans="1:10" ht="18" customHeight="1">
      <c r="A12" s="6"/>
      <c r="B12" s="10"/>
      <c r="C12" s="71"/>
      <c r="D12" s="68"/>
      <c r="E12" s="6"/>
      <c r="F12" s="6"/>
      <c r="G12" s="6"/>
      <c r="H12" s="6"/>
      <c r="I12" s="6"/>
      <c r="J12" s="6"/>
    </row>
    <row r="13" spans="1:10" ht="18" customHeight="1">
      <c r="A13" s="6"/>
      <c r="B13" s="9" t="s">
        <v>6</v>
      </c>
      <c r="C13" s="1">
        <f>C4+0.1+(C10*C7)/2</f>
        <v>0.34000000000000019</v>
      </c>
      <c r="D13" s="68" t="s">
        <v>8</v>
      </c>
      <c r="E13" s="6"/>
      <c r="F13" s="6"/>
      <c r="G13" s="6"/>
      <c r="H13" s="6"/>
      <c r="I13" s="6"/>
      <c r="J13" s="6"/>
    </row>
    <row r="14" spans="1:10" ht="18" customHeight="1" thickBot="1">
      <c r="A14" s="6"/>
      <c r="B14" s="11" t="s">
        <v>7</v>
      </c>
      <c r="C14" s="2">
        <f>C3-0.1-(C10*C7)/2</f>
        <v>2.9599999999999995</v>
      </c>
      <c r="D14" s="72" t="s">
        <v>8</v>
      </c>
      <c r="E14" s="6"/>
      <c r="F14" s="6"/>
      <c r="G14" s="6"/>
      <c r="H14" s="6"/>
      <c r="I14" s="6"/>
      <c r="J14" s="6"/>
    </row>
    <row r="15" spans="1:10" ht="18" customHeight="1">
      <c r="A15" s="6"/>
      <c r="B15" s="6"/>
      <c r="C15" s="6"/>
      <c r="D15" s="65"/>
      <c r="E15" s="6"/>
      <c r="F15" s="6"/>
      <c r="G15" s="6"/>
      <c r="H15" s="6"/>
      <c r="I15" s="6"/>
      <c r="J15" s="6"/>
    </row>
  </sheetData>
  <mergeCells count="1">
    <mergeCell ref="F10:F11"/>
  </mergeCells>
  <conditionalFormatting sqref="C3:C4">
    <cfRule type="expression" dxfId="8" priority="2">
      <formula>($C$3-$C$4)&gt;5.25</formula>
    </cfRule>
  </conditionalFormatting>
  <conditionalFormatting sqref="C11">
    <cfRule type="expression" dxfId="7" priority="9">
      <formula>OR(($C$11&gt;$C$14),($C$11&lt;$C$13))</formula>
    </cfRule>
  </conditionalFormatting>
  <conditionalFormatting sqref="C10">
    <cfRule type="expression" dxfId="6" priority="11">
      <formula>C10&gt;((C8-C9)/C7)</formula>
    </cfRule>
  </conditionalFormatting>
  <dataValidations count="1">
    <dataValidation type="list" allowBlank="1" showInputMessage="1" showErrorMessage="1" sqref="C7">
      <formula1>"1, 2, 4, 8, 16, 32, 64, 128"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999"/>
  <sheetViews>
    <sheetView workbookViewId="0">
      <selection activeCell="C23" sqref="C23"/>
    </sheetView>
  </sheetViews>
  <sheetFormatPr defaultRowHeight="15"/>
  <cols>
    <col min="1" max="1" width="9.140625" style="5"/>
    <col min="2" max="2" width="26.140625" style="5" customWidth="1"/>
    <col min="3" max="3" width="17" style="5" customWidth="1"/>
    <col min="4" max="4" width="8.42578125" style="5" customWidth="1"/>
    <col min="5" max="5" width="20.5703125" style="5" customWidth="1"/>
    <col min="6" max="6" width="10.7109375" style="5" customWidth="1"/>
    <col min="7" max="7" width="11" style="5" customWidth="1"/>
    <col min="8" max="8" width="19.140625" style="5" customWidth="1"/>
    <col min="9" max="9" width="12.140625" style="5" customWidth="1"/>
    <col min="10" max="10" width="11.7109375" style="5" bestFit="1" customWidth="1"/>
    <col min="11" max="11" width="9.140625" style="5"/>
    <col min="12" max="12" width="17.140625" style="5" customWidth="1"/>
    <col min="13" max="17" width="9.140625" style="5"/>
    <col min="18" max="18" width="9.140625" style="4" customWidth="1"/>
    <col min="19" max="19" width="9.140625" style="4"/>
    <col min="20" max="16384" width="9.140625" style="5"/>
  </cols>
  <sheetData>
    <row r="1" spans="1:31" ht="15.75" thickBot="1"/>
    <row r="2" spans="1:31" s="4" customFormat="1">
      <c r="A2" s="5"/>
      <c r="B2" s="91" t="s">
        <v>64</v>
      </c>
      <c r="C2" s="92"/>
      <c r="D2" s="9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s="4" customFormat="1">
      <c r="A3" s="5"/>
      <c r="B3" s="32" t="s">
        <v>35</v>
      </c>
      <c r="C3" s="37">
        <v>24</v>
      </c>
      <c r="D3" s="30" t="s">
        <v>47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31" s="4" customFormat="1">
      <c r="A4" s="5"/>
      <c r="B4" s="32" t="s">
        <v>1</v>
      </c>
      <c r="C4" s="37">
        <v>0</v>
      </c>
      <c r="D4" s="30" t="s">
        <v>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31" s="4" customFormat="1">
      <c r="A5" s="5"/>
      <c r="B5" s="32" t="s">
        <v>0</v>
      </c>
      <c r="C5" s="37">
        <v>3.3</v>
      </c>
      <c r="D5" s="30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31" s="4" customFormat="1">
      <c r="A6" s="5"/>
      <c r="B6" s="32" t="s">
        <v>38</v>
      </c>
      <c r="C6" s="37">
        <v>5</v>
      </c>
      <c r="D6" s="30" t="s">
        <v>48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31" s="4" customFormat="1">
      <c r="A7" s="5"/>
      <c r="B7" s="32" t="s">
        <v>32</v>
      </c>
      <c r="C7" s="37">
        <v>16</v>
      </c>
      <c r="D7" s="30" t="s">
        <v>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31" s="4" customFormat="1">
      <c r="A8" s="5"/>
      <c r="B8" s="32" t="s">
        <v>39</v>
      </c>
      <c r="C8" s="37">
        <v>0.53</v>
      </c>
      <c r="D8" s="30" t="s">
        <v>49</v>
      </c>
      <c r="E8" s="77" t="s">
        <v>66</v>
      </c>
      <c r="F8" s="52"/>
      <c r="G8" s="53"/>
      <c r="H8" s="54"/>
      <c r="I8" s="54"/>
      <c r="J8" s="54"/>
      <c r="K8" s="54"/>
      <c r="L8" s="5"/>
      <c r="M8" s="5"/>
      <c r="N8" s="5"/>
      <c r="O8" s="5"/>
      <c r="P8" s="5"/>
      <c r="Q8" s="5"/>
    </row>
    <row r="9" spans="1:31" s="4" customFormat="1">
      <c r="A9" s="5"/>
      <c r="B9" s="32" t="s">
        <v>37</v>
      </c>
      <c r="C9" s="37">
        <v>5</v>
      </c>
      <c r="D9" s="30" t="s">
        <v>50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31" s="4" customFormat="1" ht="15.75" thickBot="1">
      <c r="A10" s="5"/>
      <c r="B10" s="33" t="s">
        <v>40</v>
      </c>
      <c r="C10" s="38">
        <v>250</v>
      </c>
      <c r="D10" s="31" t="s">
        <v>51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31" s="4" customFormat="1" ht="15.75" thickBo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31" s="4" customFormat="1" ht="15.75" thickBot="1">
      <c r="A12" s="5"/>
      <c r="B12" s="91" t="s">
        <v>33</v>
      </c>
      <c r="C12" s="92"/>
      <c r="D12" s="92"/>
      <c r="E12" s="92"/>
      <c r="F12" s="9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31" s="4" customFormat="1">
      <c r="A13" s="5"/>
      <c r="B13" s="61" t="s">
        <v>57</v>
      </c>
      <c r="C13" s="39">
        <v>100</v>
      </c>
      <c r="D13" s="49" t="s">
        <v>58</v>
      </c>
      <c r="E13" s="56"/>
      <c r="F13" s="5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31" s="4" customFormat="1" ht="15.75" thickBot="1">
      <c r="A14" s="5"/>
      <c r="B14" s="62" t="s">
        <v>44</v>
      </c>
      <c r="C14" s="38">
        <v>0.38500000000000001</v>
      </c>
      <c r="D14" s="31" t="s">
        <v>52</v>
      </c>
      <c r="E14" s="56"/>
      <c r="F14" s="5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31" s="4" customFormat="1" ht="18">
      <c r="A15" s="5"/>
      <c r="B15" s="45"/>
      <c r="C15" s="94" t="s">
        <v>53</v>
      </c>
      <c r="D15" s="94"/>
      <c r="E15" s="64" t="s">
        <v>54</v>
      </c>
      <c r="F15" s="63" t="s">
        <v>55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31" s="4" customFormat="1">
      <c r="A16" s="5"/>
      <c r="B16" s="98" t="s">
        <v>34</v>
      </c>
      <c r="C16" s="34" t="s">
        <v>41</v>
      </c>
      <c r="D16" s="37">
        <v>50</v>
      </c>
      <c r="E16" s="40">
        <f>C13+D16*C14</f>
        <v>119.25</v>
      </c>
      <c r="F16" s="41">
        <f>E16*C10*0.000001</f>
        <v>2.9812499999999999E-2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s="4" customFormat="1">
      <c r="A17" s="5"/>
      <c r="B17" s="98"/>
      <c r="C17" s="34" t="s">
        <v>42</v>
      </c>
      <c r="D17" s="37">
        <v>-50</v>
      </c>
      <c r="E17" s="40">
        <f>C13+D17*C14</f>
        <v>80.75</v>
      </c>
      <c r="F17" s="41">
        <f>E17*C10*0.000001</f>
        <v>2.0187500000000001E-2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s="4" customFormat="1" ht="15.75" thickBot="1">
      <c r="A18" s="5"/>
      <c r="B18" s="99"/>
      <c r="C18" s="58" t="s">
        <v>43</v>
      </c>
      <c r="D18" s="60">
        <v>550</v>
      </c>
      <c r="E18" s="59">
        <f>C13+D18*C14</f>
        <v>311.75</v>
      </c>
      <c r="F18" s="43">
        <f>E18*C10*0.000001</f>
        <v>7.7937499999999993E-2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s="4" customFormat="1" ht="15.75" thickBo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s="4" customFormat="1">
      <c r="A20" s="5"/>
      <c r="B20" s="95" t="s">
        <v>35</v>
      </c>
      <c r="C20" s="96"/>
      <c r="D20" s="97"/>
      <c r="E20" s="5"/>
      <c r="F20" s="46"/>
      <c r="G20" s="47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s="4" customFormat="1">
      <c r="A21" s="5"/>
      <c r="B21" s="35" t="s">
        <v>10</v>
      </c>
      <c r="C21" s="40">
        <f>C9*1000*C10*0.000001</f>
        <v>1.25</v>
      </c>
      <c r="D21" s="30" t="s">
        <v>8</v>
      </c>
      <c r="E21" s="5"/>
      <c r="F21" s="46"/>
      <c r="G21" s="47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s="4" customFormat="1" ht="18">
      <c r="A22" s="5"/>
      <c r="B22" s="35" t="s">
        <v>62</v>
      </c>
      <c r="C22" s="40">
        <f>C7*F18</f>
        <v>1.2469999999999999</v>
      </c>
      <c r="D22" s="30" t="s">
        <v>8</v>
      </c>
      <c r="E22" s="54" t="s">
        <v>59</v>
      </c>
      <c r="F22" s="52"/>
      <c r="G22" s="53"/>
      <c r="H22" s="54"/>
      <c r="I22" s="54"/>
      <c r="J22" s="54"/>
      <c r="K22" s="54"/>
      <c r="L22" s="5"/>
      <c r="M22" s="5"/>
      <c r="N22" s="5"/>
      <c r="O22" s="5"/>
      <c r="P22" s="5"/>
      <c r="Q22" s="5"/>
    </row>
    <row r="23" spans="1:17" s="4" customFormat="1">
      <c r="A23" s="5"/>
      <c r="B23" s="35" t="s">
        <v>46</v>
      </c>
      <c r="C23" s="48">
        <f>((2*C21/C7)/(2^C3-1))/0.000001</f>
        <v>9.3132263012663304E-3</v>
      </c>
      <c r="D23" s="30" t="s">
        <v>56</v>
      </c>
      <c r="E23" s="5"/>
      <c r="F23" s="46"/>
      <c r="G23" s="47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s="4" customFormat="1">
      <c r="A24" s="5"/>
      <c r="B24" s="35" t="s">
        <v>36</v>
      </c>
      <c r="C24" s="44">
        <f>C23*0.000001/(C14*C10*0.000001)</f>
        <v>9.6760792740429414E-5</v>
      </c>
      <c r="D24" s="30" t="s">
        <v>25</v>
      </c>
      <c r="E24" s="5"/>
      <c r="F24" s="46"/>
      <c r="G24" s="47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s="4" customFormat="1" ht="15.75" thickBot="1">
      <c r="A25" s="5"/>
      <c r="B25" s="36" t="s">
        <v>45</v>
      </c>
      <c r="C25" s="55">
        <f>C8*0.000001/(C14*C10*0.000001)</f>
        <v>5.5064935064935072E-3</v>
      </c>
      <c r="D25" s="31" t="s">
        <v>25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s="4" customFormat="1" ht="15.75" thickBot="1">
      <c r="A26" s="5"/>
      <c r="B26" s="5"/>
      <c r="C26" s="5"/>
      <c r="D26" s="5"/>
      <c r="E26" s="5"/>
      <c r="F26" s="46"/>
      <c r="G26" s="47"/>
      <c r="H26" s="5"/>
      <c r="I26" s="5"/>
      <c r="J26" s="5"/>
      <c r="K26" s="5"/>
      <c r="L26" s="5"/>
      <c r="M26" s="5"/>
      <c r="N26" s="5"/>
      <c r="O26" s="46"/>
      <c r="P26" s="5"/>
      <c r="Q26" s="5"/>
    </row>
    <row r="27" spans="1:17" s="4" customFormat="1">
      <c r="A27" s="5"/>
      <c r="B27" s="95" t="s">
        <v>60</v>
      </c>
      <c r="C27" s="96"/>
      <c r="D27" s="97"/>
      <c r="E27" s="5"/>
      <c r="F27" s="5"/>
      <c r="G27" s="5"/>
      <c r="H27" s="5"/>
      <c r="I27" s="5"/>
      <c r="J27" s="5"/>
      <c r="K27" s="5"/>
      <c r="L27" s="5"/>
      <c r="M27" s="5"/>
      <c r="N27" s="5"/>
      <c r="O27" s="46"/>
      <c r="P27" s="5"/>
      <c r="Q27" s="5"/>
    </row>
    <row r="28" spans="1:17" s="4" customFormat="1">
      <c r="A28" s="5"/>
      <c r="B28" s="35" t="s">
        <v>61</v>
      </c>
      <c r="C28" s="40">
        <f>C5-0.9</f>
        <v>2.4</v>
      </c>
      <c r="D28" s="30" t="s">
        <v>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46"/>
      <c r="P28" s="5"/>
      <c r="Q28" s="5"/>
    </row>
    <row r="29" spans="1:17" s="4" customFormat="1" ht="15.75" thickBot="1">
      <c r="A29" s="5"/>
      <c r="B29" s="36" t="s">
        <v>67</v>
      </c>
      <c r="C29" s="42">
        <f>C10*0.000001*(E18+C9*1000)</f>
        <v>1.3279375</v>
      </c>
      <c r="D29" s="31" t="s">
        <v>8</v>
      </c>
      <c r="E29" s="54" t="s">
        <v>63</v>
      </c>
      <c r="F29" s="54"/>
      <c r="G29" s="54"/>
      <c r="H29" s="54"/>
      <c r="I29" s="54"/>
      <c r="J29" s="54"/>
      <c r="K29" s="54"/>
      <c r="L29" s="5"/>
      <c r="M29" s="5"/>
      <c r="N29" s="5"/>
      <c r="O29" s="46"/>
      <c r="P29" s="5"/>
      <c r="Q29" s="5"/>
    </row>
    <row r="30" spans="1:17" s="4" customFormat="1" ht="15.75" thickBo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s="4" customFormat="1">
      <c r="A31" s="5"/>
      <c r="B31" s="95" t="s">
        <v>65</v>
      </c>
      <c r="C31" s="96"/>
      <c r="D31" s="9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s="4" customFormat="1">
      <c r="A32" s="5"/>
      <c r="B32" s="9" t="s">
        <v>5</v>
      </c>
      <c r="C32" s="78">
        <f>(2*C21+F18)/2</f>
        <v>1.28896875</v>
      </c>
      <c r="D32" s="79" t="s">
        <v>8</v>
      </c>
      <c r="E32" s="77" t="s">
        <v>68</v>
      </c>
      <c r="F32" s="54"/>
      <c r="G32" s="54"/>
      <c r="H32" s="54"/>
      <c r="I32" s="54"/>
      <c r="J32" s="54"/>
      <c r="K32" s="54"/>
      <c r="L32" s="5"/>
      <c r="M32" s="5"/>
      <c r="N32" s="5"/>
      <c r="O32" s="5"/>
      <c r="P32" s="5"/>
      <c r="Q32" s="5"/>
    </row>
    <row r="33" spans="1:17" s="4" customFormat="1">
      <c r="A33" s="5"/>
      <c r="B33" s="9" t="s">
        <v>6</v>
      </c>
      <c r="C33" s="80">
        <f>C4+0.1+(C22)/2</f>
        <v>0.72349999999999992</v>
      </c>
      <c r="D33" s="79" t="s">
        <v>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s="4" customFormat="1" ht="15.75" thickBot="1">
      <c r="A34" s="5"/>
      <c r="B34" s="11" t="s">
        <v>7</v>
      </c>
      <c r="C34" s="81">
        <f>C5-0.1-(C22)/2</f>
        <v>2.5764999999999998</v>
      </c>
      <c r="D34" s="82" t="s">
        <v>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s="4" customForma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s="4" customForma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s="4" customForma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s="4" customForma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s="4" customForma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s="4" customForma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s="4" customForma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s="4" customForma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s="4" customForma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s="4" customForma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s="4" customForma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s="4" customForma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s="4" customForma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s="4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s="4" customForma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s="4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s="4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s="4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4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4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s="4" customForma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s="4" customForma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s="4" customForma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s="4" customForma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s="4" customForma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s="4" customForma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s="4" customForma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s="4" customForma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s="4" customForma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s="4" customForma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s="4" customForma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s="4" customForma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s="4" customForma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s="4" customForma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s="4" customForma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s="4" customForma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s="4" customForma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s="4" customForma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s="4" customForma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s="4" customForma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s="4" customForma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s="4" customForma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s="4" customForma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s="4" customForma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s="4" customForma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s="4" customForma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s="4" customForma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s="4" customForma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s="4" customForma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s="4" customForma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s="4" customForma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s="4" customForma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s="4" customForma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s="4" customForma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s="4" customForma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s="4" customForma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s="4" customForma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s="4" customForma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s="4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s="4" customForma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s="4" customForma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s="4" customForma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s="4" customForma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s="4" customForma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s="4" customForma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s="4" customForma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s="4" customForma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s="4" customForma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s="4" customForma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s="4" customForma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s="4" customForma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s="4" customForma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s="4" customForma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s="4" customForma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s="4" customForma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s="4" customForma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s="4" customForma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s="4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s="4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s="4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s="4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s="4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s="4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s="4" customForma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s="4" customForma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s="4" customForma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s="4" customForma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s="4" customForma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s="4" customForma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s="4" customForma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s="4" customForma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s="4" customForma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s="4" customForma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s="4" customForma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s="4" customForma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s="4" customForma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s="4" customForma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s="4" customForma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s="4" customForma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s="4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s="4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s="4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s="4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s="4" customForma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s="4" customForma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s="4" customForma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s="4" customForma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s="4" customForma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s="4" customForma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s="4" customForma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s="4" customForma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s="4" customForma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s="4" customForma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s="4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s="4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s="4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s="4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s="4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s="4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s="4" customForma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s="4" customForma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s="4" customForma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s="4" customForma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s="4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s="4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s="4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s="4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s="4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s="4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s="4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s="4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s="4" customForma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s="4" customForma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s="4" customForma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s="4" customForma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s="4" customForma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s="4" customForma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s="4" customForma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s="4" customForma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s="4" customForma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s="4" customForma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s="4" customForma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s="4" customForma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s="4" customForma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s="4" customForma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s="4" customForma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s="4" customForma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s="4" customForma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s="4" customForma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s="4" customForma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s="4" customForma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s="4" customForma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s="4" customForma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s="4" customForma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s="4" customForma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s="4" customForma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s="4" customForma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s="4" customForma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s="4" customForma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s="4" customForma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s="4" customForma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s="4" customForma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s="4" customForma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s="4" customForma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s="4" customForma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s="4" customForma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s="4" customForma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s="4" customForma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s="4" customForma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s="4" customForma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s="4" customForma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s="4" customForma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s="4" customForma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s="4" customForma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s="4" customForma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s="4" customForma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s="4" customForma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s="4" customForma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s="4" customForma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s="4" customForma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s="4" customForma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s="4" customForma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s="4" customForma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s="4" customForma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s="4" customForma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s="4" customForma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s="4" customForma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s="4" customForma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s="4" customForma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s="4" customForma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s="4" customForma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s="4" customForma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s="4" customForma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s="4" customForma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s="4" customForma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s="4" customForma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s="4" customForma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s="4" customForma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s="4" customForma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s="4" customForma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s="4" customForma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s="4" customForma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s="4" customForma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s="4" customForma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s="4" customForma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s="4" customForma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s="4" customForma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s="4" customForma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s="4" customForma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s="4" customForma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s="4" customForma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s="4" customForma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s="4" customForma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s="4" customForma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s="4" customForma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s="4" customForma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s="4" customForma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s="4" customForma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s="4" customForma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s="4" customForma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s="4" customForma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s="4" customForma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s="4" customForma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s="4" customForma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s="4" customForma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s="4" customForma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s="4" customForma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s="4" customForma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s="4" customForma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s="4" customForma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s="4" customForma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s="4" customForma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s="4" customForma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s="4" customForma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s="4" customForma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s="4" customForma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s="4" customForma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s="4" customForma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s="4" customForma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s="4" customForma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s="4" customForma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s="4" customForma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s="4" customForma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s="4" customForma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s="4" customForma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s="4" customForma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s="4" customForma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s="4" customForma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s="4" customForma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s="4" customForma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s="4" customForma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s="4" customForma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s="4" customForma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s="4" customForma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s="4" customForma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s="4" customForma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s="4" customForma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s="4" customForma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s="4" customForma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s="4" customForma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s="4" customForma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s="4" customForma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s="4" customForma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s="4" customForma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s="4" customForma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s="4" customForma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s="4" customForma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s="4" customForma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s="4" customForma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s="4" customForma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s="4" customForma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s="4" customForma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s="4" customForma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s="4" customForma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s="4" customForma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s="4" customForma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s="4" customForma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s="4" customForma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s="4" customForma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s="4" customForma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s="4" customForma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s="4" customForma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s="4" customForma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s="4" customForma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s="4" customForma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s="4" customForma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s="4" customForma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s="4" customForma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s="4" customForma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s="4" customForma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s="4" customForma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s="4" customForma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s="4" customForma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s="4" customForma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s="4" customForma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s="4" customForma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s="4" customForma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s="4" customForma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s="4" customForma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s="4" customForma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s="4" customForma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s="4" customForma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s="4" customForma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s="4" customForma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s="4" customForma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s="4" customForma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s="4" customForma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s="4" customForma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s="4" customForma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s="4" customForma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s="4" customForma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s="4" customForma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s="4" customForma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s="4" customForma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s="4" customForma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s="4" customForma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s="4" customForma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s="4" customForma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s="4" customForma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s="4" customForma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s="4" customForma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s="4" customForma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s="4" customForma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s="4" customForma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s="4" customForma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s="4" customForma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s="4" customForma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s="4" customForma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s="4" customForma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s="4" customForma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s="4" customForma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s="4" customForma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s="4" customForma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s="4" customForma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s="4" customForma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s="4" customForma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s="4" customForma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s="4" customForma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s="4" customForma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s="4" customForma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s="4" customForma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s="4" customForma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s="4" customForma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s="4" customForma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s="4" customForma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s="4" customForma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s="4" customForma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s="4" customForma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s="4" customForma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s="4" customForma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s="4" customForma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s="4" customForma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s="4" customForma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s="4" customForma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s="4" customForma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s="4" customForma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s="4" customForma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s="4" customForma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s="4" customForma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s="4" customForma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s="4" customForma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s="4" customForma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s="4" customForma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s="4" customForma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s="4" customForma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s="4" customForma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s="4" customForma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s="4" customForma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s="4" customForma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s="4" customForma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s="4" customForma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s="4" customForma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s="4" customForma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s="4" customForma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s="4" customForma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s="4" customForma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s="4" customForma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s="4" customForma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s="4" customForma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s="4" customForma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s="4" customForma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s="4" customForma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s="4" customForma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s="4" customForma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s="4" customForma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s="4" customForma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s="4" customForma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s="4" customForma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s="4" customForma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s="4" customForma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s="4" customForma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s="4" customForma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s="4" customForma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s="4" customForma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s="4" customForma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s="4" customForma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s="4" customForma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s="4" customForma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s="4" customForma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s="4" customForma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s="4" customForma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s="4" customForma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s="4" customForma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s="4" customForma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s="4" customForma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s="4" customForma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s="4" customForma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s="4" customForma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s="4" customForma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s="4" customForma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s="4" customForma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s="4" customForma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s="4" customForma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s="4" customForma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s="4" customForma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s="4" customForma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s="4" customForma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s="4" customForma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s="4" customForma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s="4" customForma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s="4" customForma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s="4" customForma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s="4" customForma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s="4" customForma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s="4" customForma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s="4" customForma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s="4" customForma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s="4" customForma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s="4" customForma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s="4" customForma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s="4" customForma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s="4" customForma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s="4" customForma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s="4" customForma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s="4" customForma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s="4" customForma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s="4" customForma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s="4" customForma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s="4" customForma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s="4" customForma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s="4" customForma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s="4" customForma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s="4" customForma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s="4" customForma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s="4" customForma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s="4" customForma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s="4" customForma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s="4" customForma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s="4" customForma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s="4" customForma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s="4" customForma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s="4" customForma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s="4" customForma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s="4" customForma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s="4" customForma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s="4" customForma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s="4" customForma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s="4" customForma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s="4" customForma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s="4" customForma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s="4" customForma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s="4" customForma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s="4" customForma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s="4" customForma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s="4" customForma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s="4" customForma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s="4" customForma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s="4" customForma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s="4" customForma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s="4" customForma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s="4" customForma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s="4" customForma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s="4" customForma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s="4" customForma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s="4" customForma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s="4" customForma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s="4" customForma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s="4" customForma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s="4" customForma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s="4" customForma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s="4" customForma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s="4" customForma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s="4" customForma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s="4" customForma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s="4" customForma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s="4" customForma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s="4" customForma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s="4" customForma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s="4" customForma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s="4" customForma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s="4" customForma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s="4" customForma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s="4" customForma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s="4" customForma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s="4" customForma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s="4" customForma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s="4" customForma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s="4" customForma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s="4" customForma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s="4" customForma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s="4" customForma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s="4" customForma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s="4" customForma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s="4" customForma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s="4" customForma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s="4" customForma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s="4" customForma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s="4" customForma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s="4" customForma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s="4" customForma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s="4" customForma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s="4" customForma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s="4" customForma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s="4" customForma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s="4" customForma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s="4" customForma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s="4" customForma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s="4" customForma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s="4" customForma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s="4" customForma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s="4" customForma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s="4" customForma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s="4" customForma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s="4" customForma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s="4" customForma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s="4" customForma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s="4" customForma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s="4" customForma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s="4" customForma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s="4" customForma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s="4" customForma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s="4" customForma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s="4" customForma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s="4" customForma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s="4" customForma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s="4" customForma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s="4" customForma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s="4" customForma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s="4" customForma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s="4" customForma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s="4" customForma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s="4" customForma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s="4" customForma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s="4" customForma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s="4" customForma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s="4" customForma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s="4" customForma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s="4" customForma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s="4" customForma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s="4" customForma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s="4" customForma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s="4" customForma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s="4" customForma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s="4" customForma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s="4" customForma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s="4" customForma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s="4" customForma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s="4" customForma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s="4" customForma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s="4" customForma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s="4" customForma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s="4" customForma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s="4" customForma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s="4" customForma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s="4" customForma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s="4" customForma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s="4" customForma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s="4" customForma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s="4" customForma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s="4" customForma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s="4" customForma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s="4" customForma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s="4" customForma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s="4" customForma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s="4" customForma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s="4" customForma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s="4" customForma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s="4" customForma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s="4" customForma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s="4" customForma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s="4" customForma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s="4" customForma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s="4" customForma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s="4" customForma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s="4" customForma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s="4" customForma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s="4" customForma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s="4" customForma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s="4" customForma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s="4" customForma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s="4" customForma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s="4" customForma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s="4" customForma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s="4" customForma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s="4" customForma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s="4" customForma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s="4" customForma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s="4" customForma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s="4" customForma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s="4" customForma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s="4" customForma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s="4" customForma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s="4" customForma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s="4" customForma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s="4" customForma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s="4" customForma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s="4" customForma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s="4" customForma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s="4" customForma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s="4" customForma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s="4" customForma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s="4" customForma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s="4" customForma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s="4" customForma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s="4" customForma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s="4" customForma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s="4" customForma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s="4" customForma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s="4" customForma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s="4" customForma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s="4" customForma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s="4" customForma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s="4" customForma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s="4" customForma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s="4" customForma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s="4" customForma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s="4" customForma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s="4" customForma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s="4" customForma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s="4" customForma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s="4" customForma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s="4" customForma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s="4" customForma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s="4" customForma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s="4" customForma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s="4" customForma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s="4" customForma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s="4" customForma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s="4" customForma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s="4" customForma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s="4" customForma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s="4" customForma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s="4" customForma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s="4" customForma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s="4" customForma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s="4" customForma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s="4" customForma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s="4" customForma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s="4" customForma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s="4" customForma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s="4" customForma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s="4" customForma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s="4" customForma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s="4" customForma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s="4" customForma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s="4" customForma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s="4" customForma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s="4" customForma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s="4" customForma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s="4" customForma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s="4" customForma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s="4" customForma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s="4" customForma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s="4" customForma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s="4" customForma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s="4" customForma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s="4" customForma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s="4" customForma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s="4" customForma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s="4" customForma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s="4" customForma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s="4" customForma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s="4" customForma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s="4" customForma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s="4" customForma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s="4" customForma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s="4" customForma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s="4" customForma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s="4" customForma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s="4" customForma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s="4" customForma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s="4" customForma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s="4" customForma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s="4" customForma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s="4" customForma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s="4" customForma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s="4" customForma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s="4" customForma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s="4" customForma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s="4" customForma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s="4" customForma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s="4" customForma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s="4" customForma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s="4" customForma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s="4" customForma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s="4" customForma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s="4" customForma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s="4" customForma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s="4" customForma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s="4" customForma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s="4" customForma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s="4" customForma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s="4" customForma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s="4" customForma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s="4" customForma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s="4" customForma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s="4" customForma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s="4" customForma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s="4" customForma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s="4" customForma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s="4" customForma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s="4" customForma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s="4" customForma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s="4" customForma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s="4" customForma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s="4" customForma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s="4" customForma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s="4" customForma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s="4" customForma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s="4" customForma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s="4" customForma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s="4" customForma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s="4" customForma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s="4" customForma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s="4" customForma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s="4" customForma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s="4" customForma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s="4" customForma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s="4" customForma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s="4" customForma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s="4" customForma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s="4" customForma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s="4" customForma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s="4" customForma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s="4" customForma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s="4" customForma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s="4" customForma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s="4" customForma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s="4" customForma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s="4" customForma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s="4" customForma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s="4" customForma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s="4" customForma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s="4" customForma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s="4" customForma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s="4" customForma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s="4" customForma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s="4" customForma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s="4" customForma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s="4" customForma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s="4" customForma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s="4" customForma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s="4" customForma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s="4" customForma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s="4" customForma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s="4" customForma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s="4" customForma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s="4" customForma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s="4" customForma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s="4" customForma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s="4" customForma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s="4" customForma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s="4" customForma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s="4" customForma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s="4" customForma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s="4" customForma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s="4" customForma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s="4" customForma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s="4" customForma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s="4" customForma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s="4" customForma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s="4" customForma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s="4" customForma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s="4" customForma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s="4" customForma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s="4" customForma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s="4" customForma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s="4" customForma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s="4" customForma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s="4" customForma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s="4" customForma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s="4" customForma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s="4" customForma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s="4" customForma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s="4" customForma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s="4" customForma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s="4" customForma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s="4" customForma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s="4" customForma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s="4" customForma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s="4" customForma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s="4" customForma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s="4" customForma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s="4" customForma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s="4" customForma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s="4" customForma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s="4" customForma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s="4" customForma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s="4" customForma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s="4" customForma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s="4" customForma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s="4" customForma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s="4" customForma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s="4" customForma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s="4" customForma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s="4" customForma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s="4" customForma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s="4" customForma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s="4" customForma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s="4" customForma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s="4" customForma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s="4" customForma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s="4" customForma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s="4" customForma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s="4" customForma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s="4" customForma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s="4" customForma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s="4" customForma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s="4" customForma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s="4" customForma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s="4" customForma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s="4" customForma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s="4" customForma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s="4" customForma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s="4" customForma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s="4" customForma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s="4" customForma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s="4" customForma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s="4" customForma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s="4" customForma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s="4" customForma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s="4" customForma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s="4" customForma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s="4" customForma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s="4" customForma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s="4" customForma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s="4" customForma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s="4" customForma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s="4" customForma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s="4" customForma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s="4" customForma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s="4" customForma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s="4" customForma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s="4" customForma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s="4" customForma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s="4" customForma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s="4" customForma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s="4" customForma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s="4" customForma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s="4" customForma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s="4" customForma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s="4" customForma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s="4" customForma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s="4" customForma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s="4" customForma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s="4" customForma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s="4" customForma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s="4" customForma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s="4" customForma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s="4" customForma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s="4" customForma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s="4" customForma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s="4" customForma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s="4" customForma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s="4" customForma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s="4" customForma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s="4" customForma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s="4" customForma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s="4" customForma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s="4" customForma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s="4" customForma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s="4" customForma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s="4" customForma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s="4" customForma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s="4" customForma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s="4" customForma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s="4" customForma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s="4" customForma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s="4" customForma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s="4" customForma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s="4" customForma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s="4" customForma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s="4" customForma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s="4" customForma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s="4" customForma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s="4" customForma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s="4" customForma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s="4" customForma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s="4" customForma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s="4" customForma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s="4" customForma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s="4" customForma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s="4" customForma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s="4" customForma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s="4" customForma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s="4" customForma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s="4" customForma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s="4" customForma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s="4" customForma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s="4" customForma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s="4" customForma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s="4" customForma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s="4" customForma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s="4" customForma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s="4" customForma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s="4" customForma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s="4" customForma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s="4" customForma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s="4" customForma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s="4" customForma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s="4" customForma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s="4" customForma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s="4" customForma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s="4" customForma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s="4" customForma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s="4" customForma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s="4" customForma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s="4" customForma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s="4" customForma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s="4" customForma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s="4" customForma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s="4" customForma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s="4" customForma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s="4" customForma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s="4" customForma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s="4" customForma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s="4" customForma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s="4" customForma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s="4" customForma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s="4" customForma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s="4" customForma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s="4" customForma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s="4" customForma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s="4" customForma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s="4" customForma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s="4" customForma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s="4" customForma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s="4" customForma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s="4" customForma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s="4" customForma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s="4" customForma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s="4" customForma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s="4" customForma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s="4" customForma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s="4" customForma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s="4" customForma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s="4" customForma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s="4" customForma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s="4" customForma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s="4" customForma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s="4" customForma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s="4" customForma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s="4" customForma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s="4" customForma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s="4" customForma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s="4" customForma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s="4" customForma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s="4" customForma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s="4" customForma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s="4" customForma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s="4" customForma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s="4" customForma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s="4" customForma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s="4" customForma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s="4" customForma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</sheetData>
  <dataConsolidate/>
  <mergeCells count="7">
    <mergeCell ref="B2:D2"/>
    <mergeCell ref="C15:D15"/>
    <mergeCell ref="B31:D31"/>
    <mergeCell ref="B27:D27"/>
    <mergeCell ref="B12:F12"/>
    <mergeCell ref="B16:B18"/>
    <mergeCell ref="B20:D20"/>
  </mergeCells>
  <conditionalFormatting sqref="C5:C6 C9">
    <cfRule type="cellIs" dxfId="5" priority="33" operator="greaterThan">
      <formula>#REF!+5.25</formula>
    </cfRule>
  </conditionalFormatting>
  <conditionalFormatting sqref="F16:F18">
    <cfRule type="cellIs" dxfId="4" priority="58" operator="lessThanOrEqual">
      <formula>#REF!/$C$7</formula>
    </cfRule>
    <cfRule type="cellIs" dxfId="3" priority="59" operator="greaterThan">
      <formula>#REF!/$C$7</formula>
    </cfRule>
  </conditionalFormatting>
  <conditionalFormatting sqref="C22">
    <cfRule type="expression" dxfId="2" priority="10">
      <formula>$C$22&gt;$C$21</formula>
    </cfRule>
  </conditionalFormatting>
  <conditionalFormatting sqref="C32">
    <cfRule type="expression" dxfId="1" priority="2">
      <formula>OR(($C$32&gt;$C$34),($C$32&lt;$C$33))</formula>
    </cfRule>
  </conditionalFormatting>
  <conditionalFormatting sqref="C29">
    <cfRule type="expression" dxfId="0" priority="1">
      <formula>C29&gt;C28</formula>
    </cfRule>
  </conditionalFormatting>
  <dataValidations count="8">
    <dataValidation type="list" allowBlank="1" showInputMessage="1" showErrorMessage="1" errorTitle="PGA Gain Setting" error="Not a valid PGA gain." sqref="C7">
      <formula1>"1, 2, 4, 8, 16, 32, 64, 128"</formula1>
    </dataValidation>
    <dataValidation type="list" allowBlank="1" showInputMessage="1" showErrorMessage="1" errorTitle="IDAC Output Current Setting (uA)" error="Not a valid IDAC current." sqref="C10">
      <formula1>"50, 100, 250, 500, 750, 1000, 1500"</formula1>
    </dataValidation>
    <dataValidation type="decimal" showInputMessage="1" showErrorMessage="1" errorTitle="Negative Analog Power Supply" error="Value out of range (0V to -2.5V)." sqref="C4">
      <formula1>-0.3</formula1>
      <formula2>0.3</formula2>
    </dataValidation>
    <dataValidation type="decimal" showInputMessage="1" showErrorMessage="1" errorTitle="Positive Analog Power Supply" error="Value out of range:&#10;(AVSS + 2.7V to AVSS + 5.25V)." sqref="C5">
      <formula1>2.3</formula1>
      <formula2>5.5</formula2>
    </dataValidation>
    <dataValidation showInputMessage="1" showErrorMessage="1" errorTitle="Positive Analog Power Supply" error="Value out of range:&#10;(AVSS + 2.7V to AVSS + 5.25V)." sqref="C9"/>
    <dataValidation type="list" showInputMessage="1" showErrorMessage="1" errorTitle="Positive Analog Power Supply" error="Value out of range:&#10;(AVSS + 2.7V to AVSS + 5.25V)." sqref="C6">
      <formula1>"5, 10, 20, 40, 80,160, 320, 640, 1000, 2000"</formula1>
    </dataValidation>
    <dataValidation allowBlank="1" showInputMessage="1" showErrorMessage="1" errorTitle="PGA Gain Setting" error="Not a valid PGA gain." promptTitle="Input Referred Noise" prompt="Enter according value from Noise Table.&#10;Needs to be updated when you change Gain or Sampling Rate setting." sqref="C8"/>
    <dataValidation type="list" showInputMessage="1" showErrorMessage="1" errorTitle="Negative Analog Power Supply" error="Value out of range (0V to -2.5V)." sqref="C3">
      <formula1>"16, 24"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Guide</vt:lpstr>
      <vt:lpstr>Block Diagram</vt:lpstr>
      <vt:lpstr>Pinout</vt:lpstr>
      <vt:lpstr>Convert Code to Voltage</vt:lpstr>
      <vt:lpstr>PGA - Common-Mode Voltage</vt:lpstr>
      <vt:lpstr>4-Wire RTD</vt:lpstr>
    </vt:vector>
  </TitlesOfParts>
  <Company>Texas Instruments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Wurker</dc:creator>
  <cp:lastModifiedBy>tuvok</cp:lastModifiedBy>
  <dcterms:created xsi:type="dcterms:W3CDTF">2013-02-08T23:58:50Z</dcterms:created>
  <dcterms:modified xsi:type="dcterms:W3CDTF">2014-04-06T17:22:56Z</dcterms:modified>
</cp:coreProperties>
</file>