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C458A4A-89E7-5F40-81E7-FBCDB2456151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5" i="8" l="1"/>
  <c r="M535" i="8" s="1"/>
  <c r="G535" i="8"/>
  <c r="F535" i="8"/>
  <c r="E535" i="8"/>
  <c r="D535" i="8"/>
  <c r="J535" i="8" s="1"/>
  <c r="K535" i="8" s="1"/>
  <c r="L535" i="8" s="1"/>
  <c r="C535" i="8"/>
  <c r="B535" i="8"/>
  <c r="N535" i="8" s="1"/>
  <c r="A535" i="8"/>
  <c r="I534" i="8"/>
  <c r="M534" i="8" s="1"/>
  <c r="G534" i="8"/>
  <c r="F534" i="8"/>
  <c r="E534" i="8"/>
  <c r="D534" i="8"/>
  <c r="J534" i="8" s="1"/>
  <c r="K534" i="8" s="1"/>
  <c r="L534" i="8" s="1"/>
  <c r="C534" i="8"/>
  <c r="B534" i="8"/>
  <c r="N534" i="8" s="1"/>
  <c r="A534" i="8"/>
  <c r="I533" i="8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5" i="8" l="1"/>
  <c r="H534" i="8"/>
  <c r="H533" i="8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G427" i="8"/>
  <c r="H427" i="8" s="1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J431" i="8"/>
  <c r="K431" i="8" s="1"/>
  <c r="L431" i="8" s="1"/>
  <c r="M431" i="8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K453" i="8" l="1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L265" i="8" s="1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110" i="8" l="1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<sst xmlns="http://schemas.openxmlformats.org/spreadsheetml/2006/main" count="4162" uniqueCount="1049">
  <si>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</si>
  <si>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</si>
  <si>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</si>
  <si>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</si>
  <si>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</si>
  <si>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</si>
  <si>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</si>
  <si>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</si>
  <si>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</si>
  <si>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</si>
  <si>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</si>
  <si>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</si>
  <si>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</si>
  <si>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</si>
  <si>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</si>
  <si>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</si>
  <si>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</si>
  <si>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</si>
  <si>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</si>
  <si>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</si>
  <si>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</si>
  <si>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</si>
  <si>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</si>
  <si>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</si>
  <si>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</si>
  <si>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</si>
  <si>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</si>
  <si>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</si>
  <si>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</si>
  <si>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</si>
  <si>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</si>
  <si>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</si>
  <si>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</si>
  <si>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</si>
  <si>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</si>
  <si>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</si>
  <si>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</si>
  <si>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</si>
  <si>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</si>
  <si>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</si>
  <si>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</si>
  <si>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</si>
  <si>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</si>
  <si>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</si>
  <si>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</si>
  <si>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</si>
  <si>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</si>
  <si>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</si>
  <si>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</si>
  <si>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</si>
  <si>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</si>
  <si>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</si>
  <si>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</si>
  <si>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</si>
  <si>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</si>
  <si>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</si>
  <si>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</si>
  <si>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</si>
  <si>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</si>
  <si>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</si>
  <si>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</si>
  <si>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</si>
  <si>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</si>
  <si>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</si>
  <si>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</si>
  <si>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</si>
  <si>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</si>
  <si>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</si>
  <si>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</si>
  <si>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</si>
  <si>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</si>
  <si>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</si>
  <si>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</si>
  <si>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</si>
  <si>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</si>
  <si>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</si>
  <si>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</si>
  <si>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</si>
  <si>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</si>
  <si>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</si>
  <si>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</si>
  <si>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</si>
  <si>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</si>
  <si>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</si>
  <si>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</si>
  <si>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</si>
  <si>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</si>
  <si>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</si>
  <si>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</si>
  <si>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</si>
  <si>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</si>
  <si>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</si>
  <si>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</si>
  <si>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</si>
  <si>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</si>
  <si>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</si>
  <si>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</si>
  <si>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</si>
  <si>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</si>
  <si>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</si>
  <si>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</si>
  <si>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</si>
  <si>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</si>
  <si>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</si>
  <si>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</si>
  <si>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</si>
  <si>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</si>
  <si>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</si>
  <si>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</si>
  <si>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</si>
  <si>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</si>
  <si>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</si>
  <si>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</si>
  <si>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</si>
  <si>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</si>
  <si>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</si>
  <si>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</si>
  <si>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</si>
  <si>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</si>
  <si>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</si>
  <si>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</si>
  <si>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</si>
  <si>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</si>
  <si>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</si>
  <si>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</si>
  <si>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</si>
  <si>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</si>
  <si>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</si>
  <si>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</si>
  <si>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</si>
  <si>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</si>
  <si>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</si>
  <si>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</si>
  <si>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</si>
  <si>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</si>
  <si>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</si>
  <si>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</si>
  <si>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</si>
  <si>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</si>
  <si>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</si>
  <si>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</si>
  <si>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</si>
  <si>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</si>
  <si>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</si>
  <si>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</si>
  <si>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</si>
  <si>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</si>
  <si>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</si>
  <si>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</si>
  <si>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</si>
  <si>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</si>
  <si>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</si>
  <si>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</si>
  <si>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</si>
  <si>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</si>
  <si>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</si>
  <si>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</si>
  <si>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</si>
  <si>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</si>
  <si>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</si>
  <si>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</si>
  <si>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</si>
  <si>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</si>
  <si>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</si>
  <si>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</si>
  <si>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</si>
  <si>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</si>
  <si>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</si>
  <si>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</si>
  <si>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</si>
  <si>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</si>
  <si>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</si>
  <si>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</si>
  <si>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</si>
  <si>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</si>
  <si>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</si>
  <si>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</si>
  <si>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</si>
  <si>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</si>
  <si>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</si>
  <si>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</si>
  <si>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</si>
  <si>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</si>
  <si>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</si>
  <si>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</si>
  <si>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</si>
  <si>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</si>
  <si>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</si>
  <si>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</si>
  <si>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</si>
  <si>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</si>
  <si>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</si>
  <si>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</si>
  <si>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</si>
  <si>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</si>
  <si>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</si>
  <si>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</si>
  <si>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</si>
  <si>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</si>
  <si>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</si>
  <si>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</si>
  <si>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</si>
  <si>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</si>
  <si>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</si>
  <si>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</si>
  <si>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</si>
  <si>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</si>
  <si>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</si>
  <si>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</si>
  <si>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</si>
  <si>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</si>
  <si>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</si>
  <si>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</si>
  <si>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</si>
  <si>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</si>
  <si>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</si>
  <si>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</si>
  <si>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</si>
  <si>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</si>
  <si>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</si>
  <si>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</si>
  <si>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</si>
  <si>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</si>
  <si>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</si>
  <si>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</si>
  <si>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</si>
  <si>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</si>
  <si>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</si>
  <si>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</si>
  <si>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</si>
  <si>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</si>
  <si>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</si>
  <si>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</si>
  <si>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</si>
  <si>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</si>
  <si>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</si>
  <si>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</si>
  <si>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</si>
  <si>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</si>
  <si>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</si>
  <si>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</si>
  <si>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</si>
  <si>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</si>
  <si>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</si>
  <si>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</si>
  <si>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</si>
  <si>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</si>
  <si>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</si>
  <si>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</si>
  <si>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</si>
  <si>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</si>
  <si>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</si>
  <si>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</si>
  <si>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</si>
  <si>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</si>
  <si>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</si>
  <si>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</si>
  <si>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</si>
  <si>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</si>
  <si>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</si>
  <si>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</si>
  <si>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</si>
  <si>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</si>
  <si>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</si>
  <si>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</si>
  <si>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</si>
  <si>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</si>
  <si>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</si>
  <si>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</si>
  <si>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</si>
  <si>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</si>
  <si>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</si>
  <si>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</si>
  <si>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</si>
  <si>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</si>
  <si>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</si>
  <si>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</si>
  <si>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</si>
  <si>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</si>
  <si>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</si>
  <si>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</si>
  <si>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</si>
  <si>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</si>
  <si>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</si>
  <si>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</si>
  <si>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</si>
  <si>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</si>
  <si>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</si>
  <si>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</si>
  <si>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</si>
  <si>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</si>
  <si>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</si>
  <si>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</si>
  <si>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</si>
  <si>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</si>
  <si>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</si>
  <si>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</si>
  <si>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</si>
  <si>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</si>
  <si>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</si>
  <si>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</si>
  <si>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</si>
  <si>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</si>
  <si>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</si>
  <si>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</si>
  <si>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</si>
  <si>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</si>
  <si>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</si>
  <si>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</si>
  <si>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</si>
  <si>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</si>
  <si>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</si>
  <si>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</si>
  <si>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</si>
  <si>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</si>
  <si>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</si>
  <si>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</si>
  <si>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</si>
  <si>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</si>
  <si>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</si>
  <si>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</si>
  <si>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</si>
  <si>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</si>
  <si>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</si>
  <si>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</si>
  <si>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</si>
  <si>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</si>
  <si>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</si>
  <si>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</si>
  <si>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</si>
  <si>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</si>
  <si>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</si>
  <si>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</si>
  <si>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</si>
  <si>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</si>
  <si>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</si>
  <si>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</si>
  <si>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</si>
  <si>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</si>
  <si>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</si>
  <si>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</si>
  <si>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</si>
  <si>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</si>
  <si>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</si>
  <si>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</si>
  <si>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</si>
  <si>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</si>
  <si>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</si>
  <si>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</si>
  <si>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</si>
  <si>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</si>
  <si>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</si>
  <si>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</si>
  <si>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</si>
  <si>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</si>
  <si>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</si>
  <si>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</si>
  <si>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</si>
  <si>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</si>
  <si>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</si>
  <si>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</si>
  <si>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</si>
  <si>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</si>
  <si>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</si>
  <si>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</si>
  <si>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</si>
  <si>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</si>
  <si>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</si>
  <si>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</si>
  <si>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</si>
  <si>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</si>
  <si>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</si>
  <si>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</si>
  <si>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</si>
  <si>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</si>
  <si>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</si>
  <si>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</si>
  <si>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</si>
  <si>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</si>
  <si>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</si>
  <si>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</si>
  <si>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</si>
  <si>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</si>
  <si>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</si>
  <si>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</si>
  <si>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</si>
  <si>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</si>
  <si>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</si>
  <si>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</si>
  <si>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</si>
  <si>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</si>
  <si>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</si>
  <si>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</si>
  <si>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</si>
  <si>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</si>
  <si>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</si>
  <si>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</si>
  <si>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</si>
  <si>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</si>
  <si>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</si>
  <si>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</si>
  <si>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</si>
  <si>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</si>
  <si>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</si>
  <si>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</si>
  <si>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</si>
  <si>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</si>
  <si>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</si>
  <si>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</si>
  <si>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</si>
  <si>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</si>
  <si>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</si>
  <si>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</si>
  <si>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</si>
  <si>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</si>
  <si>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</si>
  <si>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</si>
  <si>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</si>
  <si>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</si>
  <si>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</si>
  <si>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</si>
  <si>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</si>
  <si>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</si>
  <si>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</si>
  <si>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</si>
  <si>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</si>
  <si>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</si>
  <si>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</si>
  <si>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</si>
  <si>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</si>
  <si>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</si>
  <si>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</si>
  <si>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</si>
  <si>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</si>
  <si>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</si>
  <si>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</si>
  <si>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</si>
  <si>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</si>
  <si>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</si>
  <si>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</si>
  <si>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</si>
  <si>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</si>
  <si>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</si>
  <si>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</si>
  <si>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</si>
  <si>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</si>
  <si>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</si>
  <si>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</si>
  <si>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</si>
  <si>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</si>
  <si>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</si>
  <si>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</si>
  <si>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</si>
  <si>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</si>
  <si>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</si>
  <si>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</si>
  <si>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</si>
  <si>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</si>
  <si>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</si>
  <si>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</si>
  <si>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</si>
  <si>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</si>
  <si>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</si>
  <si>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</si>
  <si>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</si>
  <si>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</si>
  <si>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</si>
  <si>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</si>
  <si>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</si>
  <si>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</si>
  <si>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</si>
  <si>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</si>
  <si>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</si>
  <si>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</si>
  <si>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</si>
  <si>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</si>
  <si>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</si>
  <si>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</si>
  <si>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</si>
  <si>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</si>
  <si>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</si>
  <si>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</si>
  <si>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</si>
  <si>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</si>
  <si>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</si>
  <si>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</si>
  <si>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</si>
  <si>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</si>
  <si>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</si>
  <si>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</si>
  <si>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</si>
  <si>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</si>
  <si>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</si>
  <si>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</si>
  <si>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</si>
  <si>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</si>
  <si>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</si>
  <si>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</si>
  <si>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</si>
  <si>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</si>
  <si>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</si>
  <si>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</si>
  <si>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</si>
  <si>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</si>
  <si>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</si>
  <si>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</si>
  <si>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</si>
  <si>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</si>
  <si>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</si>
  <si>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</si>
  <si>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</si>
  <si>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</si>
  <si>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</si>
  <si>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</si>
  <si>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</si>
  <si>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</si>
  <si>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</si>
  <si>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</si>
  <si>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</si>
  <si>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</si>
  <si>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</si>
  <si>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</si>
  <si>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</si>
  <si>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</si>
  <si>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</si>
  <si>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</si>
  <si>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</si>
  <si>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</si>
  <si>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</si>
  <si>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</si>
  <si>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</si>
  <si>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</si>
  <si>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</si>
  <si>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</si>
  <si>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</si>
  <si>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</si>
  <si>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</si>
  <si>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</si>
  <si>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</si>
  <si>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</si>
  <si>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</si>
  <si>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</si>
  <si>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</si>
  <si>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</si>
  <si>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</si>
  <si>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</si>
  <si>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</si>
  <si>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</si>
  <si>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</si>
  <si>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</si>
  <si>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</si>
  <si>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</si>
  <si>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</si>
  <si>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</si>
  <si>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</si>
  <si>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</si>
  <si>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</si>
  <si>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</si>
  <si>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</si>
  <si>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</si>
  <si>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</si>
  <si>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</si>
  <si>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</si>
  <si>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</si>
  <si>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</si>
  <si>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</si>
  <si>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</si>
  <si>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</si>
  <si>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</si>
  <si>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</si>
  <si>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</si>
  <si>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</si>
  <si>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</si>
  <si>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</si>
  <si>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</si>
  <si>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</si>
  <si>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</si>
  <si>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</si>
  <si>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</si>
  <si>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</si>
  <si>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</si>
  <si>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</si>
  <si>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</si>
  <si>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</si>
  <si>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</si>
  <si>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</si>
  <si>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</si>
  <si>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</si>
  <si>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</si>
  <si>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</si>
  <si>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</si>
  <si>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</si>
  <si>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</si>
  <si>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</si>
  <si>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</si>
  <si>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</si>
  <si>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</si>
  <si>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</si>
  <si>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</si>
  <si>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</si>
  <si>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</si>
  <si>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</si>
  <si>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</si>
  <si>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</si>
  <si>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</si>
  <si>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</si>
  <si>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</si>
  <si>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</si>
  <si>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</si>
  <si>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</si>
  <si>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</si>
  <si>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</si>
  <si>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</si>
  <si>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</si>
  <si>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</si>
  <si>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</si>
  <si>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</si>
  <si>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</si>
  <si>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</si>
  <si>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</si>
  <si>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</si>
  <si>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</si>
  <si>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</si>
  <si>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</si>
  <si>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</si>
  <si>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</si>
  <si>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</si>
  <si>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</si>
  <si>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</si>
  <si>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</si>
  <si>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</si>
  <si>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</si>
  <si>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</si>
  <si>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</si>
  <si>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</si>
  <si>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</si>
  <si>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</si>
  <si>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</si>
  <si>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</si>
  <si>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</si>
  <si>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</si>
  <si>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</si>
  <si>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</si>
  <si>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</si>
  <si>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</si>
  <si>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</si>
  <si>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</si>
  <si>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</si>
  <si>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</si>
  <si>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</si>
  <si>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</si>
  <si>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</si>
  <si>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</si>
  <si>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</si>
  <si>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</si>
  <si>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</si>
  <si>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</si>
  <si>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</si>
  <si>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</si>
  <si>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</si>
  <si>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</si>
  <si>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</si>
  <si>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</si>
  <si>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</si>
  <si>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</si>
  <si>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</si>
  <si>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</si>
  <si>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</si>
  <si>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</si>
  <si>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</si>
  <si>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</si>
  <si>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</si>
  <si>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</si>
  <si>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</si>
  <si>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</si>
  <si>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</si>
  <si>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</si>
  <si>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</si>
  <si>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</si>
  <si>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</si>
  <si>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</si>
  <si>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</si>
  <si>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</si>
  <si>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</si>
  <si>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</si>
  <si>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</si>
  <si>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</si>
  <si>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</si>
  <si>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</si>
  <si>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</si>
  <si>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</si>
  <si>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</si>
  <si>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</si>
  <si>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</si>
  <si>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</si>
  <si>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</si>
  <si>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</si>
  <si>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</si>
  <si>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</si>
  <si>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</si>
  <si>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</si>
  <si>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</si>
  <si>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</si>
  <si>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</si>
  <si>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</si>
  <si>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</si>
  <si>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</si>
  <si>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</si>
  <si>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</si>
  <si>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</si>
  <si>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</si>
  <si>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</si>
  <si>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</si>
  <si>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</si>
  <si>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</si>
  <si>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</si>
  <si>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</si>
  <si>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</si>
  <si>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</si>
  <si>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</si>
  <si>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</si>
  <si>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</si>
  <si>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</si>
  <si>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</si>
  <si>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</si>
  <si>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</si>
  <si>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</si>
  <si>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</si>
  <si>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</si>
  <si>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</si>
  <si>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</si>
  <si>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</si>
  <si>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</si>
  <si>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</si>
  <si>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</si>
  <si>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</si>
  <si>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</si>
  <si>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</si>
  <si>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</si>
  <si>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</si>
  <si>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</si>
  <si>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</si>
  <si>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</si>
  <si>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</si>
  <si>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</si>
  <si>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</si>
  <si>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</si>
  <si>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</si>
  <si>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</si>
  <si>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</si>
  <si>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</si>
  <si>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</si>
  <si>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</si>
  <si>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</si>
  <si>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</si>
  <si>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</si>
  <si>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</si>
  <si>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</si>
  <si>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</si>
  <si>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</si>
  <si>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</si>
  <si>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</si>
  <si>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</si>
  <si>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</si>
  <si>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</si>
  <si>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</si>
  <si>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</si>
  <si>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</si>
  <si>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</si>
  <si>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</si>
  <si>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</si>
  <si>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</si>
  <si>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</si>
  <si>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</si>
  <si>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</si>
  <si>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</si>
  <si>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</si>
  <si>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</si>
  <si>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</si>
  <si>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</si>
  <si>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</si>
  <si>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</si>
  <si>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</si>
  <si>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</si>
  <si>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</si>
  <si>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</si>
  <si>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</si>
  <si>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</si>
  <si>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</si>
  <si>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</si>
  <si>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</si>
  <si>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</si>
  <si>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</si>
  <si>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</si>
  <si>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</si>
  <si>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</si>
  <si>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</si>
  <si>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</si>
  <si>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</si>
  <si>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</si>
  <si>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</si>
  <si>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</si>
  <si>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</si>
  <si>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</si>
  <si>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</si>
  <si>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</si>
  <si>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</si>
  <si>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</si>
  <si>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</si>
  <si>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</si>
  <si>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</si>
  <si>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</si>
  <si>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</si>
  <si>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</si>
  <si>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</si>
  <si>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</si>
  <si>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</si>
  <si>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</si>
  <si>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</si>
  <si>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</si>
  <si>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</si>
  <si>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</si>
  <si>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</si>
  <si>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</si>
  <si>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</si>
  <si>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</si>
  <si>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</si>
  <si>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</si>
  <si>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</si>
  <si>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</si>
  <si>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</si>
  <si>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</si>
  <si>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</si>
  <si>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</si>
  <si>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</si>
  <si>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</si>
  <si>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</si>
  <si>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</si>
  <si>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</si>
  <si>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</si>
  <si>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</si>
  <si>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</si>
  <si>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</si>
  <si>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</si>
  <si>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</si>
  <si>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</si>
  <si>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</si>
  <si>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</si>
  <si>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</si>
  <si>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</si>
  <si>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</si>
  <si>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</si>
  <si>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</si>
  <si>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</si>
  <si>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</si>
  <si>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</si>
  <si>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</si>
  <si>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</si>
  <si>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</si>
  <si>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</si>
  <si>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</si>
  <si>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</si>
  <si>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</si>
  <si>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</si>
  <si>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</si>
  <si>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</si>
  <si>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</si>
  <si>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</si>
  <si>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</si>
  <si>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</si>
  <si>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</si>
  <si>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</si>
  <si>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</si>
  <si>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</si>
  <si>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</si>
  <si>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</si>
  <si>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</si>
  <si>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</si>
  <si>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</si>
  <si>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</si>
  <si>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</si>
  <si>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</si>
  <si>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</si>
  <si>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</si>
  <si>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</si>
  <si>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</si>
  <si>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</si>
  <si>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</si>
  <si>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</si>
  <si>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</si>
  <si>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</si>
  <si>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</si>
  <si>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</si>
  <si>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</si>
  <si>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</si>
  <si>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</si>
  <si>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</si>
  <si>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</si>
  <si>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</si>
  <si>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</si>
  <si>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</si>
  <si>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</si>
  <si>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</si>
  <si>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</si>
  <si>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</si>
  <si>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</si>
  <si>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</si>
  <si>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</si>
  <si>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</si>
  <si>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</si>
  <si>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</si>
  <si>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</si>
  <si>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</si>
  <si>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</si>
  <si>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</si>
  <si>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</si>
  <si>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</si>
  <si>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</si>
  <si>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</si>
  <si>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</si>
  <si>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</si>
  <si>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</si>
  <si>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</si>
  <si>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</si>
  <si>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</si>
  <si>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</si>
  <si>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</si>
  <si>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</si>
  <si>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</si>
  <si>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</si>
  <si>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</si>
  <si>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</si>
  <si>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</si>
  <si>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</si>
  <si>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</si>
  <si>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</si>
  <si>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</si>
  <si>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</si>
  <si>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</si>
  <si>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</si>
  <si>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</si>
  <si>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</si>
  <si>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</si>
  <si>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</si>
  <si>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</si>
  <si>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</si>
  <si>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</si>
  <si>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</si>
  <si>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</si>
  <si>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</si>
  <si>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</si>
  <si>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</si>
  <si>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</si>
  <si>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</si>
  <si>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</si>
  <si>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</si>
  <si>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</si>
  <si>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</si>
  <si>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</si>
  <si>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</si>
  <si>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</si>
  <si>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</si>
  <si>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</si>
  <si>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</si>
  <si>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</si>
  <si>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</si>
  <si>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</si>
  <si>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</si>
  <si>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</si>
  <si>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</si>
  <si>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</si>
  <si>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</si>
  <si>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</si>
  <si>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</si>
  <si>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</si>
  <si>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</si>
  <si>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</si>
  <si>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</si>
  <si>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</si>
  <si>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</si>
  <si>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</si>
  <si>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</si>
  <si>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</si>
  <si>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</si>
  <si>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</si>
  <si>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</si>
  <si>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</si>
  <si>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</si>
  <si>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</si>
  <si>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</si>
  <si>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</si>
  <si>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</si>
  <si>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</si>
  <si>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</si>
  <si>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</si>
  <si>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</si>
  <si>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</si>
  <si>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</si>
  <si>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</si>
  <si>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</si>
  <si>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</si>
  <si>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</si>
  <si>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</si>
  <si>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</si>
  <si>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</si>
  <si>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</si>
  <si>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</si>
  <si>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</si>
  <si>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</si>
  <si>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</si>
  <si>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</si>
  <si>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</si>
  <si>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</si>
  <si>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</si>
  <si>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</si>
  <si>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</si>
  <si>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</si>
  <si>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</si>
  <si>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</si>
  <si>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</si>
  <si>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</si>
  <si>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</si>
  <si>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</si>
  <si>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</si>
  <si>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</si>
  <si>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</si>
  <si>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</si>
  <si>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</si>
  <si>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</si>
  <si>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</si>
  <si>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</si>
  <si>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</si>
  <si>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</si>
  <si>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</si>
  <si>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</si>
  <si>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</si>
  <si>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</si>
  <si>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</si>
  <si>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</si>
  <si>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</si>
  <si>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</si>
  <si>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</si>
  <si>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</si>
  <si>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</si>
  <si>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</si>
  <si>
    <t>Antonia Patricia Vieira Nunes Beserra</t>
  </si>
  <si>
    <t>antoniapvnb@hotmail.com</t>
  </si>
  <si>
    <t>Wesley Mascarenhas dos Santos</t>
  </si>
  <si>
    <t>wesley-mascarenhas@live.com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</si>
</sst>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14" fontId="14" fillId="2" borderId="2" xfId="0" applyNumberFormat="1" applyFont="1" applyFill="1" applyBorder="1" applyAlignment="1">
      <alignment horizontal="center" vertical="center"/>
    </xf>
    <xf numFmtId="49" fontId="13" fillId="4" borderId="3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11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A535" sqref="A535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5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49.972602739726028</v>
      </c>
      <c r="K279" s="9" t="str">
        <f t="shared" si="21"/>
        <v>Formado</v>
      </c>
      <c r="L279" s="9">
        <f t="shared" ca="1" si="22"/>
        <v>49.972602739726028</v>
      </c>
      <c r="M279" s="7" t="str">
        <f t="shared" ca="1" si="23"/>
        <v>Egresso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49.512328767123293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49.052054794520544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44.021917808219179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43.528767123287672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40.142465753424659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40.142465753424659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40.142465753424659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40.142465753424659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40.142465753424659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40.142465753424659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40.142465753424659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40.142465753424659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40.142465753424659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40.142465753424659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37.512328767123293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37.512328767123293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37.413698630136984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36.164383561643838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34.750684931506854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31.660273972602742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31.660273972602742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31.660273972602742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31.660273972602742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30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31.627397260273973</v>
      </c>
      <c r="K365" s="9" t="str">
        <f t="shared" ca="1" si="26"/>
        <v>Defesa EM ATRASO</v>
      </c>
      <c r="L365" s="9" t="str">
        <f t="shared" ca="1" si="27"/>
        <v>*</v>
      </c>
      <c r="M365" s="7" t="str">
        <f t="shared" ca="1" si="28"/>
        <v>*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31.594520547945205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31.561643835616437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30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31.561643835616437</v>
      </c>
      <c r="K378" s="9" t="str">
        <f t="shared" ca="1" si="26"/>
        <v>Defesa EM ATRASO</v>
      </c>
      <c r="L378" s="9" t="str">
        <f t="shared" ca="1" si="27"/>
        <v>*</v>
      </c>
      <c r="M378" s="7" t="str">
        <f t="shared" ca="1" si="28"/>
        <v>*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31.528767123287672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31.528767123287672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31.528767123287672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31.528767123287672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31.43013698630137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27.484931506849314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27.452054794520546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27.452054794520546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27.452054794520546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27.452054794520546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27.386301369863013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27.386301369863013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27.254794520547946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24.920547945205481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24.920547945205481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24.920547945205481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35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24.920547945205481</v>
      </c>
      <c r="K408" s="9" t="str">
        <f t="shared" ca="1" si="31"/>
        <v>Defesa EM ATRASO</v>
      </c>
      <c r="L408" s="9" t="str">
        <f t="shared" ca="1" si="32"/>
        <v>*</v>
      </c>
      <c r="M408" s="7" t="str">
        <f t="shared" ca="1" si="33"/>
        <v>*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24.920547945205481</v>
      </c>
      <c r="K409" s="9" t="str">
        <f t="shared" ca="1" si="31"/>
        <v>Defesa EM ATRASO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35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24.920547945205481</v>
      </c>
      <c r="K410" s="9" t="str">
        <f t="shared" ca="1" si="31"/>
        <v>Defesa EM ATRASO</v>
      </c>
      <c r="L410" s="9" t="str">
        <f t="shared" ca="1" si="32"/>
        <v>*</v>
      </c>
      <c r="M410" s="7" t="str">
        <f t="shared" ca="1" si="33"/>
        <v>*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44988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24.920547945205481</v>
      </c>
      <c r="K411" s="9" t="str">
        <f t="shared" ca="1" si="31"/>
        <v>Defesa EM ATRASO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24.887671232876713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24.887671232876713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24.854794520547944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24.854794520547944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24.821917808219176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24.821917808219176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24.821917808219176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24.328767123287673</v>
      </c>
      <c r="K423" s="9" t="str">
        <f t="shared" si="31"/>
        <v>Formado</v>
      </c>
      <c r="L423" s="9">
        <f t="shared" ca="1" si="32"/>
        <v>24.328767123287673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24.197260273972603</v>
      </c>
      <c r="K424" s="9" t="str">
        <f t="shared" ca="1" si="31"/>
        <v>Defesa EM ATRASO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24.164383561643838</v>
      </c>
      <c r="K425" s="9" t="str">
        <f t="shared" ca="1" si="31"/>
        <v>Defesa EM ATRASO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24.164383561643838</v>
      </c>
      <c r="K426" s="9" t="str">
        <f t="shared" ca="1" si="31"/>
        <v>Defesa EM ATRASO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35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24.065753424657537</v>
      </c>
      <c r="K427" s="9" t="str">
        <f t="shared" ca="1" si="31"/>
        <v>Defesa EM ATRASO</v>
      </c>
      <c r="L427" s="9" t="str">
        <f t="shared" ca="1" si="32"/>
        <v>*</v>
      </c>
      <c r="M427" s="7" t="str">
        <f t="shared" ca="1" si="33"/>
        <v>*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24.065753424657537</v>
      </c>
      <c r="K429" s="9" t="str">
        <f t="shared" ca="1" si="31"/>
        <v>Defesa EM ATRASO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24.065753424657537</v>
      </c>
      <c r="K430" s="9" t="str">
        <f t="shared" ca="1" si="31"/>
        <v>Defesa EM ATRASO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24.032876712328768</v>
      </c>
      <c r="K431" s="9" t="str">
        <f t="shared" ca="1" si="31"/>
        <v>Defesa EM ATRASO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23.802739726027397</v>
      </c>
      <c r="K432" s="9" t="str">
        <f t="shared" ca="1" si="31"/>
        <v>Defesa imediata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23.769863013698629</v>
      </c>
      <c r="K434" s="9" t="str">
        <f t="shared" ca="1" si="31"/>
        <v>Defesa imediata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21.895890410958906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19.627397260273973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19.627397260273973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19.627397260273973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19.627397260273973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19.627397260273973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19.627397260273973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19.627397260273973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19.627397260273973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19.56164383561644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19.56164383561644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19.56164383561644</v>
      </c>
      <c r="K450" s="9" t="str">
        <f t="shared" ref="K450:K535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5" ca="1" si="37">IFERROR(VALUE(IF($K450="Formado",$J450,"")),"*")</f>
        <v>*</v>
      </c>
      <c r="M450" s="7" t="str">
        <f t="shared" ref="M450:M535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19.56164383561644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19.56164383561644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13.906849315068493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13.873972602739725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13.873972602739725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13.873972602739725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13.873972602739725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13.873972602739725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13.873972602739725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13.873972602739725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13.873972602739725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13.873972602739725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13.873972602739725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13.873972602739725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13.873972602739725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13.873972602739725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13.873972602739725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13.873972602739725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13.643835616438357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13.610958904109589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13.610958904109589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13.578082191780821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12.953424657534246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7.4958904109589035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7.4958904109589035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7.4958904109589035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7.4958904109589035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7.4958904109589035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7.4958904109589035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7.4958904109589035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7.4958904109589035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7.4958904109589035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7.4958904109589035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7.4958904109589035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7.4958904109589035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7.4958904109589035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7.4958904109589035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7.4958904109589035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7.4958904109589035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7.4958904109589035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3.5506849315068494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3.4520547945205475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3.419178082191781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3.353424657534247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3.3205479452054791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3.3205479452054791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3.3205479452054791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5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3.2876712328767121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3.2547945205479452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2.9917808219178084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1.4794520547945205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1.4794520547945205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1.3808219178082193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1.2164383561643834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1.1835616438356165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0.95342465753424666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0.95342465753424666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3.3205479452054791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3.3205479452054791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3.419178082191781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3.353424657534247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1.1506849315068493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3.2876712328767121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1.1506849315068493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0.32876712328767121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0.32876712328767121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Doutorado</v>
      </c>
      <c r="B534" s="7" t="str">
        <f>DATA.SAGA!$D534</f>
        <v>Antonia Patricia Vieira Nunes Beserra</v>
      </c>
      <c r="C534" s="7" t="str">
        <f>IF(DATA.SAGA!$F534="","Sem orientador",DATA.SAGA!$F534)</f>
        <v>EDF1107 - Fabio Anjos</v>
      </c>
      <c r="D534" s="7" t="str">
        <f>DATA.SAGA!$H534</f>
        <v>Pré-inscrito</v>
      </c>
      <c r="E534" s="7" t="str">
        <f>IF(DATA.SAGA!J534="","*",DATA.SAGA!J534)</f>
        <v>RJ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46466</v>
      </c>
      <c r="H534" s="9" t="str">
        <f t="shared" ref="H534:H535" si="44">IF(OR($D534="Pré-Inscrito",$D534="Matriculado"),_xlfn.CONCAT(YEAR(G534),"-",IF(MONTH(G534)&lt;=6,1,2)),"*")</f>
        <v>2027-1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0.32876712328767121</v>
      </c>
      <c r="K534" s="9" t="str">
        <f t="shared" ca="1" si="36"/>
        <v>Pré-inscrito</v>
      </c>
      <c r="L534" s="9" t="str">
        <f t="shared" ca="1" si="37"/>
        <v>*</v>
      </c>
      <c r="M534" s="7" t="str">
        <f t="shared" ca="1" si="38"/>
        <v>*</v>
      </c>
      <c r="N534" s="9" t="str">
        <f t="shared" si="42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Wesley Mascarenhas dos Santos</v>
      </c>
      <c r="C535" s="7" t="str">
        <f>IF(DATA.SAGA!$F535="","Sem orientador",DATA.SAGA!$F535)</f>
        <v>FTO1157 - Luciana Lunkes</v>
      </c>
      <c r="D535" s="7" t="str">
        <f>DATA.SAGA!$H535</f>
        <v>Pré-inscrito</v>
      </c>
      <c r="E535" s="7" t="str">
        <f>IF(DATA.SAGA!J535="","*",DATA.SAGA!J535)</f>
        <v>RJ</v>
      </c>
      <c r="F535" s="7">
        <f>YEAR(DATA.SAGA!$B535)</f>
        <v>2023</v>
      </c>
      <c r="G535" s="8">
        <f>IF(OR($D535="Pré-Inscrito",$D535="Matriculado",$D535="Trancado"),
IF($A535="Mestrado",DATA.SAGA!$B535+(365*24/12),DATA.SAGA!$B535+(365*48/12)),"*")</f>
        <v>45736</v>
      </c>
      <c r="H535" s="9" t="str">
        <f t="shared" si="44"/>
        <v>2025-1</v>
      </c>
      <c r="I535" s="7" t="str">
        <f>IF(DATA.SAGA!$I535="","*",YEAR(DATA.SAGA!$I535))</f>
        <v>*</v>
      </c>
      <c r="J535" s="9">
        <f ca="1">IF($D535="Formado",(DATA.SAGA!$I535-DATA.SAGA!$B535)/365*12,
IF(OR($D535="Pré-Inscrito",$D535="Matriculado",$D535="Pré-inscrito"),(TODAY()-DATA.SAGA!$B535)/365*12,"*"))</f>
        <v>0.32876712328767121</v>
      </c>
      <c r="K535" s="9" t="str">
        <f t="shared" ca="1" si="36"/>
        <v>Pré-inscrito</v>
      </c>
      <c r="L535" s="9" t="str">
        <f t="shared" ca="1" si="37"/>
        <v>*</v>
      </c>
      <c r="M535" s="7" t="str">
        <f t="shared" ca="1" si="38"/>
        <v>*</v>
      </c>
      <c r="N535" s="9" t="str">
        <f t="shared" si="42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5" activePane="bottomLeft" state="frozen"/>
      <selection pane="bottomLeft" activeCell="A535" sqref="A535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33" t="s">
        <v>2</v>
      </c>
      <c r="I279" s="16">
        <v>45030</v>
      </c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45020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9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9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29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31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29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31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 t="s">
        <v>53</v>
      </c>
      <c r="B534" s="29">
        <v>45006</v>
      </c>
      <c r="C534" s="30" t="s">
        <v>352</v>
      </c>
      <c r="D534" s="14" t="s">
        <v>1045</v>
      </c>
      <c r="E534" s="14" t="s">
        <v>1046</v>
      </c>
      <c r="F534" s="30" t="s">
        <v>18</v>
      </c>
      <c r="G534" s="14"/>
      <c r="H534" s="32" t="s">
        <v>0</v>
      </c>
      <c r="I534" s="14"/>
      <c r="J534" s="32" t="s">
        <v>57</v>
      </c>
      <c r="K534" s="24" t="s">
        <v>58</v>
      </c>
    </row>
    <row r="535" spans="1:11" ht="15.75" customHeight="1" x14ac:dyDescent="0.2">
      <c r="A535" s="14" t="s">
        <v>53</v>
      </c>
      <c r="B535" s="29">
        <v>45006</v>
      </c>
      <c r="C535" s="14" t="s">
        <v>54</v>
      </c>
      <c r="D535" s="14" t="s">
        <v>1047</v>
      </c>
      <c r="E535" s="14" t="s">
        <v>1048</v>
      </c>
      <c r="F535" s="30" t="s">
        <v>20</v>
      </c>
      <c r="G535" s="14"/>
      <c r="H535" s="32" t="s">
        <v>0</v>
      </c>
      <c r="I535" s="14"/>
      <c r="J535" s="32" t="s">
        <v>57</v>
      </c>
      <c r="K535" s="24" t="s">
        <v>58</v>
      </c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2023-03-31T14:21:53Z</dcterms:modified>
</cp:coreProperties>
</file>