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de@souunisuam.com.br)/ObservatorioCR/PPG/"/>
    </mc:Choice>
  </mc:AlternateContent>
  <xr:revisionPtr revIDLastSave="0" documentId="13_ncr:1_{CF36FDD4-718F-6E4C-BF6A-AAC80677AC3B}" xr6:coauthVersionLast="47" xr6:coauthVersionMax="47" xr10:uidLastSave="{00000000-0000-0000-0000-000000000000}"/>
  <bookViews>
    <workbookView xWindow="920" yWindow="500" windowWidth="27880" windowHeight="17500" activeTab="2" xr2:uid="{00000000-000D-0000-FFFF-FFFF00000000}"/>
  </bookViews>
  <sheets>
    <sheet name="stats2" sheetId="5" r:id="rId1"/>
    <sheet name="Sucupira" sheetId="6" r:id="rId2"/>
    <sheet name="financiadores" sheetId="1" r:id="rId3"/>
  </sheets>
  <definedNames>
    <definedName name="_xlnm._FilterDatabase" localSheetId="2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1" i="6" l="1"/>
  <c r="A120" i="6"/>
  <c r="A119" i="6"/>
  <c r="A117" i="6"/>
  <c r="A116" i="6"/>
  <c r="A115" i="6"/>
  <c r="A113" i="6"/>
  <c r="A112" i="6"/>
  <c r="A111" i="6"/>
  <c r="A110" i="6"/>
  <c r="A108" i="6"/>
  <c r="A107" i="6"/>
  <c r="A106" i="6"/>
  <c r="A105" i="6"/>
  <c r="A104" i="6"/>
  <c r="A103" i="6"/>
  <c r="A102" i="6"/>
  <c r="A100" i="6"/>
  <c r="A97" i="6"/>
  <c r="A96" i="6"/>
  <c r="A91" i="6"/>
  <c r="A90" i="6"/>
  <c r="A89" i="6"/>
  <c r="A88" i="6"/>
  <c r="A87" i="6"/>
  <c r="A84" i="6"/>
  <c r="A83" i="6"/>
  <c r="A82" i="6"/>
  <c r="A80" i="6"/>
  <c r="A74" i="6"/>
  <c r="A72" i="6"/>
  <c r="A71" i="6"/>
  <c r="A70" i="6"/>
  <c r="A69" i="6"/>
  <c r="A68" i="6"/>
  <c r="A65" i="6"/>
  <c r="A64" i="6"/>
  <c r="A63" i="6"/>
  <c r="A62" i="6"/>
  <c r="A61" i="6"/>
  <c r="A59" i="6"/>
  <c r="A58" i="6"/>
  <c r="A55" i="6"/>
  <c r="A54" i="6"/>
  <c r="A53" i="6"/>
  <c r="A52" i="6"/>
  <c r="A51" i="6"/>
  <c r="A50" i="6"/>
  <c r="A49" i="6"/>
  <c r="A46" i="6"/>
  <c r="A45" i="6"/>
  <c r="A44" i="6"/>
  <c r="A43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3" i="6"/>
  <c r="A12" i="6"/>
  <c r="A11" i="6"/>
  <c r="A10" i="6"/>
  <c r="A9" i="6"/>
  <c r="A8" i="6"/>
  <c r="A7" i="6"/>
  <c r="A6" i="6"/>
  <c r="A5" i="6"/>
  <c r="A4" i="6"/>
  <c r="A3" i="6"/>
  <c r="I97" i="1"/>
  <c r="H97" i="1"/>
  <c r="A2" i="6"/>
  <c r="I110" i="1"/>
  <c r="H110" i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H100" i="1"/>
  <c r="H96" i="1"/>
  <c r="H91" i="1"/>
  <c r="I20" i="1"/>
  <c r="I21" i="1"/>
  <c r="I19" i="1"/>
  <c r="I30" i="1"/>
  <c r="I41" i="1"/>
  <c r="H52" i="1"/>
  <c r="I52" i="1"/>
  <c r="H54" i="1"/>
  <c r="H65" i="1"/>
  <c r="H72" i="1"/>
  <c r="H90" i="1"/>
  <c r="I117" i="1"/>
  <c r="I116" i="1"/>
  <c r="I115" i="1"/>
  <c r="I121" i="1"/>
  <c r="I120" i="1"/>
  <c r="H118" i="1" s="1"/>
  <c r="A118" i="6" s="1"/>
  <c r="I119" i="1"/>
  <c r="I71" i="1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I113" i="1"/>
  <c r="I112" i="1"/>
  <c r="I111" i="1"/>
  <c r="H108" i="1"/>
  <c r="I107" i="1"/>
  <c r="I106" i="1"/>
  <c r="H106" i="1"/>
  <c r="I105" i="1"/>
  <c r="H105" i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S6" i="5"/>
  <c r="I104" i="1"/>
  <c r="I103" i="1"/>
  <c r="I102" i="1"/>
  <c r="H95" i="1"/>
  <c r="A95" i="6" s="1"/>
  <c r="H101" i="1" l="1"/>
  <c r="A101" i="6" s="1"/>
  <c r="H114" i="1"/>
  <c r="A114" i="6" s="1"/>
  <c r="H109" i="1"/>
  <c r="A109" i="6" s="1"/>
  <c r="U35" i="5"/>
  <c r="T35" i="5"/>
  <c r="V35" i="5"/>
  <c r="S36" i="5"/>
  <c r="T34" i="5"/>
  <c r="U34" i="5"/>
  <c r="V34" i="5"/>
  <c r="S34" i="5"/>
  <c r="S35" i="5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A42" i="6" s="1"/>
  <c r="H31" i="1"/>
  <c r="A31" i="6" s="1"/>
  <c r="I72" i="1" l="1"/>
  <c r="I91" i="1"/>
  <c r="I96" i="1"/>
  <c r="I54" i="1"/>
  <c r="I90" i="1"/>
  <c r="I65" i="1"/>
  <c r="I31" i="1"/>
  <c r="I100" i="1"/>
  <c r="I64" i="1"/>
  <c r="I42" i="1"/>
  <c r="I53" i="1"/>
  <c r="D6" i="5" l="1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36" i="5" l="1"/>
  <c r="H36" i="5"/>
  <c r="K36" i="5"/>
  <c r="O36" i="5"/>
  <c r="H99" i="1" l="1"/>
  <c r="A99" i="6" s="1"/>
  <c r="I99" i="1" l="1"/>
  <c r="O34" i="5" l="1"/>
  <c r="L34" i="5"/>
  <c r="I34" i="5"/>
  <c r="E34" i="5"/>
  <c r="R34" i="5"/>
  <c r="K34" i="5"/>
  <c r="H34" i="5"/>
  <c r="Q34" i="5"/>
  <c r="N34" i="5"/>
  <c r="G34" i="5"/>
  <c r="D34" i="5"/>
  <c r="P34" i="5"/>
  <c r="M34" i="5"/>
  <c r="J34" i="5"/>
  <c r="F34" i="5"/>
  <c r="H35" i="5" l="1"/>
  <c r="H98" i="1"/>
  <c r="A98" i="6" s="1"/>
  <c r="I98" i="1" l="1"/>
  <c r="H92" i="1" l="1"/>
  <c r="A92" i="6" s="1"/>
  <c r="H73" i="1"/>
  <c r="A73" i="6" s="1"/>
  <c r="I73" i="1" l="1"/>
  <c r="I92" i="1"/>
  <c r="H94" i="1" l="1"/>
  <c r="A94" i="6" s="1"/>
  <c r="I94" i="1" l="1"/>
  <c r="H85" i="1" l="1"/>
  <c r="A85" i="6" s="1"/>
  <c r="I85" i="1" l="1"/>
  <c r="H93" i="1" l="1"/>
  <c r="A93" i="6" s="1"/>
  <c r="I93" i="1" l="1"/>
  <c r="I87" i="1"/>
  <c r="I88" i="1"/>
  <c r="I89" i="1"/>
  <c r="H56" i="1"/>
  <c r="A56" i="6" s="1"/>
  <c r="H57" i="1"/>
  <c r="A57" i="6" s="1"/>
  <c r="H78" i="1"/>
  <c r="A78" i="6" s="1"/>
  <c r="I82" i="1"/>
  <c r="I83" i="1"/>
  <c r="I84" i="1"/>
  <c r="I15" i="1"/>
  <c r="I16" i="1"/>
  <c r="I17" i="1"/>
  <c r="H32" i="1"/>
  <c r="A32" i="6" s="1"/>
  <c r="I49" i="1"/>
  <c r="I50" i="1"/>
  <c r="I51" i="1"/>
  <c r="H75" i="1"/>
  <c r="A75" i="6" s="1"/>
  <c r="I61" i="1"/>
  <c r="I62" i="1"/>
  <c r="I63" i="1"/>
  <c r="H79" i="1"/>
  <c r="A79" i="6" s="1"/>
  <c r="H77" i="1"/>
  <c r="A77" i="6" s="1"/>
  <c r="H66" i="1"/>
  <c r="A66" i="6" s="1"/>
  <c r="I68" i="1"/>
  <c r="I69" i="1"/>
  <c r="I70" i="1"/>
  <c r="H76" i="1"/>
  <c r="A76" i="6" s="1"/>
  <c r="H47" i="1"/>
  <c r="A47" i="6" s="1"/>
  <c r="I43" i="1"/>
  <c r="I2" i="1"/>
  <c r="I23" i="1"/>
  <c r="I59" i="1"/>
  <c r="I74" i="1"/>
  <c r="R35" i="5"/>
  <c r="Q35" i="5"/>
  <c r="M35" i="5"/>
  <c r="G35" i="5"/>
  <c r="F35" i="5"/>
  <c r="E35" i="5"/>
  <c r="D35" i="5"/>
  <c r="J35" i="5"/>
  <c r="H81" i="1" l="1"/>
  <c r="A81" i="6" s="1"/>
  <c r="H86" i="1"/>
  <c r="A86" i="6" s="1"/>
  <c r="H67" i="1"/>
  <c r="A67" i="6" s="1"/>
  <c r="H60" i="1"/>
  <c r="A60" i="6" s="1"/>
  <c r="H48" i="1"/>
  <c r="A48" i="6" s="1"/>
  <c r="H14" i="1"/>
  <c r="A14" i="6" s="1"/>
  <c r="I47" i="1"/>
  <c r="I76" i="1"/>
  <c r="I66" i="1"/>
  <c r="I77" i="1"/>
  <c r="I79" i="1"/>
  <c r="I75" i="1"/>
  <c r="I32" i="1"/>
  <c r="I78" i="1"/>
  <c r="I57" i="1"/>
  <c r="I56" i="1"/>
  <c r="P35" i="5"/>
  <c r="I35" i="5"/>
  <c r="L35" i="5"/>
  <c r="N35" i="5"/>
  <c r="O35" i="5"/>
  <c r="K35" i="5"/>
</calcChain>
</file>

<file path=xl/sharedStrings.xml><?xml version="1.0" encoding="utf-8"?>
<sst xmlns="http://schemas.openxmlformats.org/spreadsheetml/2006/main" count="799" uniqueCount="302">
  <si>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</si>
  <si>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</si>
  <si>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</si>
  <si>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</si>
  <si>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</si>
  <si>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</si>
  <si>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</si>
  <si>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</si>
  <si>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</si>
  <si>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</si>
  <si>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</si>
  <si>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</si>
  <si>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</si>
  <si>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</si>
  <si>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Docente</t>
  </si>
  <si>
    <t>Grupo de Pesquisa</t>
  </si>
  <si>
    <t>Programa de Pós-graduação</t>
  </si>
  <si>
    <t>Triênio 2010-2012</t>
  </si>
  <si>
    <t>Quadriênio 2013-2016</t>
  </si>
  <si>
    <t>Quadriênio 2017-2020</t>
  </si>
  <si>
    <t>Total</t>
  </si>
  <si>
    <t>Total de fomentos</t>
  </si>
  <si>
    <t>Docentes com fomentos, n</t>
  </si>
  <si>
    <t>Relação de projetos de pesquisa aprovados em editais de fomenro à pesquisa (2006-atual).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</si>
  <si>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</si>
  <si>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</si>
  <si>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</si>
  <si>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</si>
  <si>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</si>
  <si>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</si>
  <si>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</si>
  <si>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</si>
  <si>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</si>
  <si>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</si>
  <si>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</si>
  <si>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</si>
  <si>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</si>
  <si>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</si>
  <si>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</si>
  <si>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</si>
  <si>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</si>
  <si>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</si>
  <si>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</si>
  <si>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</si>
  <si>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</si>
  <si>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</si>
  <si>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</si>
  <si>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</si>
  <si>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</si>
  <si>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</si>
  <si>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</si>
  <si>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</si>
  <si>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</si>
  <si>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</si>
  <si>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</si>
  <si>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</si>
  <si>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</si>
  <si>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</si>
  <si>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</si>
  <si>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</si>
  <si>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</si>
  <si>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</si>
  <si>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</si>
  <si>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</si>
  <si>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</si>
  <si>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</si>
  <si>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</si>
  <si>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</si>
  <si>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</si>
  <si>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</si>
  <si>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</si>
  <si>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</si>
  <si>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</si>
  <si>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</si>
  <si>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</si>
  <si>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</si>
  <si>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</si>
  <si>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</si>
  <si>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</si>
  <si>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</si>
  <si>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</si>
  <si>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</si>
  <si>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</si>
  <si>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</si>
  <si>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</si>
  <si>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</si>
  <si>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</si>
  <si>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</si>
  <si>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</si>
  <si>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</si>
  <si>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</si>
  <si>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</si>
  <si>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</si>
  <si>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</si>
  <si>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</si>
  <si>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</si>
  <si>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</si>
  <si>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</si>
  <si>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</si>
  <si>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</si>
  <si>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</si>
  <si>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</si>
  <si>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</si>
  <si>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</si>
  <si>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</si>
  <si>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</si>
  <si>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</si>
  <si>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</si>
  <si>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</si>
  <si>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</si>
  <si>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</si>
  <si>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</si>
  <si>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</si>
  <si>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</si>
  <si>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</si>
  <si>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</si>
  <si>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</si>
  <si>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</si>
  <si>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</si>
  <si>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</si>
  <si>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</si>
  <si>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</si>
  <si>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</si>
  <si>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</si>
  <si>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</si>
  <si>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</si>
  <si>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</si>
  <si>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</si>
  <si>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</si>
  <si>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</si>
  <si>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</si>
  <si>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</si>
  <si>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</si>
  <si>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</si>
  <si>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</si>
  <si>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</si>
  <si>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</si>
  <si>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</si>
  <si>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</si>
  <si>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</si>
  <si>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</si>
  <si>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</si>
  <si>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</si>
  <si>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</si>
  <si>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</si>
  <si>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</si>
  <si>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</si>
  <si>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</si>
  <si>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</si>
  <si>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</si>
  <si>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</si>
  <si>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</si>
  <si>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</si>
  <si>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</si>
  <si>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</si>
  <si>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</si>
  <si>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</si>
  <si>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</si>
  <si>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</si>
  <si>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</si>
  <si>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</si>
  <si>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</si>
  <si>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</si>
  <si>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</si>
  <si>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</si>
  <si>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</si>
  <si>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</si>
  <si>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</si>
  <si>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</si>
  <si>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</si>
  <si>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</si>
  <si>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</si>
  <si>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</si>
  <si>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</si>
  <si>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</si>
  <si>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</si>
  <si>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</si>
  <si>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</si>
  <si>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</si>
  <si>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</si>
  <si>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</si>
  <si>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</si>
  <si>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</si>
  <si>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</si>
  <si>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</si>
  <si>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</si>
  <si>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</si>
  <si>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</si>
  <si>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</si>
  <si>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</si>
  <si>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</si>
  <si>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</si>
  <si>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</si>
  <si>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</si>
  <si>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</si>
  <si>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</si>
  <si>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</si>
  <si>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</si>
  <si>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</si>
  <si>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</si>
  <si>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</si>
  <si>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</si>
  <si>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</si>
  <si>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</si>
  <si>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</si>
  <si>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</si>
  <si>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</si>
  <si>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</si>
  <si>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</si>
  <si>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</si>
  <si>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</si>
  <si>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</si>
  <si>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</si>
  <si>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</si>
  <si>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</si>
  <si>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</si>
  <si>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</si>
  <si>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</si>
  <si>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</si>
  <si>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</si>
  <si>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</si>
  <si>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</si>
  <si>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</si>
  <si>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</si>
  <si>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</si>
  <si>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Quadriênio 2021-2024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</si>
  <si>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</si>
  <si>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</si>
  <si>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</si>
  <si>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</si>
  <si>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</si>
  <si>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</si>
  <si>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</si>
  <si>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</si>
  <si>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</si>
  <si>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</si>
  <si>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</si>
  <si>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</si>
  <si>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</si>
  <si>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</si>
  <si>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</si>
  <si>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</si>
  <si>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</si>
  <si>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</si>
  <si>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</si>
  <si>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</si>
  <si>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</si>
  <si>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</si>
  <si>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</si>
  <si>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</si>
  <si>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</si>
  <si>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</si>
  <si>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</si>
  <si>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</si>
  <si>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</si>
  <si>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</si>
  <si>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</si>
  <si>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</si>
  <si>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</si>
  <si>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</si>
  <si>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</si>
  <si>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</si>
  <si>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</si>
  <si>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</si>
  <si>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</si>
  <si>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</si>
  <si>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</si>
  <si>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</si>
  <si>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</si>
  <si>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</si>
  <si>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</si>
  <si>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</si>
  <si>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</si>
  <si>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</si>
  <si>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Tabela 1: Distribuição dos fomentos recebidos por docente do Programa (2006-atual).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</si>
  <si>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</si>
  <si>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</si>
  <si>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</si>
  <si>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</si>
  <si>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</si>
  <si>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</si>
  <si>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</si>
  <si>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</si>
  <si>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</si>
  <si>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</si>
  <si>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</si>
  <si>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</si>
  <si>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</si>
  <si>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</si>
  <si>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</si>
  <si>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</si>
  <si>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</si>
  <si>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</si>
  <si>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</si>
  <si>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Felipe Amorim da Cunha</t>
  </si>
  <si>
    <t>Bruno Ferreira Viana</t>
  </si>
  <si>
    <t>Luis Felipe da Fonseca Reis</t>
  </si>
  <si>
    <t>Anke Bergmann</t>
  </si>
  <si>
    <t>Antonio Guilherme Fonseca Pacheco</t>
  </si>
  <si>
    <t>Marco Antonio Orsini Neves</t>
  </si>
  <si>
    <t>FTO1140 -Igor Ramathur Telles de Jesus</t>
  </si>
  <si>
    <t>Luciana Crepaldi Lunkes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</si>
</sst>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right" vertical="top"/>
    </xf>
    <xf numFmtId="1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7" fillId="0" borderId="0" xfId="127" applyNumberFormat="1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7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left" vertical="top"/>
    </xf>
    <xf numFmtId="0" fontId="11" fillId="6" borderId="3" xfId="0" applyFont="1" applyFill="1" applyBorder="1" applyAlignment="1">
      <alignment horizontal="left"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5" fillId="5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11" fillId="4" borderId="0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7" fillId="0" borderId="0" xfId="127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/>
    </xf>
    <xf numFmtId="0" fontId="11" fillId="4" borderId="0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right" vertical="center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zoomScale="90" zoomScaleNormal="90" workbookViewId="0"/>
  </sheetViews>
  <sheetFormatPr baseColWidth="10" defaultColWidth="8.83203125" defaultRowHeight="16" x14ac:dyDescent="0.2"/>
  <cols>
    <col min="1" max="1" width="3.5" style="3" customWidth="1"/>
    <col min="2" max="2" width="47.6640625" style="3" bestFit="1" customWidth="1"/>
    <col min="3" max="3" width="3.1640625" style="3" customWidth="1"/>
    <col min="4" max="22" width="5.83203125" style="9" bestFit="1" customWidth="1"/>
    <col min="23" max="23" width="3.33203125" style="3" customWidth="1"/>
    <col min="24" max="16384" width="8.83203125" style="3"/>
  </cols>
  <sheetData>
    <row r="1" spans="1:23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18" x14ac:dyDescent="0.2">
      <c r="A2" s="1"/>
      <c r="B2" s="65" t="s">
        <v>274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55"/>
      <c r="T2" s="55"/>
      <c r="U2" s="55"/>
      <c r="V2" s="55"/>
      <c r="W2" s="1"/>
    </row>
    <row r="3" spans="1:23" s="45" customFormat="1" ht="18" x14ac:dyDescent="0.2">
      <c r="A3" s="44"/>
      <c r="B3" s="43" t="s">
        <v>14</v>
      </c>
      <c r="C3" s="43"/>
      <c r="D3" s="66" t="s">
        <v>15</v>
      </c>
      <c r="E3" s="66"/>
      <c r="F3" s="66"/>
      <c r="G3" s="66"/>
      <c r="H3" s="64" t="s">
        <v>16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44"/>
    </row>
    <row r="4" spans="1:23" x14ac:dyDescent="0.2">
      <c r="A4" s="1"/>
      <c r="B4" s="42"/>
      <c r="C4" s="42"/>
      <c r="D4" s="41"/>
      <c r="E4" s="41"/>
      <c r="F4" s="41"/>
      <c r="G4" s="41"/>
      <c r="H4" s="62" t="s">
        <v>17</v>
      </c>
      <c r="I4" s="62"/>
      <c r="J4" s="62"/>
      <c r="K4" s="62" t="s">
        <v>18</v>
      </c>
      <c r="L4" s="62"/>
      <c r="M4" s="62"/>
      <c r="N4" s="62"/>
      <c r="O4" s="62" t="s">
        <v>19</v>
      </c>
      <c r="P4" s="62"/>
      <c r="Q4" s="62"/>
      <c r="R4" s="62"/>
      <c r="S4" s="62" t="s">
        <v>225</v>
      </c>
      <c r="T4" s="62"/>
      <c r="U4" s="62"/>
      <c r="V4" s="62"/>
      <c r="W4" s="1"/>
    </row>
    <row r="5" spans="1:23" s="5" customFormat="1" x14ac:dyDescent="0.2">
      <c r="A5" s="4"/>
      <c r="B5" s="49"/>
      <c r="C5" s="40"/>
      <c r="D5" s="40">
        <v>2006</v>
      </c>
      <c r="E5" s="40">
        <v>2007</v>
      </c>
      <c r="F5" s="40">
        <v>2008</v>
      </c>
      <c r="G5" s="40">
        <v>2009</v>
      </c>
      <c r="H5" s="40">
        <v>2010</v>
      </c>
      <c r="I5" s="40">
        <v>2011</v>
      </c>
      <c r="J5" s="40">
        <v>2012</v>
      </c>
      <c r="K5" s="40">
        <v>2013</v>
      </c>
      <c r="L5" s="40">
        <v>2014</v>
      </c>
      <c r="M5" s="40">
        <v>2015</v>
      </c>
      <c r="N5" s="40">
        <v>2016</v>
      </c>
      <c r="O5" s="40">
        <v>2017</v>
      </c>
      <c r="P5" s="40">
        <v>2018</v>
      </c>
      <c r="Q5" s="40">
        <v>2019</v>
      </c>
      <c r="R5" s="40">
        <v>2020</v>
      </c>
      <c r="S5" s="40">
        <v>2021</v>
      </c>
      <c r="T5" s="40">
        <v>2022</v>
      </c>
      <c r="U5" s="40">
        <v>2023</v>
      </c>
      <c r="V5" s="40">
        <v>2024</v>
      </c>
      <c r="W5" s="4"/>
    </row>
    <row r="6" spans="1:23" x14ac:dyDescent="0.2">
      <c r="A6" s="1"/>
      <c r="B6" s="56" t="s">
        <v>254</v>
      </c>
      <c r="C6" s="53"/>
      <c r="D6" s="54" t="str">
        <f>IF(COUNTIFS(financiadores!$J:$J,$B6,financiadores!$A:$A,D$5)=0,"",COUNTIFS(financiadores!$J:$J,$B6,financiadores!$A:$A,D$5))</f>
        <v/>
      </c>
      <c r="E6" s="54" t="str">
        <f>IF(COUNTIFS(financiadores!$J:$J,$B6,financiadores!$A:$A,E$5)=0,"",COUNTIFS(financiadores!$J:$J,$B6,financiadores!$A:$A,E$5))</f>
        <v/>
      </c>
      <c r="F6" s="54" t="str">
        <f>IF(COUNTIFS(financiadores!$J:$J,$B6,financiadores!$A:$A,F$5)=0,"",COUNTIFS(financiadores!$J:$J,$B6,financiadores!$A:$A,F$5))</f>
        <v/>
      </c>
      <c r="G6" s="54" t="str">
        <f>IF(COUNTIFS(financiadores!$J:$J,$B6,financiadores!$A:$A,G$5)=0,"",COUNTIFS(financiadores!$J:$J,$B6,financiadores!$A:$A,G$5))</f>
        <v/>
      </c>
      <c r="H6" s="54">
        <f>IF(COUNTIFS(financiadores!$J:$J,$B6,financiadores!$A:$A,H$5)=0,"",COUNTIFS(financiadores!$J:$J,$B6,financiadores!$A:$A,H$5))</f>
        <v>1</v>
      </c>
      <c r="I6" s="54">
        <f>IF(COUNTIFS(financiadores!$J:$J,$B6,financiadores!$A:$A,I$5)=0,"",COUNTIFS(financiadores!$J:$J,$B6,financiadores!$A:$A,I$5))</f>
        <v>1</v>
      </c>
      <c r="J6" s="54">
        <f>IF(COUNTIFS(financiadores!$J:$J,$B6,financiadores!$A:$A,J$5)=0,"",COUNTIFS(financiadores!$J:$J,$B6,financiadores!$A:$A,J$5))</f>
        <v>1</v>
      </c>
      <c r="K6" s="54">
        <f>IF(COUNTIFS(financiadores!$J:$J,$B6,financiadores!$A:$A,K$5)=0,"",COUNTIFS(financiadores!$J:$J,$B6,financiadores!$A:$A,K$5))</f>
        <v>1</v>
      </c>
      <c r="L6" s="54">
        <f>IF(COUNTIFS(financiadores!$J:$J,$B6,financiadores!$A:$A,L$5)=0,"",COUNTIFS(financiadores!$J:$J,$B6,financiadores!$A:$A,L$5))</f>
        <v>1</v>
      </c>
      <c r="M6" s="54">
        <f>IF(COUNTIFS(financiadores!$J:$J,$B6,financiadores!$A:$A,M$5)=0,"",COUNTIFS(financiadores!$J:$J,$B6,financiadores!$A:$A,M$5))</f>
        <v>1</v>
      </c>
      <c r="N6" s="54">
        <f>IF(COUNTIFS(financiadores!$J:$J,$B6,financiadores!$A:$A,N$5)=0,"",COUNTIFS(financiadores!$J:$J,$B6,financiadores!$A:$A,N$5))</f>
        <v>1</v>
      </c>
      <c r="O6" s="54">
        <f>IF(COUNTIFS(financiadores!$J:$J,$B6,financiadores!$A:$A,O$5)=0,"",COUNTIFS(financiadores!$J:$J,$B6,financiadores!$A:$A,O$5))</f>
        <v>1</v>
      </c>
      <c r="P6" s="54">
        <f>IF(COUNTIFS(financiadores!$J:$J,$B6,financiadores!$A:$A,P$5)=0,"",COUNTIFS(financiadores!$J:$J,$B6,financiadores!$A:$A,P$5))</f>
        <v>1</v>
      </c>
      <c r="Q6" s="54">
        <f>IF(COUNTIFS(financiadores!$J:$J,$B6,financiadores!$A:$A,Q$5)=0,"",COUNTIFS(financiadores!$J:$J,$B6,financiadores!$A:$A,Q$5))</f>
        <v>1</v>
      </c>
      <c r="R6" s="54">
        <f>IF(COUNTIFS(financiadores!$J:$J,$B6,financiadores!$A:$A,R$5)=0,"",COUNTIFS(financiadores!$J:$J,$B6,financiadores!$A:$A,R$5))</f>
        <v>1</v>
      </c>
      <c r="S6" s="54">
        <f>IF(COUNTIFS(financiadores!$J:$J,$B6,financiadores!$A:$A,S$5)=0,"",COUNTIFS(financiadores!$J:$J,$B6,financiadores!$A:$A,S$5))</f>
        <v>1</v>
      </c>
      <c r="T6" s="54">
        <f>IF(COUNTIFS(financiadores!$J:$J,$B6,financiadores!$A:$A,T$5)=0,"",COUNTIFS(financiadores!$J:$J,$B6,financiadores!$A:$A,T$5))</f>
        <v>1</v>
      </c>
      <c r="U6" s="54" t="str">
        <f>IF(COUNTIFS(financiadores!$J:$J,$B6,financiadores!$A:$A,U$5)=0,"",COUNTIFS(financiadores!$J:$J,$B6,financiadores!$A:$A,U$5))</f>
        <v/>
      </c>
      <c r="V6" s="54" t="str">
        <f>IF(COUNTIFS(financiadores!$J:$J,$B6,financiadores!$A:$A,V$5)=0,"",COUNTIFS(financiadores!$J:$J,$B6,financiadores!$A:$A,V$5))</f>
        <v/>
      </c>
      <c r="W6" s="1"/>
    </row>
    <row r="7" spans="1:23" x14ac:dyDescent="0.2">
      <c r="A7" s="1"/>
      <c r="B7" s="56" t="s">
        <v>280</v>
      </c>
      <c r="C7" s="53"/>
      <c r="D7" s="54" t="str">
        <f>IF(COUNTIFS(financiadores!$J:$J,$B7,financiadores!$A:$A,D$5)=0,"",COUNTIFS(financiadores!$J:$J,$B7,financiadores!$A:$A,D$5))</f>
        <v/>
      </c>
      <c r="E7" s="54" t="str">
        <f>IF(COUNTIFS(financiadores!$J:$J,$B7,financiadores!$A:$A,E$5)=0,"",COUNTIFS(financiadores!$J:$J,$B7,financiadores!$A:$A,E$5))</f>
        <v/>
      </c>
      <c r="F7" s="54" t="str">
        <f>IF(COUNTIFS(financiadores!$J:$J,$B7,financiadores!$A:$A,F$5)=0,"",COUNTIFS(financiadores!$J:$J,$B7,financiadores!$A:$A,F$5))</f>
        <v/>
      </c>
      <c r="G7" s="54" t="str">
        <f>IF(COUNTIFS(financiadores!$J:$J,$B7,financiadores!$A:$A,G$5)=0,"",COUNTIFS(financiadores!$J:$J,$B7,financiadores!$A:$A,G$5))</f>
        <v/>
      </c>
      <c r="H7" s="54" t="str">
        <f>IF(COUNTIFS(financiadores!$J:$J,$B7,financiadores!$A:$A,H$5)=0,"",COUNTIFS(financiadores!$J:$J,$B7,financiadores!$A:$A,H$5))</f>
        <v/>
      </c>
      <c r="I7" s="54" t="str">
        <f>IF(COUNTIFS(financiadores!$J:$J,$B7,financiadores!$A:$A,I$5)=0,"",COUNTIFS(financiadores!$J:$J,$B7,financiadores!$A:$A,I$5))</f>
        <v/>
      </c>
      <c r="J7" s="54">
        <f>IF(COUNTIFS(financiadores!$J:$J,$B7,financiadores!$A:$A,J$5)=0,"",COUNTIFS(financiadores!$J:$J,$B7,financiadores!$A:$A,J$5))</f>
        <v>2</v>
      </c>
      <c r="K7" s="54" t="str">
        <f>IF(COUNTIFS(financiadores!$J:$J,$B7,financiadores!$A:$A,K$5)=0,"",COUNTIFS(financiadores!$J:$J,$B7,financiadores!$A:$A,K$5))</f>
        <v/>
      </c>
      <c r="L7" s="54" t="str">
        <f>IF(COUNTIFS(financiadores!$J:$J,$B7,financiadores!$A:$A,L$5)=0,"",COUNTIFS(financiadores!$J:$J,$B7,financiadores!$A:$A,L$5))</f>
        <v/>
      </c>
      <c r="M7" s="54" t="str">
        <f>IF(COUNTIFS(financiadores!$J:$J,$B7,financiadores!$A:$A,M$5)=0,"",COUNTIFS(financiadores!$J:$J,$B7,financiadores!$A:$A,M$5))</f>
        <v/>
      </c>
      <c r="N7" s="54" t="str">
        <f>IF(COUNTIFS(financiadores!$J:$J,$B7,financiadores!$A:$A,N$5)=0,"",COUNTIFS(financiadores!$J:$J,$B7,financiadores!$A:$A,N$5))</f>
        <v/>
      </c>
      <c r="O7" s="54" t="str">
        <f>IF(COUNTIFS(financiadores!$J:$J,$B7,financiadores!$A:$A,O$5)=0,"",COUNTIFS(financiadores!$J:$J,$B7,financiadores!$A:$A,O$5))</f>
        <v/>
      </c>
      <c r="P7" s="54" t="str">
        <f>IF(COUNTIFS(financiadores!$J:$J,$B7,financiadores!$A:$A,P$5)=0,"",COUNTIFS(financiadores!$J:$J,$B7,financiadores!$A:$A,P$5))</f>
        <v/>
      </c>
      <c r="Q7" s="54" t="str">
        <f>IF(COUNTIFS(financiadores!$J:$J,$B7,financiadores!$A:$A,Q$5)=0,"",COUNTIFS(financiadores!$J:$J,$B7,financiadores!$A:$A,Q$5))</f>
        <v/>
      </c>
      <c r="R7" s="54" t="str">
        <f>IF(COUNTIFS(financiadores!$J:$J,$B7,financiadores!$A:$A,R$5)=0,"",COUNTIFS(financiadores!$J:$J,$B7,financiadores!$A:$A,R$5))</f>
        <v/>
      </c>
      <c r="S7" s="54" t="str">
        <f>IF(COUNTIFS(financiadores!$J:$J,$B7,financiadores!$A:$A,S$5)=0,"",COUNTIFS(financiadores!$J:$J,$B7,financiadores!$A:$A,S$5))</f>
        <v/>
      </c>
      <c r="T7" s="54" t="str">
        <f>IF(COUNTIFS(financiadores!$J:$J,$B7,financiadores!$A:$A,T$5)=0,"",COUNTIFS(financiadores!$J:$J,$B7,financiadores!$A:$A,T$5))</f>
        <v/>
      </c>
      <c r="U7" s="54" t="str">
        <f>IF(COUNTIFS(financiadores!$J:$J,$B7,financiadores!$A:$A,U$5)=0,"",COUNTIFS(financiadores!$J:$J,$B7,financiadores!$A:$A,U$5))</f>
        <v/>
      </c>
      <c r="V7" s="54" t="str">
        <f>IF(COUNTIFS(financiadores!$J:$J,$B7,financiadores!$A:$A,V$5)=0,"",COUNTIFS(financiadores!$J:$J,$B7,financiadores!$A:$A,V$5))</f>
        <v/>
      </c>
      <c r="W7" s="1"/>
    </row>
    <row r="8" spans="1:23" x14ac:dyDescent="0.2">
      <c r="A8" s="1"/>
      <c r="B8" s="47" t="s">
        <v>279</v>
      </c>
      <c r="C8" s="8"/>
      <c r="D8" s="51" t="str">
        <f>IF(COUNTIFS(financiadores!$J:$J,$B8,financiadores!$A:$A,D$5)=0,"",COUNTIFS(financiadores!$J:$J,$B8,financiadores!$A:$A,D$5))</f>
        <v/>
      </c>
      <c r="E8" s="51" t="str">
        <f>IF(COUNTIFS(financiadores!$J:$J,$B8,financiadores!$A:$A,E$5)=0,"",COUNTIFS(financiadores!$J:$J,$B8,financiadores!$A:$A,E$5))</f>
        <v/>
      </c>
      <c r="F8" s="51" t="str">
        <f>IF(COUNTIFS(financiadores!$J:$J,$B8,financiadores!$A:$A,F$5)=0,"",COUNTIFS(financiadores!$J:$J,$B8,financiadores!$A:$A,F$5))</f>
        <v/>
      </c>
      <c r="G8" s="51" t="str">
        <f>IF(COUNTIFS(financiadores!$J:$J,$B8,financiadores!$A:$A,G$5)=0,"",COUNTIFS(financiadores!$J:$J,$B8,financiadores!$A:$A,G$5))</f>
        <v/>
      </c>
      <c r="H8" s="51" t="str">
        <f>IF(COUNTIFS(financiadores!$J:$J,$B8,financiadores!$A:$A,H$5)=0,"",COUNTIFS(financiadores!$J:$J,$B8,financiadores!$A:$A,H$5))</f>
        <v/>
      </c>
      <c r="I8" s="51" t="str">
        <f>IF(COUNTIFS(financiadores!$J:$J,$B8,financiadores!$A:$A,I$5)=0,"",COUNTIFS(financiadores!$J:$J,$B8,financiadores!$A:$A,I$5))</f>
        <v/>
      </c>
      <c r="J8" s="51">
        <f>IF(COUNTIFS(financiadores!$J:$J,$B8,financiadores!$A:$A,J$5)=0,"",COUNTIFS(financiadores!$J:$J,$B8,financiadores!$A:$A,J$5))</f>
        <v>1</v>
      </c>
      <c r="K8" s="51">
        <f>IF(COUNTIFS(financiadores!$J:$J,$B8,financiadores!$A:$A,K$5)=0,"",COUNTIFS(financiadores!$J:$J,$B8,financiadores!$A:$A,K$5))</f>
        <v>1</v>
      </c>
      <c r="L8" s="51">
        <f>IF(COUNTIFS(financiadores!$J:$J,$B8,financiadores!$A:$A,L$5)=0,"",COUNTIFS(financiadores!$J:$J,$B8,financiadores!$A:$A,L$5))</f>
        <v>3</v>
      </c>
      <c r="M8" s="51">
        <f>IF(COUNTIFS(financiadores!$J:$J,$B8,financiadores!$A:$A,M$5)=0,"",COUNTIFS(financiadores!$J:$J,$B8,financiadores!$A:$A,M$5))</f>
        <v>2</v>
      </c>
      <c r="N8" s="51">
        <f>IF(COUNTIFS(financiadores!$J:$J,$B8,financiadores!$A:$A,N$5)=0,"",COUNTIFS(financiadores!$J:$J,$B8,financiadores!$A:$A,N$5))</f>
        <v>1</v>
      </c>
      <c r="O8" s="51">
        <f>IF(COUNTIFS(financiadores!$J:$J,$B8,financiadores!$A:$A,O$5)=0,"",COUNTIFS(financiadores!$J:$J,$B8,financiadores!$A:$A,O$5))</f>
        <v>2</v>
      </c>
      <c r="P8" s="51" t="str">
        <f>IF(COUNTIFS(financiadores!$J:$J,$B8,financiadores!$A:$A,P$5)=0,"",COUNTIFS(financiadores!$J:$J,$B8,financiadores!$A:$A,P$5))</f>
        <v/>
      </c>
      <c r="Q8" s="51" t="str">
        <f>IF(COUNTIFS(financiadores!$J:$J,$B8,financiadores!$A:$A,Q$5)=0,"",COUNTIFS(financiadores!$J:$J,$B8,financiadores!$A:$A,Q$5))</f>
        <v/>
      </c>
      <c r="R8" s="51" t="str">
        <f>IF(COUNTIFS(financiadores!$J:$J,$B8,financiadores!$A:$A,R$5)=0,"",COUNTIFS(financiadores!$J:$J,$B8,financiadores!$A:$A,R$5))</f>
        <v/>
      </c>
      <c r="S8" s="51" t="str">
        <f>IF(COUNTIFS(financiadores!$J:$J,$B8,financiadores!$A:$A,S$5)=0,"",COUNTIFS(financiadores!$J:$J,$B8,financiadores!$A:$A,S$5))</f>
        <v/>
      </c>
      <c r="T8" s="51" t="str">
        <f>IF(COUNTIFS(financiadores!$J:$J,$B8,financiadores!$A:$A,T$5)=0,"",COUNTIFS(financiadores!$J:$J,$B8,financiadores!$A:$A,T$5))</f>
        <v/>
      </c>
      <c r="U8" s="51" t="str">
        <f>IF(COUNTIFS(financiadores!$J:$J,$B8,financiadores!$A:$A,U$5)=0,"",COUNTIFS(financiadores!$J:$J,$B8,financiadores!$A:$A,U$5))</f>
        <v/>
      </c>
      <c r="V8" s="51" t="str">
        <f>IF(COUNTIFS(financiadores!$J:$J,$B8,financiadores!$A:$A,V$5)=0,"",COUNTIFS(financiadores!$J:$J,$B8,financiadores!$A:$A,V$5))</f>
        <v/>
      </c>
      <c r="W8" s="1"/>
    </row>
    <row r="9" spans="1:23" x14ac:dyDescent="0.2">
      <c r="A9" s="1"/>
      <c r="B9" s="46" t="s">
        <v>287</v>
      </c>
      <c r="C9" s="8"/>
      <c r="D9" s="51" t="str">
        <f>IF(COUNTIFS(financiadores!$J:$J,$B9,financiadores!$A:$A,D$5)=0,"",COUNTIFS(financiadores!$J:$J,$B9,financiadores!$A:$A,D$5))</f>
        <v/>
      </c>
      <c r="E9" s="51" t="str">
        <f>IF(COUNTIFS(financiadores!$J:$J,$B9,financiadores!$A:$A,E$5)=0,"",COUNTIFS(financiadores!$J:$J,$B9,financiadores!$A:$A,E$5))</f>
        <v/>
      </c>
      <c r="F9" s="51" t="str">
        <f>IF(COUNTIFS(financiadores!$J:$J,$B9,financiadores!$A:$A,F$5)=0,"",COUNTIFS(financiadores!$J:$J,$B9,financiadores!$A:$A,F$5))</f>
        <v/>
      </c>
      <c r="G9" s="51" t="str">
        <f>IF(COUNTIFS(financiadores!$J:$J,$B9,financiadores!$A:$A,G$5)=0,"",COUNTIFS(financiadores!$J:$J,$B9,financiadores!$A:$A,G$5))</f>
        <v/>
      </c>
      <c r="H9" s="51" t="str">
        <f>IF(COUNTIFS(financiadores!$J:$J,$B9,financiadores!$A:$A,H$5)=0,"",COUNTIFS(financiadores!$J:$J,$B9,financiadores!$A:$A,H$5))</f>
        <v/>
      </c>
      <c r="I9" s="51" t="str">
        <f>IF(COUNTIFS(financiadores!$J:$J,$B9,financiadores!$A:$A,I$5)=0,"",COUNTIFS(financiadores!$J:$J,$B9,financiadores!$A:$A,I$5))</f>
        <v/>
      </c>
      <c r="J9" s="51" t="str">
        <f>IF(COUNTIFS(financiadores!$J:$J,$B9,financiadores!$A:$A,J$5)=0,"",COUNTIFS(financiadores!$J:$J,$B9,financiadores!$A:$A,J$5))</f>
        <v/>
      </c>
      <c r="K9" s="51" t="str">
        <f>IF(COUNTIFS(financiadores!$J:$J,$B9,financiadores!$A:$A,K$5)=0,"",COUNTIFS(financiadores!$J:$J,$B9,financiadores!$A:$A,K$5))</f>
        <v/>
      </c>
      <c r="L9" s="51">
        <f>IF(COUNTIFS(financiadores!$J:$J,$B9,financiadores!$A:$A,L$5)=0,"",COUNTIFS(financiadores!$J:$J,$B9,financiadores!$A:$A,L$5))</f>
        <v>1</v>
      </c>
      <c r="M9" s="51" t="str">
        <f>IF(COUNTIFS(financiadores!$J:$J,$B9,financiadores!$A:$A,M$5)=0,"",COUNTIFS(financiadores!$J:$J,$B9,financiadores!$A:$A,M$5))</f>
        <v/>
      </c>
      <c r="N9" s="51" t="str">
        <f>IF(COUNTIFS(financiadores!$J:$J,$B9,financiadores!$A:$A,N$5)=0,"",COUNTIFS(financiadores!$J:$J,$B9,financiadores!$A:$A,N$5))</f>
        <v/>
      </c>
      <c r="O9" s="51" t="str">
        <f>IF(COUNTIFS(financiadores!$J:$J,$B9,financiadores!$A:$A,O$5)=0,"",COUNTIFS(financiadores!$J:$J,$B9,financiadores!$A:$A,O$5))</f>
        <v/>
      </c>
      <c r="P9" s="51" t="str">
        <f>IF(COUNTIFS(financiadores!$J:$J,$B9,financiadores!$A:$A,P$5)=0,"",COUNTIFS(financiadores!$J:$J,$B9,financiadores!$A:$A,P$5))</f>
        <v/>
      </c>
      <c r="Q9" s="51" t="str">
        <f>IF(COUNTIFS(financiadores!$J:$J,$B9,financiadores!$A:$A,Q$5)=0,"",COUNTIFS(financiadores!$J:$J,$B9,financiadores!$A:$A,Q$5))</f>
        <v/>
      </c>
      <c r="R9" s="51" t="str">
        <f>IF(COUNTIFS(financiadores!$J:$J,$B9,financiadores!$A:$A,R$5)=0,"",COUNTIFS(financiadores!$J:$J,$B9,financiadores!$A:$A,R$5))</f>
        <v/>
      </c>
      <c r="S9" s="51" t="str">
        <f>IF(COUNTIFS(financiadores!$J:$J,$B9,financiadores!$A:$A,S$5)=0,"",COUNTIFS(financiadores!$J:$J,$B9,financiadores!$A:$A,S$5))</f>
        <v/>
      </c>
      <c r="T9" s="51" t="str">
        <f>IF(COUNTIFS(financiadores!$J:$J,$B9,financiadores!$A:$A,T$5)=0,"",COUNTIFS(financiadores!$J:$J,$B9,financiadores!$A:$A,T$5))</f>
        <v/>
      </c>
      <c r="U9" s="51" t="str">
        <f>IF(COUNTIFS(financiadores!$J:$J,$B9,financiadores!$A:$A,U$5)=0,"",COUNTIFS(financiadores!$J:$J,$B9,financiadores!$A:$A,U$5))</f>
        <v/>
      </c>
      <c r="V9" s="51" t="str">
        <f>IF(COUNTIFS(financiadores!$J:$J,$B9,financiadores!$A:$A,V$5)=0,"",COUNTIFS(financiadores!$J:$J,$B9,financiadores!$A:$A,V$5))</f>
        <v/>
      </c>
      <c r="W9" s="1"/>
    </row>
    <row r="10" spans="1:23" x14ac:dyDescent="0.2">
      <c r="A10" s="1"/>
      <c r="B10" s="46" t="s">
        <v>282</v>
      </c>
      <c r="C10" s="8"/>
      <c r="D10" s="51" t="str">
        <f>IF(COUNTIFS(financiadores!$J:$J,$B10,financiadores!$A:$A,D$5)=0,"",COUNTIFS(financiadores!$J:$J,$B10,financiadores!$A:$A,D$5))</f>
        <v/>
      </c>
      <c r="E10" s="51" t="str">
        <f>IF(COUNTIFS(financiadores!$J:$J,$B10,financiadores!$A:$A,E$5)=0,"",COUNTIFS(financiadores!$J:$J,$B10,financiadores!$A:$A,E$5))</f>
        <v/>
      </c>
      <c r="F10" s="51" t="str">
        <f>IF(COUNTIFS(financiadores!$J:$J,$B10,financiadores!$A:$A,F$5)=0,"",COUNTIFS(financiadores!$J:$J,$B10,financiadores!$A:$A,F$5))</f>
        <v/>
      </c>
      <c r="G10" s="51" t="str">
        <f>IF(COUNTIFS(financiadores!$J:$J,$B10,financiadores!$A:$A,G$5)=0,"",COUNTIFS(financiadores!$J:$J,$B10,financiadores!$A:$A,G$5))</f>
        <v/>
      </c>
      <c r="H10" s="51" t="str">
        <f>IF(COUNTIFS(financiadores!$J:$J,$B10,financiadores!$A:$A,H$5)=0,"",COUNTIFS(financiadores!$J:$J,$B10,financiadores!$A:$A,H$5))</f>
        <v/>
      </c>
      <c r="I10" s="51" t="str">
        <f>IF(COUNTIFS(financiadores!$J:$J,$B10,financiadores!$A:$A,I$5)=0,"",COUNTIFS(financiadores!$J:$J,$B10,financiadores!$A:$A,I$5))</f>
        <v/>
      </c>
      <c r="J10" s="51" t="str">
        <f>IF(COUNTIFS(financiadores!$J:$J,$B10,financiadores!$A:$A,J$5)=0,"",COUNTIFS(financiadores!$J:$J,$B10,financiadores!$A:$A,J$5))</f>
        <v/>
      </c>
      <c r="K10" s="51">
        <f>IF(COUNTIFS(financiadores!$J:$J,$B10,financiadores!$A:$A,K$5)=0,"",COUNTIFS(financiadores!$J:$J,$B10,financiadores!$A:$A,K$5))</f>
        <v>1</v>
      </c>
      <c r="L10" s="51">
        <f>IF(COUNTIFS(financiadores!$J:$J,$B10,financiadores!$A:$A,L$5)=0,"",COUNTIFS(financiadores!$J:$J,$B10,financiadores!$A:$A,L$5))</f>
        <v>1</v>
      </c>
      <c r="M10" s="51" t="str">
        <f>IF(COUNTIFS(financiadores!$J:$J,$B10,financiadores!$A:$A,M$5)=0,"",COUNTIFS(financiadores!$J:$J,$B10,financiadores!$A:$A,M$5))</f>
        <v/>
      </c>
      <c r="N10" s="51" t="str">
        <f>IF(COUNTIFS(financiadores!$J:$J,$B10,financiadores!$A:$A,N$5)=0,"",COUNTIFS(financiadores!$J:$J,$B10,financiadores!$A:$A,N$5))</f>
        <v/>
      </c>
      <c r="O10" s="51" t="str">
        <f>IF(COUNTIFS(financiadores!$J:$J,$B10,financiadores!$A:$A,O$5)=0,"",COUNTIFS(financiadores!$J:$J,$B10,financiadores!$A:$A,O$5))</f>
        <v/>
      </c>
      <c r="P10" s="51" t="str">
        <f>IF(COUNTIFS(financiadores!$J:$J,$B10,financiadores!$A:$A,P$5)=0,"",COUNTIFS(financiadores!$J:$J,$B10,financiadores!$A:$A,P$5))</f>
        <v/>
      </c>
      <c r="Q10" s="51" t="str">
        <f>IF(COUNTIFS(financiadores!$J:$J,$B10,financiadores!$A:$A,Q$5)=0,"",COUNTIFS(financiadores!$J:$J,$B10,financiadores!$A:$A,Q$5))</f>
        <v/>
      </c>
      <c r="R10" s="51" t="str">
        <f>IF(COUNTIFS(financiadores!$J:$J,$B10,financiadores!$A:$A,R$5)=0,"",COUNTIFS(financiadores!$J:$J,$B10,financiadores!$A:$A,R$5))</f>
        <v/>
      </c>
      <c r="S10" s="51" t="str">
        <f>IF(COUNTIFS(financiadores!$J:$J,$B10,financiadores!$A:$A,S$5)=0,"",COUNTIFS(financiadores!$J:$J,$B10,financiadores!$A:$A,S$5))</f>
        <v/>
      </c>
      <c r="T10" s="51" t="str">
        <f>IF(COUNTIFS(financiadores!$J:$J,$B10,financiadores!$A:$A,T$5)=0,"",COUNTIFS(financiadores!$J:$J,$B10,financiadores!$A:$A,T$5))</f>
        <v/>
      </c>
      <c r="U10" s="51" t="str">
        <f>IF(COUNTIFS(financiadores!$J:$J,$B10,financiadores!$A:$A,U$5)=0,"",COUNTIFS(financiadores!$J:$J,$B10,financiadores!$A:$A,U$5))</f>
        <v/>
      </c>
      <c r="V10" s="51" t="str">
        <f>IF(COUNTIFS(financiadores!$J:$J,$B10,financiadores!$A:$A,V$5)=0,"",COUNTIFS(financiadores!$J:$J,$B10,financiadores!$A:$A,V$5))</f>
        <v/>
      </c>
      <c r="W10" s="1"/>
    </row>
    <row r="11" spans="1:23" x14ac:dyDescent="0.2">
      <c r="A11" s="1"/>
      <c r="B11" s="46" t="s">
        <v>294</v>
      </c>
      <c r="C11" s="8"/>
      <c r="D11" s="51" t="str">
        <f>IF(COUNTIFS(financiadores!$J:$J,$B11,financiadores!$A:$A,D$5)=0,"",COUNTIFS(financiadores!$J:$J,$B11,financiadores!$A:$A,D$5))</f>
        <v/>
      </c>
      <c r="E11" s="51" t="str">
        <f>IF(COUNTIFS(financiadores!$J:$J,$B11,financiadores!$A:$A,E$5)=0,"",COUNTIFS(financiadores!$J:$J,$B11,financiadores!$A:$A,E$5))</f>
        <v/>
      </c>
      <c r="F11" s="51" t="str">
        <f>IF(COUNTIFS(financiadores!$J:$J,$B11,financiadores!$A:$A,F$5)=0,"",COUNTIFS(financiadores!$J:$J,$B11,financiadores!$A:$A,F$5))</f>
        <v/>
      </c>
      <c r="G11" s="51" t="str">
        <f>IF(COUNTIFS(financiadores!$J:$J,$B11,financiadores!$A:$A,G$5)=0,"",COUNTIFS(financiadores!$J:$J,$B11,financiadores!$A:$A,G$5))</f>
        <v/>
      </c>
      <c r="H11" s="51" t="str">
        <f>IF(COUNTIFS(financiadores!$J:$J,$B11,financiadores!$A:$A,H$5)=0,"",COUNTIFS(financiadores!$J:$J,$B11,financiadores!$A:$A,H$5))</f>
        <v/>
      </c>
      <c r="I11" s="51" t="str">
        <f>IF(COUNTIFS(financiadores!$J:$J,$B11,financiadores!$A:$A,I$5)=0,"",COUNTIFS(financiadores!$J:$J,$B11,financiadores!$A:$A,I$5))</f>
        <v/>
      </c>
      <c r="J11" s="51" t="str">
        <f>IF(COUNTIFS(financiadores!$J:$J,$B11,financiadores!$A:$A,J$5)=0,"",COUNTIFS(financiadores!$J:$J,$B11,financiadores!$A:$A,J$5))</f>
        <v/>
      </c>
      <c r="K11" s="51" t="str">
        <f>IF(COUNTIFS(financiadores!$J:$J,$B11,financiadores!$A:$A,K$5)=0,"",COUNTIFS(financiadores!$J:$J,$B11,financiadores!$A:$A,K$5))</f>
        <v/>
      </c>
      <c r="L11" s="51" t="str">
        <f>IF(COUNTIFS(financiadores!$J:$J,$B11,financiadores!$A:$A,L$5)=0,"",COUNTIFS(financiadores!$J:$J,$B11,financiadores!$A:$A,L$5))</f>
        <v/>
      </c>
      <c r="M11" s="51" t="str">
        <f>IF(COUNTIFS(financiadores!$J:$J,$B11,financiadores!$A:$A,M$5)=0,"",COUNTIFS(financiadores!$J:$J,$B11,financiadores!$A:$A,M$5))</f>
        <v/>
      </c>
      <c r="N11" s="51" t="str">
        <f>IF(COUNTIFS(financiadores!$J:$J,$B11,financiadores!$A:$A,N$5)=0,"",COUNTIFS(financiadores!$J:$J,$B11,financiadores!$A:$A,N$5))</f>
        <v/>
      </c>
      <c r="O11" s="51" t="str">
        <f>IF(COUNTIFS(financiadores!$J:$J,$B11,financiadores!$A:$A,O$5)=0,"",COUNTIFS(financiadores!$J:$J,$B11,financiadores!$A:$A,O$5))</f>
        <v/>
      </c>
      <c r="P11" s="51" t="str">
        <f>IF(COUNTIFS(financiadores!$J:$J,$B11,financiadores!$A:$A,P$5)=0,"",COUNTIFS(financiadores!$J:$J,$B11,financiadores!$A:$A,P$5))</f>
        <v/>
      </c>
      <c r="Q11" s="51" t="str">
        <f>IF(COUNTIFS(financiadores!$J:$J,$B11,financiadores!$A:$A,Q$5)=0,"",COUNTIFS(financiadores!$J:$J,$B11,financiadores!$A:$A,Q$5))</f>
        <v/>
      </c>
      <c r="R11" s="51" t="str">
        <f>IF(COUNTIFS(financiadores!$J:$J,$B11,financiadores!$A:$A,R$5)=0,"",COUNTIFS(financiadores!$J:$J,$B11,financiadores!$A:$A,R$5))</f>
        <v/>
      </c>
      <c r="S11" s="51" t="str">
        <f>IF(COUNTIFS(financiadores!$J:$J,$B11,financiadores!$A:$A,S$5)=0,"",COUNTIFS(financiadores!$J:$J,$B11,financiadores!$A:$A,S$5))</f>
        <v/>
      </c>
      <c r="T11" s="51" t="str">
        <f>IF(COUNTIFS(financiadores!$J:$J,$B11,financiadores!$A:$A,T$5)=0,"",COUNTIFS(financiadores!$J:$J,$B11,financiadores!$A:$A,T$5))</f>
        <v/>
      </c>
      <c r="U11" s="51" t="str">
        <f>IF(COUNTIFS(financiadores!$J:$J,$B11,financiadores!$A:$A,U$5)=0,"",COUNTIFS(financiadores!$J:$J,$B11,financiadores!$A:$A,U$5))</f>
        <v/>
      </c>
      <c r="V11" s="51" t="str">
        <f>IF(COUNTIFS(financiadores!$J:$J,$B11,financiadores!$A:$A,V$5)=0,"",COUNTIFS(financiadores!$J:$J,$B11,financiadores!$A:$A,V$5))</f>
        <v/>
      </c>
      <c r="W11" s="1"/>
    </row>
    <row r="12" spans="1:23" x14ac:dyDescent="0.2">
      <c r="A12" s="1"/>
      <c r="B12" s="47" t="s">
        <v>295</v>
      </c>
      <c r="C12" s="8"/>
      <c r="D12" s="51" t="str">
        <f>IF(COUNTIFS(financiadores!$J:$J,$B12,financiadores!$A:$A,D$5)=0,"",COUNTIFS(financiadores!$J:$J,$B12,financiadores!$A:$A,D$5))</f>
        <v/>
      </c>
      <c r="E12" s="51" t="str">
        <f>IF(COUNTIFS(financiadores!$J:$J,$B12,financiadores!$A:$A,E$5)=0,"",COUNTIFS(financiadores!$J:$J,$B12,financiadores!$A:$A,E$5))</f>
        <v/>
      </c>
      <c r="F12" s="51" t="str">
        <f>IF(COUNTIFS(financiadores!$J:$J,$B12,financiadores!$A:$A,F$5)=0,"",COUNTIFS(financiadores!$J:$J,$B12,financiadores!$A:$A,F$5))</f>
        <v/>
      </c>
      <c r="G12" s="51" t="str">
        <f>IF(COUNTIFS(financiadores!$J:$J,$B12,financiadores!$A:$A,G$5)=0,"",COUNTIFS(financiadores!$J:$J,$B12,financiadores!$A:$A,G$5))</f>
        <v/>
      </c>
      <c r="H12" s="51" t="str">
        <f>IF(COUNTIFS(financiadores!$J:$J,$B12,financiadores!$A:$A,H$5)=0,"",COUNTIFS(financiadores!$J:$J,$B12,financiadores!$A:$A,H$5))</f>
        <v/>
      </c>
      <c r="I12" s="51" t="str">
        <f>IF(COUNTIFS(financiadores!$J:$J,$B12,financiadores!$A:$A,I$5)=0,"",COUNTIFS(financiadores!$J:$J,$B12,financiadores!$A:$A,I$5))</f>
        <v/>
      </c>
      <c r="J12" s="51" t="str">
        <f>IF(COUNTIFS(financiadores!$J:$J,$B12,financiadores!$A:$A,J$5)=0,"",COUNTIFS(financiadores!$J:$J,$B12,financiadores!$A:$A,J$5))</f>
        <v/>
      </c>
      <c r="K12" s="51" t="str">
        <f>IF(COUNTIFS(financiadores!$J:$J,$B12,financiadores!$A:$A,K$5)=0,"",COUNTIFS(financiadores!$J:$J,$B12,financiadores!$A:$A,K$5))</f>
        <v/>
      </c>
      <c r="L12" s="51" t="str">
        <f>IF(COUNTIFS(financiadores!$J:$J,$B12,financiadores!$A:$A,L$5)=0,"",COUNTIFS(financiadores!$J:$J,$B12,financiadores!$A:$A,L$5))</f>
        <v/>
      </c>
      <c r="M12" s="51" t="str">
        <f>IF(COUNTIFS(financiadores!$J:$J,$B12,financiadores!$A:$A,M$5)=0,"",COUNTIFS(financiadores!$J:$J,$B12,financiadores!$A:$A,M$5))</f>
        <v/>
      </c>
      <c r="N12" s="51" t="str">
        <f>IF(COUNTIFS(financiadores!$J:$J,$B12,financiadores!$A:$A,N$5)=0,"",COUNTIFS(financiadores!$J:$J,$B12,financiadores!$A:$A,N$5))</f>
        <v/>
      </c>
      <c r="O12" s="51" t="str">
        <f>IF(COUNTIFS(financiadores!$J:$J,$B12,financiadores!$A:$A,O$5)=0,"",COUNTIFS(financiadores!$J:$J,$B12,financiadores!$A:$A,O$5))</f>
        <v/>
      </c>
      <c r="P12" s="51" t="str">
        <f>IF(COUNTIFS(financiadores!$J:$J,$B12,financiadores!$A:$A,P$5)=0,"",COUNTIFS(financiadores!$J:$J,$B12,financiadores!$A:$A,P$5))</f>
        <v/>
      </c>
      <c r="Q12" s="51" t="str">
        <f>IF(COUNTIFS(financiadores!$J:$J,$B12,financiadores!$A:$A,Q$5)=0,"",COUNTIFS(financiadores!$J:$J,$B12,financiadores!$A:$A,Q$5))</f>
        <v/>
      </c>
      <c r="R12" s="51" t="str">
        <f>IF(COUNTIFS(financiadores!$J:$J,$B12,financiadores!$A:$A,R$5)=0,"",COUNTIFS(financiadores!$J:$J,$B12,financiadores!$A:$A,R$5))</f>
        <v/>
      </c>
      <c r="S12" s="51" t="str">
        <f>IF(COUNTIFS(financiadores!$J:$J,$B12,financiadores!$A:$A,S$5)=0,"",COUNTIFS(financiadores!$J:$J,$B12,financiadores!$A:$A,S$5))</f>
        <v/>
      </c>
      <c r="T12" s="51" t="str">
        <f>IF(COUNTIFS(financiadores!$J:$J,$B12,financiadores!$A:$A,T$5)=0,"",COUNTIFS(financiadores!$J:$J,$B12,financiadores!$A:$A,T$5))</f>
        <v/>
      </c>
      <c r="U12" s="51" t="str">
        <f>IF(COUNTIFS(financiadores!$J:$J,$B12,financiadores!$A:$A,U$5)=0,"",COUNTIFS(financiadores!$J:$J,$B12,financiadores!$A:$A,U$5))</f>
        <v/>
      </c>
      <c r="V12" s="51" t="str">
        <f>IF(COUNTIFS(financiadores!$J:$J,$B12,financiadores!$A:$A,V$5)=0,"",COUNTIFS(financiadores!$J:$J,$B12,financiadores!$A:$A,V$5))</f>
        <v/>
      </c>
      <c r="W12" s="1"/>
    </row>
    <row r="13" spans="1:23" x14ac:dyDescent="0.2">
      <c r="A13" s="1"/>
      <c r="B13" s="46" t="s">
        <v>296</v>
      </c>
      <c r="C13" s="8"/>
      <c r="D13" s="51" t="str">
        <f>IF(COUNTIFS(financiadores!$J:$J,$B13,financiadores!$A:$A,D$5)=0,"",COUNTIFS(financiadores!$J:$J,$B13,financiadores!$A:$A,D$5))</f>
        <v/>
      </c>
      <c r="E13" s="51" t="str">
        <f>IF(COUNTIFS(financiadores!$J:$J,$B13,financiadores!$A:$A,E$5)=0,"",COUNTIFS(financiadores!$J:$J,$B13,financiadores!$A:$A,E$5))</f>
        <v/>
      </c>
      <c r="F13" s="51" t="str">
        <f>IF(COUNTIFS(financiadores!$J:$J,$B13,financiadores!$A:$A,F$5)=0,"",COUNTIFS(financiadores!$J:$J,$B13,financiadores!$A:$A,F$5))</f>
        <v/>
      </c>
      <c r="G13" s="51" t="str">
        <f>IF(COUNTIFS(financiadores!$J:$J,$B13,financiadores!$A:$A,G$5)=0,"",COUNTIFS(financiadores!$J:$J,$B13,financiadores!$A:$A,G$5))</f>
        <v/>
      </c>
      <c r="H13" s="51" t="str">
        <f>IF(COUNTIFS(financiadores!$J:$J,$B13,financiadores!$A:$A,H$5)=0,"",COUNTIFS(financiadores!$J:$J,$B13,financiadores!$A:$A,H$5))</f>
        <v/>
      </c>
      <c r="I13" s="51" t="str">
        <f>IF(COUNTIFS(financiadores!$J:$J,$B13,financiadores!$A:$A,I$5)=0,"",COUNTIFS(financiadores!$J:$J,$B13,financiadores!$A:$A,I$5))</f>
        <v/>
      </c>
      <c r="J13" s="51" t="str">
        <f>IF(COUNTIFS(financiadores!$J:$J,$B13,financiadores!$A:$A,J$5)=0,"",COUNTIFS(financiadores!$J:$J,$B13,financiadores!$A:$A,J$5))</f>
        <v/>
      </c>
      <c r="K13" s="51" t="str">
        <f>IF(COUNTIFS(financiadores!$J:$J,$B13,financiadores!$A:$A,K$5)=0,"",COUNTIFS(financiadores!$J:$J,$B13,financiadores!$A:$A,K$5))</f>
        <v/>
      </c>
      <c r="L13" s="51" t="str">
        <f>IF(COUNTIFS(financiadores!$J:$J,$B13,financiadores!$A:$A,L$5)=0,"",COUNTIFS(financiadores!$J:$J,$B13,financiadores!$A:$A,L$5))</f>
        <v/>
      </c>
      <c r="M13" s="51" t="str">
        <f>IF(COUNTIFS(financiadores!$J:$J,$B13,financiadores!$A:$A,M$5)=0,"",COUNTIFS(financiadores!$J:$J,$B13,financiadores!$A:$A,M$5))</f>
        <v/>
      </c>
      <c r="N13" s="51" t="str">
        <f>IF(COUNTIFS(financiadores!$J:$J,$B13,financiadores!$A:$A,N$5)=0,"",COUNTIFS(financiadores!$J:$J,$B13,financiadores!$A:$A,N$5))</f>
        <v/>
      </c>
      <c r="O13" s="51" t="str">
        <f>IF(COUNTIFS(financiadores!$J:$J,$B13,financiadores!$A:$A,O$5)=0,"",COUNTIFS(financiadores!$J:$J,$B13,financiadores!$A:$A,O$5))</f>
        <v/>
      </c>
      <c r="P13" s="51" t="str">
        <f>IF(COUNTIFS(financiadores!$J:$J,$B13,financiadores!$A:$A,P$5)=0,"",COUNTIFS(financiadores!$J:$J,$B13,financiadores!$A:$A,P$5))</f>
        <v/>
      </c>
      <c r="Q13" s="51" t="str">
        <f>IF(COUNTIFS(financiadores!$J:$J,$B13,financiadores!$A:$A,Q$5)=0,"",COUNTIFS(financiadores!$J:$J,$B13,financiadores!$A:$A,Q$5))</f>
        <v/>
      </c>
      <c r="R13" s="51" t="str">
        <f>IF(COUNTIFS(financiadores!$J:$J,$B13,financiadores!$A:$A,R$5)=0,"",COUNTIFS(financiadores!$J:$J,$B13,financiadores!$A:$A,R$5))</f>
        <v/>
      </c>
      <c r="S13" s="51" t="str">
        <f>IF(COUNTIFS(financiadores!$J:$J,$B13,financiadores!$A:$A,S$5)=0,"",COUNTIFS(financiadores!$J:$J,$B13,financiadores!$A:$A,S$5))</f>
        <v/>
      </c>
      <c r="T13" s="51" t="str">
        <f>IF(COUNTIFS(financiadores!$J:$J,$B13,financiadores!$A:$A,T$5)=0,"",COUNTIFS(financiadores!$J:$J,$B13,financiadores!$A:$A,T$5))</f>
        <v/>
      </c>
      <c r="U13" s="51" t="str">
        <f>IF(COUNTIFS(financiadores!$J:$J,$B13,financiadores!$A:$A,U$5)=0,"",COUNTIFS(financiadores!$J:$J,$B13,financiadores!$A:$A,U$5))</f>
        <v/>
      </c>
      <c r="V13" s="51" t="str">
        <f>IF(COUNTIFS(financiadores!$J:$J,$B13,financiadores!$A:$A,V$5)=0,"",COUNTIFS(financiadores!$J:$J,$B13,financiadores!$A:$A,V$5))</f>
        <v/>
      </c>
      <c r="W13" s="1"/>
    </row>
    <row r="14" spans="1:23" x14ac:dyDescent="0.2">
      <c r="A14" s="1"/>
      <c r="B14" s="46" t="s">
        <v>291</v>
      </c>
      <c r="C14" s="8"/>
      <c r="D14" s="51" t="str">
        <f>IF(COUNTIFS(financiadores!$J:$J,$B14,financiadores!$A:$A,D$5)=0,"",COUNTIFS(financiadores!$J:$J,$B14,financiadores!$A:$A,D$5))</f>
        <v/>
      </c>
      <c r="E14" s="51" t="str">
        <f>IF(COUNTIFS(financiadores!$J:$J,$B14,financiadores!$A:$A,E$5)=0,"",COUNTIFS(financiadores!$J:$J,$B14,financiadores!$A:$A,E$5))</f>
        <v/>
      </c>
      <c r="F14" s="51" t="str">
        <f>IF(COUNTIFS(financiadores!$J:$J,$B14,financiadores!$A:$A,F$5)=0,"",COUNTIFS(financiadores!$J:$J,$B14,financiadores!$A:$A,F$5))</f>
        <v/>
      </c>
      <c r="G14" s="51" t="str">
        <f>IF(COUNTIFS(financiadores!$J:$J,$B14,financiadores!$A:$A,G$5)=0,"",COUNTIFS(financiadores!$J:$J,$B14,financiadores!$A:$A,G$5))</f>
        <v/>
      </c>
      <c r="H14" s="51" t="str">
        <f>IF(COUNTIFS(financiadores!$J:$J,$B14,financiadores!$A:$A,H$5)=0,"",COUNTIFS(financiadores!$J:$J,$B14,financiadores!$A:$A,H$5))</f>
        <v/>
      </c>
      <c r="I14" s="51" t="str">
        <f>IF(COUNTIFS(financiadores!$J:$J,$B14,financiadores!$A:$A,I$5)=0,"",COUNTIFS(financiadores!$J:$J,$B14,financiadores!$A:$A,I$5))</f>
        <v/>
      </c>
      <c r="J14" s="51" t="str">
        <f>IF(COUNTIFS(financiadores!$J:$J,$B14,financiadores!$A:$A,J$5)=0,"",COUNTIFS(financiadores!$J:$J,$B14,financiadores!$A:$A,J$5))</f>
        <v/>
      </c>
      <c r="K14" s="51" t="str">
        <f>IF(COUNTIFS(financiadores!$J:$J,$B14,financiadores!$A:$A,K$5)=0,"",COUNTIFS(financiadores!$J:$J,$B14,financiadores!$A:$A,K$5))</f>
        <v/>
      </c>
      <c r="L14" s="51" t="str">
        <f>IF(COUNTIFS(financiadores!$J:$J,$B14,financiadores!$A:$A,L$5)=0,"",COUNTIFS(financiadores!$J:$J,$B14,financiadores!$A:$A,L$5))</f>
        <v/>
      </c>
      <c r="M14" s="51">
        <f>IF(COUNTIFS(financiadores!$J:$J,$B14,financiadores!$A:$A,M$5)=0,"",COUNTIFS(financiadores!$J:$J,$B14,financiadores!$A:$A,M$5))</f>
        <v>1</v>
      </c>
      <c r="N14" s="51">
        <f>IF(COUNTIFS(financiadores!$J:$J,$B14,financiadores!$A:$A,N$5)=0,"",COUNTIFS(financiadores!$J:$J,$B14,financiadores!$A:$A,N$5))</f>
        <v>1</v>
      </c>
      <c r="O14" s="51" t="str">
        <f>IF(COUNTIFS(financiadores!$J:$J,$B14,financiadores!$A:$A,O$5)=0,"",COUNTIFS(financiadores!$J:$J,$B14,financiadores!$A:$A,O$5))</f>
        <v/>
      </c>
      <c r="P14" s="51" t="str">
        <f>IF(COUNTIFS(financiadores!$J:$J,$B14,financiadores!$A:$A,P$5)=0,"",COUNTIFS(financiadores!$J:$J,$B14,financiadores!$A:$A,P$5))</f>
        <v/>
      </c>
      <c r="Q14" s="51" t="str">
        <f>IF(COUNTIFS(financiadores!$J:$J,$B14,financiadores!$A:$A,Q$5)=0,"",COUNTIFS(financiadores!$J:$J,$B14,financiadores!$A:$A,Q$5))</f>
        <v/>
      </c>
      <c r="R14" s="51" t="str">
        <f>IF(COUNTIFS(financiadores!$J:$J,$B14,financiadores!$A:$A,R$5)=0,"",COUNTIFS(financiadores!$J:$J,$B14,financiadores!$A:$A,R$5))</f>
        <v/>
      </c>
      <c r="S14" s="51" t="str">
        <f>IF(COUNTIFS(financiadores!$J:$J,$B14,financiadores!$A:$A,S$5)=0,"",COUNTIFS(financiadores!$J:$J,$B14,financiadores!$A:$A,S$5))</f>
        <v/>
      </c>
      <c r="T14" s="51" t="str">
        <f>IF(COUNTIFS(financiadores!$J:$J,$B14,financiadores!$A:$A,T$5)=0,"",COUNTIFS(financiadores!$J:$J,$B14,financiadores!$A:$A,T$5))</f>
        <v/>
      </c>
      <c r="U14" s="51" t="str">
        <f>IF(COUNTIFS(financiadores!$J:$J,$B14,financiadores!$A:$A,U$5)=0,"",COUNTIFS(financiadores!$J:$J,$B14,financiadores!$A:$A,U$5))</f>
        <v/>
      </c>
      <c r="V14" s="51" t="str">
        <f>IF(COUNTIFS(financiadores!$J:$J,$B14,financiadores!$A:$A,V$5)=0,"",COUNTIFS(financiadores!$J:$J,$B14,financiadores!$A:$A,V$5))</f>
        <v/>
      </c>
      <c r="W14" s="1"/>
    </row>
    <row r="15" spans="1:23" x14ac:dyDescent="0.2">
      <c r="A15" s="6"/>
      <c r="B15" s="46" t="s">
        <v>292</v>
      </c>
      <c r="C15" s="8"/>
      <c r="D15" s="51" t="str">
        <f>IF(COUNTIFS(financiadores!$J:$J,$B15,financiadores!$A:$A,D$5)=0,"",COUNTIFS(financiadores!$J:$J,$B15,financiadores!$A:$A,D$5))</f>
        <v/>
      </c>
      <c r="E15" s="51" t="str">
        <f>IF(COUNTIFS(financiadores!$J:$J,$B15,financiadores!$A:$A,E$5)=0,"",COUNTIFS(financiadores!$J:$J,$B15,financiadores!$A:$A,E$5))</f>
        <v/>
      </c>
      <c r="F15" s="51" t="str">
        <f>IF(COUNTIFS(financiadores!$J:$J,$B15,financiadores!$A:$A,F$5)=0,"",COUNTIFS(financiadores!$J:$J,$B15,financiadores!$A:$A,F$5))</f>
        <v/>
      </c>
      <c r="G15" s="51" t="str">
        <f>IF(COUNTIFS(financiadores!$J:$J,$B15,financiadores!$A:$A,G$5)=0,"",COUNTIFS(financiadores!$J:$J,$B15,financiadores!$A:$A,G$5))</f>
        <v/>
      </c>
      <c r="H15" s="51" t="str">
        <f>IF(COUNTIFS(financiadores!$J:$J,$B15,financiadores!$A:$A,H$5)=0,"",COUNTIFS(financiadores!$J:$J,$B15,financiadores!$A:$A,H$5))</f>
        <v/>
      </c>
      <c r="I15" s="51" t="str">
        <f>IF(COUNTIFS(financiadores!$J:$J,$B15,financiadores!$A:$A,I$5)=0,"",COUNTIFS(financiadores!$J:$J,$B15,financiadores!$A:$A,I$5))</f>
        <v/>
      </c>
      <c r="J15" s="51" t="str">
        <f>IF(COUNTIFS(financiadores!$J:$J,$B15,financiadores!$A:$A,J$5)=0,"",COUNTIFS(financiadores!$J:$J,$B15,financiadores!$A:$A,J$5))</f>
        <v/>
      </c>
      <c r="K15" s="51" t="str">
        <f>IF(COUNTIFS(financiadores!$J:$J,$B15,financiadores!$A:$A,K$5)=0,"",COUNTIFS(financiadores!$J:$J,$B15,financiadores!$A:$A,K$5))</f>
        <v/>
      </c>
      <c r="L15" s="51" t="str">
        <f>IF(COUNTIFS(financiadores!$J:$J,$B15,financiadores!$A:$A,L$5)=0,"",COUNTIFS(financiadores!$J:$J,$B15,financiadores!$A:$A,L$5))</f>
        <v/>
      </c>
      <c r="M15" s="51" t="str">
        <f>IF(COUNTIFS(financiadores!$J:$J,$B15,financiadores!$A:$A,M$5)=0,"",COUNTIFS(financiadores!$J:$J,$B15,financiadores!$A:$A,M$5))</f>
        <v/>
      </c>
      <c r="N15" s="51">
        <f>IF(COUNTIFS(financiadores!$J:$J,$B15,financiadores!$A:$A,N$5)=0,"",COUNTIFS(financiadores!$J:$J,$B15,financiadores!$A:$A,N$5))</f>
        <v>1</v>
      </c>
      <c r="O15" s="51" t="str">
        <f>IF(COUNTIFS(financiadores!$J:$J,$B15,financiadores!$A:$A,O$5)=0,"",COUNTIFS(financiadores!$J:$J,$B15,financiadores!$A:$A,O$5))</f>
        <v/>
      </c>
      <c r="P15" s="51" t="str">
        <f>IF(COUNTIFS(financiadores!$J:$J,$B15,financiadores!$A:$A,P$5)=0,"",COUNTIFS(financiadores!$J:$J,$B15,financiadores!$A:$A,P$5))</f>
        <v/>
      </c>
      <c r="Q15" s="51" t="str">
        <f>IF(COUNTIFS(financiadores!$J:$J,$B15,financiadores!$A:$A,Q$5)=0,"",COUNTIFS(financiadores!$J:$J,$B15,financiadores!$A:$A,Q$5))</f>
        <v/>
      </c>
      <c r="R15" s="51" t="str">
        <f>IF(COUNTIFS(financiadores!$J:$J,$B15,financiadores!$A:$A,R$5)=0,"",COUNTIFS(financiadores!$J:$J,$B15,financiadores!$A:$A,R$5))</f>
        <v/>
      </c>
      <c r="S15" s="51" t="str">
        <f>IF(COUNTIFS(financiadores!$J:$J,$B15,financiadores!$A:$A,S$5)=0,"",COUNTIFS(financiadores!$J:$J,$B15,financiadores!$A:$A,S$5))</f>
        <v/>
      </c>
      <c r="T15" s="51" t="str">
        <f>IF(COUNTIFS(financiadores!$J:$J,$B15,financiadores!$A:$A,T$5)=0,"",COUNTIFS(financiadores!$J:$J,$B15,financiadores!$A:$A,T$5))</f>
        <v/>
      </c>
      <c r="U15" s="51" t="str">
        <f>IF(COUNTIFS(financiadores!$J:$J,$B15,financiadores!$A:$A,U$5)=0,"",COUNTIFS(financiadores!$J:$J,$B15,financiadores!$A:$A,U$5))</f>
        <v/>
      </c>
      <c r="V15" s="51" t="str">
        <f>IF(COUNTIFS(financiadores!$J:$J,$B15,financiadores!$A:$A,V$5)=0,"",COUNTIFS(financiadores!$J:$J,$B15,financiadores!$A:$A,V$5))</f>
        <v/>
      </c>
      <c r="W15" s="1"/>
    </row>
    <row r="16" spans="1:23" x14ac:dyDescent="0.2">
      <c r="A16" s="1"/>
      <c r="B16" s="46" t="s">
        <v>285</v>
      </c>
      <c r="C16" s="8"/>
      <c r="D16" s="51" t="str">
        <f>IF(COUNTIFS(financiadores!$J:$J,$B16,financiadores!$A:$A,D$5)=0,"",COUNTIFS(financiadores!$J:$J,$B16,financiadores!$A:$A,D$5))</f>
        <v/>
      </c>
      <c r="E16" s="51" t="str">
        <f>IF(COUNTIFS(financiadores!$J:$J,$B16,financiadores!$A:$A,E$5)=0,"",COUNTIFS(financiadores!$J:$J,$B16,financiadores!$A:$A,E$5))</f>
        <v/>
      </c>
      <c r="F16" s="51" t="str">
        <f>IF(COUNTIFS(financiadores!$J:$J,$B16,financiadores!$A:$A,F$5)=0,"",COUNTIFS(financiadores!$J:$J,$B16,financiadores!$A:$A,F$5))</f>
        <v/>
      </c>
      <c r="G16" s="51" t="str">
        <f>IF(COUNTIFS(financiadores!$J:$J,$B16,financiadores!$A:$A,G$5)=0,"",COUNTIFS(financiadores!$J:$J,$B16,financiadores!$A:$A,G$5))</f>
        <v/>
      </c>
      <c r="H16" s="51" t="str">
        <f>IF(COUNTIFS(financiadores!$J:$J,$B16,financiadores!$A:$A,H$5)=0,"",COUNTIFS(financiadores!$J:$J,$B16,financiadores!$A:$A,H$5))</f>
        <v/>
      </c>
      <c r="I16" s="51" t="str">
        <f>IF(COUNTIFS(financiadores!$J:$J,$B16,financiadores!$A:$A,I$5)=0,"",COUNTIFS(financiadores!$J:$J,$B16,financiadores!$A:$A,I$5))</f>
        <v/>
      </c>
      <c r="J16" s="51" t="str">
        <f>IF(COUNTIFS(financiadores!$J:$J,$B16,financiadores!$A:$A,J$5)=0,"",COUNTIFS(financiadores!$J:$J,$B16,financiadores!$A:$A,J$5))</f>
        <v/>
      </c>
      <c r="K16" s="51">
        <f>IF(COUNTIFS(financiadores!$J:$J,$B16,financiadores!$A:$A,K$5)=0,"",COUNTIFS(financiadores!$J:$J,$B16,financiadores!$A:$A,K$5))</f>
        <v>1</v>
      </c>
      <c r="L16" s="51" t="str">
        <f>IF(COUNTIFS(financiadores!$J:$J,$B16,financiadores!$A:$A,L$5)=0,"",COUNTIFS(financiadores!$J:$J,$B16,financiadores!$A:$A,L$5))</f>
        <v/>
      </c>
      <c r="M16" s="51" t="str">
        <f>IF(COUNTIFS(financiadores!$J:$J,$B16,financiadores!$A:$A,M$5)=0,"",COUNTIFS(financiadores!$J:$J,$B16,financiadores!$A:$A,M$5))</f>
        <v/>
      </c>
      <c r="N16" s="51" t="str">
        <f>IF(COUNTIFS(financiadores!$J:$J,$B16,financiadores!$A:$A,N$5)=0,"",COUNTIFS(financiadores!$J:$J,$B16,financiadores!$A:$A,N$5))</f>
        <v/>
      </c>
      <c r="O16" s="51" t="str">
        <f>IF(COUNTIFS(financiadores!$J:$J,$B16,financiadores!$A:$A,O$5)=0,"",COUNTIFS(financiadores!$J:$J,$B16,financiadores!$A:$A,O$5))</f>
        <v/>
      </c>
      <c r="P16" s="51" t="str">
        <f>IF(COUNTIFS(financiadores!$J:$J,$B16,financiadores!$A:$A,P$5)=0,"",COUNTIFS(financiadores!$J:$J,$B16,financiadores!$A:$A,P$5))</f>
        <v/>
      </c>
      <c r="Q16" s="51" t="str">
        <f>IF(COUNTIFS(financiadores!$J:$J,$B16,financiadores!$A:$A,Q$5)=0,"",COUNTIFS(financiadores!$J:$J,$B16,financiadores!$A:$A,Q$5))</f>
        <v/>
      </c>
      <c r="R16" s="51" t="str">
        <f>IF(COUNTIFS(financiadores!$J:$J,$B16,financiadores!$A:$A,R$5)=0,"",COUNTIFS(financiadores!$J:$J,$B16,financiadores!$A:$A,R$5))</f>
        <v/>
      </c>
      <c r="S16" s="51" t="str">
        <f>IF(COUNTIFS(financiadores!$J:$J,$B16,financiadores!$A:$A,S$5)=0,"",COUNTIFS(financiadores!$J:$J,$B16,financiadores!$A:$A,S$5))</f>
        <v/>
      </c>
      <c r="T16" s="51" t="str">
        <f>IF(COUNTIFS(financiadores!$J:$J,$B16,financiadores!$A:$A,T$5)=0,"",COUNTIFS(financiadores!$J:$J,$B16,financiadores!$A:$A,T$5))</f>
        <v/>
      </c>
      <c r="U16" s="51" t="str">
        <f>IF(COUNTIFS(financiadores!$J:$J,$B16,financiadores!$A:$A,U$5)=0,"",COUNTIFS(financiadores!$J:$J,$B16,financiadores!$A:$A,U$5))</f>
        <v/>
      </c>
      <c r="V16" s="51" t="str">
        <f>IF(COUNTIFS(financiadores!$J:$J,$B16,financiadores!$A:$A,V$5)=0,"",COUNTIFS(financiadores!$J:$J,$B16,financiadores!$A:$A,V$5))</f>
        <v/>
      </c>
      <c r="W16" s="1"/>
    </row>
    <row r="17" spans="1:23" x14ac:dyDescent="0.2">
      <c r="A17" s="1"/>
      <c r="B17" s="46" t="s">
        <v>275</v>
      </c>
      <c r="C17" s="8"/>
      <c r="D17" s="51">
        <f>IF(COUNTIFS(financiadores!$J:$J,$B17,financiadores!$A:$A,D$5)=0,"",COUNTIFS(financiadores!$J:$J,$B17,financiadores!$A:$A,D$5))</f>
        <v>1</v>
      </c>
      <c r="E17" s="51" t="str">
        <f>IF(COUNTIFS(financiadores!$J:$J,$B17,financiadores!$A:$A,E$5)=0,"",COUNTIFS(financiadores!$J:$J,$B17,financiadores!$A:$A,E$5))</f>
        <v/>
      </c>
      <c r="F17" s="51" t="str">
        <f>IF(COUNTIFS(financiadores!$J:$J,$B17,financiadores!$A:$A,F$5)=0,"",COUNTIFS(financiadores!$J:$J,$B17,financiadores!$A:$A,F$5))</f>
        <v/>
      </c>
      <c r="G17" s="51" t="str">
        <f>IF(COUNTIFS(financiadores!$J:$J,$B17,financiadores!$A:$A,G$5)=0,"",COUNTIFS(financiadores!$J:$J,$B17,financiadores!$A:$A,G$5))</f>
        <v/>
      </c>
      <c r="H17" s="51">
        <f>IF(COUNTIFS(financiadores!$J:$J,$B17,financiadores!$A:$A,H$5)=0,"",COUNTIFS(financiadores!$J:$J,$B17,financiadores!$A:$A,H$5))</f>
        <v>1</v>
      </c>
      <c r="I17" s="51" t="str">
        <f>IF(COUNTIFS(financiadores!$J:$J,$B17,financiadores!$A:$A,I$5)=0,"",COUNTIFS(financiadores!$J:$J,$B17,financiadores!$A:$A,I$5))</f>
        <v/>
      </c>
      <c r="J17" s="51">
        <f>IF(COUNTIFS(financiadores!$J:$J,$B17,financiadores!$A:$A,J$5)=0,"",COUNTIFS(financiadores!$J:$J,$B17,financiadores!$A:$A,J$5))</f>
        <v>1</v>
      </c>
      <c r="K17" s="51" t="str">
        <f>IF(COUNTIFS(financiadores!$J:$J,$B17,financiadores!$A:$A,K$5)=0,"",COUNTIFS(financiadores!$J:$J,$B17,financiadores!$A:$A,K$5))</f>
        <v/>
      </c>
      <c r="L17" s="51" t="str">
        <f>IF(COUNTIFS(financiadores!$J:$J,$B17,financiadores!$A:$A,L$5)=0,"",COUNTIFS(financiadores!$J:$J,$B17,financiadores!$A:$A,L$5))</f>
        <v/>
      </c>
      <c r="M17" s="51" t="str">
        <f>IF(COUNTIFS(financiadores!$J:$J,$B17,financiadores!$A:$A,M$5)=0,"",COUNTIFS(financiadores!$J:$J,$B17,financiadores!$A:$A,M$5))</f>
        <v/>
      </c>
      <c r="N17" s="51" t="str">
        <f>IF(COUNTIFS(financiadores!$J:$J,$B17,financiadores!$A:$A,N$5)=0,"",COUNTIFS(financiadores!$J:$J,$B17,financiadores!$A:$A,N$5))</f>
        <v/>
      </c>
      <c r="O17" s="51" t="str">
        <f>IF(COUNTIFS(financiadores!$J:$J,$B17,financiadores!$A:$A,O$5)=0,"",COUNTIFS(financiadores!$J:$J,$B17,financiadores!$A:$A,O$5))</f>
        <v/>
      </c>
      <c r="P17" s="51" t="str">
        <f>IF(COUNTIFS(financiadores!$J:$J,$B17,financiadores!$A:$A,P$5)=0,"",COUNTIFS(financiadores!$J:$J,$B17,financiadores!$A:$A,P$5))</f>
        <v/>
      </c>
      <c r="Q17" s="51" t="str">
        <f>IF(COUNTIFS(financiadores!$J:$J,$B17,financiadores!$A:$A,Q$5)=0,"",COUNTIFS(financiadores!$J:$J,$B17,financiadores!$A:$A,Q$5))</f>
        <v/>
      </c>
      <c r="R17" s="51" t="str">
        <f>IF(COUNTIFS(financiadores!$J:$J,$B17,financiadores!$A:$A,R$5)=0,"",COUNTIFS(financiadores!$J:$J,$B17,financiadores!$A:$A,R$5))</f>
        <v/>
      </c>
      <c r="S17" s="51" t="str">
        <f>IF(COUNTIFS(financiadores!$J:$J,$B17,financiadores!$A:$A,S$5)=0,"",COUNTIFS(financiadores!$J:$J,$B17,financiadores!$A:$A,S$5))</f>
        <v/>
      </c>
      <c r="T17" s="51" t="str">
        <f>IF(COUNTIFS(financiadores!$J:$J,$B17,financiadores!$A:$A,T$5)=0,"",COUNTIFS(financiadores!$J:$J,$B17,financiadores!$A:$A,T$5))</f>
        <v/>
      </c>
      <c r="U17" s="51" t="str">
        <f>IF(COUNTIFS(financiadores!$J:$J,$B17,financiadores!$A:$A,U$5)=0,"",COUNTIFS(financiadores!$J:$J,$B17,financiadores!$A:$A,U$5))</f>
        <v/>
      </c>
      <c r="V17" s="51" t="str">
        <f>IF(COUNTIFS(financiadores!$J:$J,$B17,financiadores!$A:$A,V$5)=0,"",COUNTIFS(financiadores!$J:$J,$B17,financiadores!$A:$A,V$5))</f>
        <v/>
      </c>
      <c r="W17" s="1"/>
    </row>
    <row r="18" spans="1:23" x14ac:dyDescent="0.2">
      <c r="A18" s="1"/>
      <c r="B18" s="46" t="s">
        <v>297</v>
      </c>
      <c r="C18" s="8"/>
      <c r="D18" s="51" t="str">
        <f>IF(COUNTIFS(financiadores!$J:$J,$B18,financiadores!$A:$A,D$5)=0,"",COUNTIFS(financiadores!$J:$J,$B18,financiadores!$A:$A,D$5))</f>
        <v/>
      </c>
      <c r="E18" s="51" t="str">
        <f>IF(COUNTIFS(financiadores!$J:$J,$B18,financiadores!$A:$A,E$5)=0,"",COUNTIFS(financiadores!$J:$J,$B18,financiadores!$A:$A,E$5))</f>
        <v/>
      </c>
      <c r="F18" s="51" t="str">
        <f>IF(COUNTIFS(financiadores!$J:$J,$B18,financiadores!$A:$A,F$5)=0,"",COUNTIFS(financiadores!$J:$J,$B18,financiadores!$A:$A,F$5))</f>
        <v/>
      </c>
      <c r="G18" s="51" t="str">
        <f>IF(COUNTIFS(financiadores!$J:$J,$B18,financiadores!$A:$A,G$5)=0,"",COUNTIFS(financiadores!$J:$J,$B18,financiadores!$A:$A,G$5))</f>
        <v/>
      </c>
      <c r="H18" s="51" t="str">
        <f>IF(COUNTIFS(financiadores!$J:$J,$B18,financiadores!$A:$A,H$5)=0,"",COUNTIFS(financiadores!$J:$J,$B18,financiadores!$A:$A,H$5))</f>
        <v/>
      </c>
      <c r="I18" s="51" t="str">
        <f>IF(COUNTIFS(financiadores!$J:$J,$B18,financiadores!$A:$A,I$5)=0,"",COUNTIFS(financiadores!$J:$J,$B18,financiadores!$A:$A,I$5))</f>
        <v/>
      </c>
      <c r="J18" s="51" t="str">
        <f>IF(COUNTIFS(financiadores!$J:$J,$B18,financiadores!$A:$A,J$5)=0,"",COUNTIFS(financiadores!$J:$J,$B18,financiadores!$A:$A,J$5))</f>
        <v/>
      </c>
      <c r="K18" s="51" t="str">
        <f>IF(COUNTIFS(financiadores!$J:$J,$B18,financiadores!$A:$A,K$5)=0,"",COUNTIFS(financiadores!$J:$J,$B18,financiadores!$A:$A,K$5))</f>
        <v/>
      </c>
      <c r="L18" s="51" t="str">
        <f>IF(COUNTIFS(financiadores!$J:$J,$B18,financiadores!$A:$A,L$5)=0,"",COUNTIFS(financiadores!$J:$J,$B18,financiadores!$A:$A,L$5))</f>
        <v/>
      </c>
      <c r="M18" s="51" t="str">
        <f>IF(COUNTIFS(financiadores!$J:$J,$B18,financiadores!$A:$A,M$5)=0,"",COUNTIFS(financiadores!$J:$J,$B18,financiadores!$A:$A,M$5))</f>
        <v/>
      </c>
      <c r="N18" s="51" t="str">
        <f>IF(COUNTIFS(financiadores!$J:$J,$B18,financiadores!$A:$A,N$5)=0,"",COUNTIFS(financiadores!$J:$J,$B18,financiadores!$A:$A,N$5))</f>
        <v/>
      </c>
      <c r="O18" s="51" t="str">
        <f>IF(COUNTIFS(financiadores!$J:$J,$B18,financiadores!$A:$A,O$5)=0,"",COUNTIFS(financiadores!$J:$J,$B18,financiadores!$A:$A,O$5))</f>
        <v/>
      </c>
      <c r="P18" s="51" t="str">
        <f>IF(COUNTIFS(financiadores!$J:$J,$B18,financiadores!$A:$A,P$5)=0,"",COUNTIFS(financiadores!$J:$J,$B18,financiadores!$A:$A,P$5))</f>
        <v/>
      </c>
      <c r="Q18" s="51" t="str">
        <f>IF(COUNTIFS(financiadores!$J:$J,$B18,financiadores!$A:$A,Q$5)=0,"",COUNTIFS(financiadores!$J:$J,$B18,financiadores!$A:$A,Q$5))</f>
        <v/>
      </c>
      <c r="R18" s="51" t="str">
        <f>IF(COUNTIFS(financiadores!$J:$J,$B18,financiadores!$A:$A,R$5)=0,"",COUNTIFS(financiadores!$J:$J,$B18,financiadores!$A:$A,R$5))</f>
        <v/>
      </c>
      <c r="S18" s="51" t="str">
        <f>IF(COUNTIFS(financiadores!$J:$J,$B18,financiadores!$A:$A,S$5)=0,"",COUNTIFS(financiadores!$J:$J,$B18,financiadores!$A:$A,S$5))</f>
        <v/>
      </c>
      <c r="T18" s="51" t="str">
        <f>IF(COUNTIFS(financiadores!$J:$J,$B18,financiadores!$A:$A,T$5)=0,"",COUNTIFS(financiadores!$J:$J,$B18,financiadores!$A:$A,T$5))</f>
        <v/>
      </c>
      <c r="U18" s="51" t="str">
        <f>IF(COUNTIFS(financiadores!$J:$J,$B18,financiadores!$A:$A,U$5)=0,"",COUNTIFS(financiadores!$J:$J,$B18,financiadores!$A:$A,U$5))</f>
        <v/>
      </c>
      <c r="V18" s="51" t="str">
        <f>IF(COUNTIFS(financiadores!$J:$J,$B18,financiadores!$A:$A,V$5)=0,"",COUNTIFS(financiadores!$J:$J,$B18,financiadores!$A:$A,V$5))</f>
        <v/>
      </c>
      <c r="W18" s="6"/>
    </row>
    <row r="19" spans="1:23" x14ac:dyDescent="0.2">
      <c r="A19" s="1"/>
      <c r="B19" s="46" t="s">
        <v>278</v>
      </c>
      <c r="C19" s="8"/>
      <c r="D19" s="51" t="str">
        <f>IF(COUNTIFS(financiadores!$J:$J,$B19,financiadores!$A:$A,D$5)=0,"",COUNTIFS(financiadores!$J:$J,$B19,financiadores!$A:$A,D$5))</f>
        <v/>
      </c>
      <c r="E19" s="51" t="str">
        <f>IF(COUNTIFS(financiadores!$J:$J,$B19,financiadores!$A:$A,E$5)=0,"",COUNTIFS(financiadores!$J:$J,$B19,financiadores!$A:$A,E$5))</f>
        <v/>
      </c>
      <c r="F19" s="51" t="str">
        <f>IF(COUNTIFS(financiadores!$J:$J,$B19,financiadores!$A:$A,F$5)=0,"",COUNTIFS(financiadores!$J:$J,$B19,financiadores!$A:$A,F$5))</f>
        <v/>
      </c>
      <c r="G19" s="51" t="str">
        <f>IF(COUNTIFS(financiadores!$J:$J,$B19,financiadores!$A:$A,G$5)=0,"",COUNTIFS(financiadores!$J:$J,$B19,financiadores!$A:$A,G$5))</f>
        <v/>
      </c>
      <c r="H19" s="51">
        <f>IF(COUNTIFS(financiadores!$J:$J,$B19,financiadores!$A:$A,H$5)=0,"",COUNTIFS(financiadores!$J:$J,$B19,financiadores!$A:$A,H$5))</f>
        <v>1</v>
      </c>
      <c r="I19" s="51" t="str">
        <f>IF(COUNTIFS(financiadores!$J:$J,$B19,financiadores!$A:$A,I$5)=0,"",COUNTIFS(financiadores!$J:$J,$B19,financiadores!$A:$A,I$5))</f>
        <v/>
      </c>
      <c r="J19" s="51" t="str">
        <f>IF(COUNTIFS(financiadores!$J:$J,$B19,financiadores!$A:$A,J$5)=0,"",COUNTIFS(financiadores!$J:$J,$B19,financiadores!$A:$A,J$5))</f>
        <v/>
      </c>
      <c r="K19" s="51" t="str">
        <f>IF(COUNTIFS(financiadores!$J:$J,$B19,financiadores!$A:$A,K$5)=0,"",COUNTIFS(financiadores!$J:$J,$B19,financiadores!$A:$A,K$5))</f>
        <v/>
      </c>
      <c r="L19" s="51" t="str">
        <f>IF(COUNTIFS(financiadores!$J:$J,$B19,financiadores!$A:$A,L$5)=0,"",COUNTIFS(financiadores!$J:$J,$B19,financiadores!$A:$A,L$5))</f>
        <v/>
      </c>
      <c r="M19" s="51" t="str">
        <f>IF(COUNTIFS(financiadores!$J:$J,$B19,financiadores!$A:$A,M$5)=0,"",COUNTIFS(financiadores!$J:$J,$B19,financiadores!$A:$A,M$5))</f>
        <v/>
      </c>
      <c r="N19" s="51" t="str">
        <f>IF(COUNTIFS(financiadores!$J:$J,$B19,financiadores!$A:$A,N$5)=0,"",COUNTIFS(financiadores!$J:$J,$B19,financiadores!$A:$A,N$5))</f>
        <v/>
      </c>
      <c r="O19" s="51" t="str">
        <f>IF(COUNTIFS(financiadores!$J:$J,$B19,financiadores!$A:$A,O$5)=0,"",COUNTIFS(financiadores!$J:$J,$B19,financiadores!$A:$A,O$5))</f>
        <v/>
      </c>
      <c r="P19" s="51" t="str">
        <f>IF(COUNTIFS(financiadores!$J:$J,$B19,financiadores!$A:$A,P$5)=0,"",COUNTIFS(financiadores!$J:$J,$B19,financiadores!$A:$A,P$5))</f>
        <v/>
      </c>
      <c r="Q19" s="51" t="str">
        <f>IF(COUNTIFS(financiadores!$J:$J,$B19,financiadores!$A:$A,Q$5)=0,"",COUNTIFS(financiadores!$J:$J,$B19,financiadores!$A:$A,Q$5))</f>
        <v/>
      </c>
      <c r="R19" s="51" t="str">
        <f>IF(COUNTIFS(financiadores!$J:$J,$B19,financiadores!$A:$A,R$5)=0,"",COUNTIFS(financiadores!$J:$J,$B19,financiadores!$A:$A,R$5))</f>
        <v/>
      </c>
      <c r="S19" s="51" t="str">
        <f>IF(COUNTIFS(financiadores!$J:$J,$B19,financiadores!$A:$A,S$5)=0,"",COUNTIFS(financiadores!$J:$J,$B19,financiadores!$A:$A,S$5))</f>
        <v/>
      </c>
      <c r="T19" s="51" t="str">
        <f>IF(COUNTIFS(financiadores!$J:$J,$B19,financiadores!$A:$A,T$5)=0,"",COUNTIFS(financiadores!$J:$J,$B19,financiadores!$A:$A,T$5))</f>
        <v/>
      </c>
      <c r="U19" s="51" t="str">
        <f>IF(COUNTIFS(financiadores!$J:$J,$B19,financiadores!$A:$A,U$5)=0,"",COUNTIFS(financiadores!$J:$J,$B19,financiadores!$A:$A,U$5))</f>
        <v/>
      </c>
      <c r="V19" s="51" t="str">
        <f>IF(COUNTIFS(financiadores!$J:$J,$B19,financiadores!$A:$A,V$5)=0,"",COUNTIFS(financiadores!$J:$J,$B19,financiadores!$A:$A,V$5))</f>
        <v/>
      </c>
      <c r="W19" s="6"/>
    </row>
    <row r="20" spans="1:23" x14ac:dyDescent="0.2">
      <c r="A20" s="1"/>
      <c r="B20" s="47" t="s">
        <v>276</v>
      </c>
      <c r="C20" s="8"/>
      <c r="D20" s="51" t="str">
        <f>IF(COUNTIFS(financiadores!$J:$J,$B20,financiadores!$A:$A,D$5)=0,"",COUNTIFS(financiadores!$J:$J,$B20,financiadores!$A:$A,D$5))</f>
        <v/>
      </c>
      <c r="E20" s="51">
        <f>IF(COUNTIFS(financiadores!$J:$J,$B20,financiadores!$A:$A,E$5)=0,"",COUNTIFS(financiadores!$J:$J,$B20,financiadores!$A:$A,E$5))</f>
        <v>1</v>
      </c>
      <c r="F20" s="51">
        <f>IF(COUNTIFS(financiadores!$J:$J,$B20,financiadores!$A:$A,F$5)=0,"",COUNTIFS(financiadores!$J:$J,$B20,financiadores!$A:$A,F$5))</f>
        <v>1</v>
      </c>
      <c r="G20" s="51" t="str">
        <f>IF(COUNTIFS(financiadores!$J:$J,$B20,financiadores!$A:$A,G$5)=0,"",COUNTIFS(financiadores!$J:$J,$B20,financiadores!$A:$A,G$5))</f>
        <v/>
      </c>
      <c r="H20" s="51" t="str">
        <f>IF(COUNTIFS(financiadores!$J:$J,$B20,financiadores!$A:$A,H$5)=0,"",COUNTIFS(financiadores!$J:$J,$B20,financiadores!$A:$A,H$5))</f>
        <v/>
      </c>
      <c r="I20" s="51">
        <f>IF(COUNTIFS(financiadores!$J:$J,$B20,financiadores!$A:$A,I$5)=0,"",COUNTIFS(financiadores!$J:$J,$B20,financiadores!$A:$A,I$5))</f>
        <v>1</v>
      </c>
      <c r="J20" s="51">
        <f>IF(COUNTIFS(financiadores!$J:$J,$B20,financiadores!$A:$A,J$5)=0,"",COUNTIFS(financiadores!$J:$J,$B20,financiadores!$A:$A,J$5))</f>
        <v>1</v>
      </c>
      <c r="K20" s="51">
        <f>IF(COUNTIFS(financiadores!$J:$J,$B20,financiadores!$A:$A,K$5)=0,"",COUNTIFS(financiadores!$J:$J,$B20,financiadores!$A:$A,K$5))</f>
        <v>3</v>
      </c>
      <c r="L20" s="51">
        <f>IF(COUNTIFS(financiadores!$J:$J,$B20,financiadores!$A:$A,L$5)=0,"",COUNTIFS(financiadores!$J:$J,$B20,financiadores!$A:$A,L$5))</f>
        <v>1</v>
      </c>
      <c r="M20" s="51">
        <f>IF(COUNTIFS(financiadores!$J:$J,$B20,financiadores!$A:$A,M$5)=0,"",COUNTIFS(financiadores!$J:$J,$B20,financiadores!$A:$A,M$5))</f>
        <v>1</v>
      </c>
      <c r="N20" s="51" t="str">
        <f>IF(COUNTIFS(financiadores!$J:$J,$B20,financiadores!$A:$A,N$5)=0,"",COUNTIFS(financiadores!$J:$J,$B20,financiadores!$A:$A,N$5))</f>
        <v/>
      </c>
      <c r="O20" s="51" t="str">
        <f>IF(COUNTIFS(financiadores!$J:$J,$B20,financiadores!$A:$A,O$5)=0,"",COUNTIFS(financiadores!$J:$J,$B20,financiadores!$A:$A,O$5))</f>
        <v/>
      </c>
      <c r="P20" s="51">
        <f>IF(COUNTIFS(financiadores!$J:$J,$B20,financiadores!$A:$A,P$5)=0,"",COUNTIFS(financiadores!$J:$J,$B20,financiadores!$A:$A,P$5))</f>
        <v>1</v>
      </c>
      <c r="Q20" s="51" t="str">
        <f>IF(COUNTIFS(financiadores!$J:$J,$B20,financiadores!$A:$A,Q$5)=0,"",COUNTIFS(financiadores!$J:$J,$B20,financiadores!$A:$A,Q$5))</f>
        <v/>
      </c>
      <c r="R20" s="51">
        <f>IF(COUNTIFS(financiadores!$J:$J,$B20,financiadores!$A:$A,R$5)=0,"",COUNTIFS(financiadores!$J:$J,$B20,financiadores!$A:$A,R$5))</f>
        <v>1</v>
      </c>
      <c r="S20" s="51">
        <f>IF(COUNTIFS(financiadores!$J:$J,$B20,financiadores!$A:$A,S$5)=0,"",COUNTIFS(financiadores!$J:$J,$B20,financiadores!$A:$A,S$5))</f>
        <v>3</v>
      </c>
      <c r="T20" s="51" t="str">
        <f>IF(COUNTIFS(financiadores!$J:$J,$B20,financiadores!$A:$A,T$5)=0,"",COUNTIFS(financiadores!$J:$J,$B20,financiadores!$A:$A,T$5))</f>
        <v/>
      </c>
      <c r="U20" s="51" t="str">
        <f>IF(COUNTIFS(financiadores!$J:$J,$B20,financiadores!$A:$A,U$5)=0,"",COUNTIFS(financiadores!$J:$J,$B20,financiadores!$A:$A,U$5))</f>
        <v/>
      </c>
      <c r="V20" s="51" t="str">
        <f>IF(COUNTIFS(financiadores!$J:$J,$B20,financiadores!$A:$A,V$5)=0,"",COUNTIFS(financiadores!$J:$J,$B20,financiadores!$A:$A,V$5))</f>
        <v/>
      </c>
      <c r="W20" s="6"/>
    </row>
    <row r="21" spans="1:23" x14ac:dyDescent="0.2">
      <c r="A21" s="1"/>
      <c r="B21" s="46" t="s">
        <v>283</v>
      </c>
      <c r="C21" s="8"/>
      <c r="D21" s="51" t="str">
        <f>IF(COUNTIFS(financiadores!$J:$J,$B21,financiadores!$A:$A,D$5)=0,"",COUNTIFS(financiadores!$J:$J,$B21,financiadores!$A:$A,D$5))</f>
        <v/>
      </c>
      <c r="E21" s="51" t="str">
        <f>IF(COUNTIFS(financiadores!$J:$J,$B21,financiadores!$A:$A,E$5)=0,"",COUNTIFS(financiadores!$J:$J,$B21,financiadores!$A:$A,E$5))</f>
        <v/>
      </c>
      <c r="F21" s="51" t="str">
        <f>IF(COUNTIFS(financiadores!$J:$J,$B21,financiadores!$A:$A,F$5)=0,"",COUNTIFS(financiadores!$J:$J,$B21,financiadores!$A:$A,F$5))</f>
        <v/>
      </c>
      <c r="G21" s="51" t="str">
        <f>IF(COUNTIFS(financiadores!$J:$J,$B21,financiadores!$A:$A,G$5)=0,"",COUNTIFS(financiadores!$J:$J,$B21,financiadores!$A:$A,G$5))</f>
        <v/>
      </c>
      <c r="H21" s="51" t="str">
        <f>IF(COUNTIFS(financiadores!$J:$J,$B21,financiadores!$A:$A,H$5)=0,"",COUNTIFS(financiadores!$J:$J,$B21,financiadores!$A:$A,H$5))</f>
        <v/>
      </c>
      <c r="I21" s="51" t="str">
        <f>IF(COUNTIFS(financiadores!$J:$J,$B21,financiadores!$A:$A,I$5)=0,"",COUNTIFS(financiadores!$J:$J,$B21,financiadores!$A:$A,I$5))</f>
        <v/>
      </c>
      <c r="J21" s="51" t="str">
        <f>IF(COUNTIFS(financiadores!$J:$J,$B21,financiadores!$A:$A,J$5)=0,"",COUNTIFS(financiadores!$J:$J,$B21,financiadores!$A:$A,J$5))</f>
        <v/>
      </c>
      <c r="K21" s="51">
        <f>IF(COUNTIFS(financiadores!$J:$J,$B21,financiadores!$A:$A,K$5)=0,"",COUNTIFS(financiadores!$J:$J,$B21,financiadores!$A:$A,K$5))</f>
        <v>1</v>
      </c>
      <c r="L21" s="51">
        <f>IF(COUNTIFS(financiadores!$J:$J,$B21,financiadores!$A:$A,L$5)=0,"",COUNTIFS(financiadores!$J:$J,$B21,financiadores!$A:$A,L$5))</f>
        <v>1</v>
      </c>
      <c r="M21" s="51">
        <f>IF(COUNTIFS(financiadores!$J:$J,$B21,financiadores!$A:$A,M$5)=0,"",COUNTIFS(financiadores!$J:$J,$B21,financiadores!$A:$A,M$5))</f>
        <v>1</v>
      </c>
      <c r="N21" s="51">
        <f>IF(COUNTIFS(financiadores!$J:$J,$B21,financiadores!$A:$A,N$5)=0,"",COUNTIFS(financiadores!$J:$J,$B21,financiadores!$A:$A,N$5))</f>
        <v>2</v>
      </c>
      <c r="O21" s="51" t="str">
        <f>IF(COUNTIFS(financiadores!$J:$J,$B21,financiadores!$A:$A,O$5)=0,"",COUNTIFS(financiadores!$J:$J,$B21,financiadores!$A:$A,O$5))</f>
        <v/>
      </c>
      <c r="P21" s="51">
        <f>IF(COUNTIFS(financiadores!$J:$J,$B21,financiadores!$A:$A,P$5)=0,"",COUNTIFS(financiadores!$J:$J,$B21,financiadores!$A:$A,P$5))</f>
        <v>3</v>
      </c>
      <c r="Q21" s="51">
        <f>IF(COUNTIFS(financiadores!$J:$J,$B21,financiadores!$A:$A,Q$5)=0,"",COUNTIFS(financiadores!$J:$J,$B21,financiadores!$A:$A,Q$5))</f>
        <v>2</v>
      </c>
      <c r="R21" s="51">
        <f>IF(COUNTIFS(financiadores!$J:$J,$B21,financiadores!$A:$A,R$5)=0,"",COUNTIFS(financiadores!$J:$J,$B21,financiadores!$A:$A,R$5))</f>
        <v>1</v>
      </c>
      <c r="S21" s="51">
        <f>IF(COUNTIFS(financiadores!$J:$J,$B21,financiadores!$A:$A,S$5)=0,"",COUNTIFS(financiadores!$J:$J,$B21,financiadores!$A:$A,S$5))</f>
        <v>2</v>
      </c>
      <c r="T21" s="51" t="str">
        <f>IF(COUNTIFS(financiadores!$J:$J,$B21,financiadores!$A:$A,T$5)=0,"",COUNTIFS(financiadores!$J:$J,$B21,financiadores!$A:$A,T$5))</f>
        <v/>
      </c>
      <c r="U21" s="51" t="str">
        <f>IF(COUNTIFS(financiadores!$J:$J,$B21,financiadores!$A:$A,U$5)=0,"",COUNTIFS(financiadores!$J:$J,$B21,financiadores!$A:$A,U$5))</f>
        <v/>
      </c>
      <c r="V21" s="51" t="str">
        <f>IF(COUNTIFS(financiadores!$J:$J,$B21,financiadores!$A:$A,V$5)=0,"",COUNTIFS(financiadores!$J:$J,$B21,financiadores!$A:$A,V$5))</f>
        <v/>
      </c>
      <c r="W21" s="6"/>
    </row>
    <row r="22" spans="1:23" x14ac:dyDescent="0.2">
      <c r="A22" s="6"/>
      <c r="B22" s="46" t="s">
        <v>298</v>
      </c>
      <c r="C22" s="8"/>
      <c r="D22" s="51" t="str">
        <f>IF(COUNTIFS(financiadores!$J:$J,$B22,financiadores!$A:$A,D$5)=0,"",COUNTIFS(financiadores!$J:$J,$B22,financiadores!$A:$A,D$5))</f>
        <v/>
      </c>
      <c r="E22" s="51" t="str">
        <f>IF(COUNTIFS(financiadores!$J:$J,$B22,financiadores!$A:$A,E$5)=0,"",COUNTIFS(financiadores!$J:$J,$B22,financiadores!$A:$A,E$5))</f>
        <v/>
      </c>
      <c r="F22" s="51" t="str">
        <f>IF(COUNTIFS(financiadores!$J:$J,$B22,financiadores!$A:$A,F$5)=0,"",COUNTIFS(financiadores!$J:$J,$B22,financiadores!$A:$A,F$5))</f>
        <v/>
      </c>
      <c r="G22" s="51" t="str">
        <f>IF(COUNTIFS(financiadores!$J:$J,$B22,financiadores!$A:$A,G$5)=0,"",COUNTIFS(financiadores!$J:$J,$B22,financiadores!$A:$A,G$5))</f>
        <v/>
      </c>
      <c r="H22" s="51" t="str">
        <f>IF(COUNTIFS(financiadores!$J:$J,$B22,financiadores!$A:$A,H$5)=0,"",COUNTIFS(financiadores!$J:$J,$B22,financiadores!$A:$A,H$5))</f>
        <v/>
      </c>
      <c r="I22" s="51" t="str">
        <f>IF(COUNTIFS(financiadores!$J:$J,$B22,financiadores!$A:$A,I$5)=0,"",COUNTIFS(financiadores!$J:$J,$B22,financiadores!$A:$A,I$5))</f>
        <v/>
      </c>
      <c r="J22" s="51" t="str">
        <f>IF(COUNTIFS(financiadores!$J:$J,$B22,financiadores!$A:$A,J$5)=0,"",COUNTIFS(financiadores!$J:$J,$B22,financiadores!$A:$A,J$5))</f>
        <v/>
      </c>
      <c r="K22" s="51" t="str">
        <f>IF(COUNTIFS(financiadores!$J:$J,$B22,financiadores!$A:$A,K$5)=0,"",COUNTIFS(financiadores!$J:$J,$B22,financiadores!$A:$A,K$5))</f>
        <v/>
      </c>
      <c r="L22" s="51" t="str">
        <f>IF(COUNTIFS(financiadores!$J:$J,$B22,financiadores!$A:$A,L$5)=0,"",COUNTIFS(financiadores!$J:$J,$B22,financiadores!$A:$A,L$5))</f>
        <v/>
      </c>
      <c r="M22" s="51" t="str">
        <f>IF(COUNTIFS(financiadores!$J:$J,$B22,financiadores!$A:$A,M$5)=0,"",COUNTIFS(financiadores!$J:$J,$B22,financiadores!$A:$A,M$5))</f>
        <v/>
      </c>
      <c r="N22" s="51" t="str">
        <f>IF(COUNTIFS(financiadores!$J:$J,$B22,financiadores!$A:$A,N$5)=0,"",COUNTIFS(financiadores!$J:$J,$B22,financiadores!$A:$A,N$5))</f>
        <v/>
      </c>
      <c r="O22" s="51" t="str">
        <f>IF(COUNTIFS(financiadores!$J:$J,$B22,financiadores!$A:$A,O$5)=0,"",COUNTIFS(financiadores!$J:$J,$B22,financiadores!$A:$A,O$5))</f>
        <v/>
      </c>
      <c r="P22" s="51" t="str">
        <f>IF(COUNTIFS(financiadores!$J:$J,$B22,financiadores!$A:$A,P$5)=0,"",COUNTIFS(financiadores!$J:$J,$B22,financiadores!$A:$A,P$5))</f>
        <v/>
      </c>
      <c r="Q22" s="51" t="str">
        <f>IF(COUNTIFS(financiadores!$J:$J,$B22,financiadores!$A:$A,Q$5)=0,"",COUNTIFS(financiadores!$J:$J,$B22,financiadores!$A:$A,Q$5))</f>
        <v/>
      </c>
      <c r="R22" s="51" t="str">
        <f>IF(COUNTIFS(financiadores!$J:$J,$B22,financiadores!$A:$A,R$5)=0,"",COUNTIFS(financiadores!$J:$J,$B22,financiadores!$A:$A,R$5))</f>
        <v/>
      </c>
      <c r="S22" s="51" t="str">
        <f>IF(COUNTIFS(financiadores!$J:$J,$B22,financiadores!$A:$A,S$5)=0,"",COUNTIFS(financiadores!$J:$J,$B22,financiadores!$A:$A,S$5))</f>
        <v/>
      </c>
      <c r="T22" s="51" t="str">
        <f>IF(COUNTIFS(financiadores!$J:$J,$B22,financiadores!$A:$A,T$5)=0,"",COUNTIFS(financiadores!$J:$J,$B22,financiadores!$A:$A,T$5))</f>
        <v/>
      </c>
      <c r="U22" s="51" t="str">
        <f>IF(COUNTIFS(financiadores!$J:$J,$B22,financiadores!$A:$A,U$5)=0,"",COUNTIFS(financiadores!$J:$J,$B22,financiadores!$A:$A,U$5))</f>
        <v/>
      </c>
      <c r="V22" s="51" t="str">
        <f>IF(COUNTIFS(financiadores!$J:$J,$B22,financiadores!$A:$A,V$5)=0,"",COUNTIFS(financiadores!$J:$J,$B22,financiadores!$A:$A,V$5))</f>
        <v/>
      </c>
      <c r="W22" s="6"/>
    </row>
    <row r="23" spans="1:23" x14ac:dyDescent="0.2">
      <c r="A23" s="1"/>
      <c r="B23" s="46" t="s">
        <v>288</v>
      </c>
      <c r="C23" s="8"/>
      <c r="D23" s="51" t="str">
        <f>IF(COUNTIFS(financiadores!$J:$J,$B23,financiadores!$A:$A,D$5)=0,"",COUNTIFS(financiadores!$J:$J,$B23,financiadores!$A:$A,D$5))</f>
        <v/>
      </c>
      <c r="E23" s="51" t="str">
        <f>IF(COUNTIFS(financiadores!$J:$J,$B23,financiadores!$A:$A,E$5)=0,"",COUNTIFS(financiadores!$J:$J,$B23,financiadores!$A:$A,E$5))</f>
        <v/>
      </c>
      <c r="F23" s="51" t="str">
        <f>IF(COUNTIFS(financiadores!$J:$J,$B23,financiadores!$A:$A,F$5)=0,"",COUNTIFS(financiadores!$J:$J,$B23,financiadores!$A:$A,F$5))</f>
        <v/>
      </c>
      <c r="G23" s="51" t="str">
        <f>IF(COUNTIFS(financiadores!$J:$J,$B23,financiadores!$A:$A,G$5)=0,"",COUNTIFS(financiadores!$J:$J,$B23,financiadores!$A:$A,G$5))</f>
        <v/>
      </c>
      <c r="H23" s="51" t="str">
        <f>IF(COUNTIFS(financiadores!$J:$J,$B23,financiadores!$A:$A,H$5)=0,"",COUNTIFS(financiadores!$J:$J,$B23,financiadores!$A:$A,H$5))</f>
        <v/>
      </c>
      <c r="I23" s="51" t="str">
        <f>IF(COUNTIFS(financiadores!$J:$J,$B23,financiadores!$A:$A,I$5)=0,"",COUNTIFS(financiadores!$J:$J,$B23,financiadores!$A:$A,I$5))</f>
        <v/>
      </c>
      <c r="J23" s="51" t="str">
        <f>IF(COUNTIFS(financiadores!$J:$J,$B23,financiadores!$A:$A,J$5)=0,"",COUNTIFS(financiadores!$J:$J,$B23,financiadores!$A:$A,J$5))</f>
        <v/>
      </c>
      <c r="K23" s="51">
        <f>IF(COUNTIFS(financiadores!$J:$J,$B23,financiadores!$A:$A,K$5)=0,"",COUNTIFS(financiadores!$J:$J,$B23,financiadores!$A:$A,K$5))</f>
        <v>1</v>
      </c>
      <c r="L23" s="51">
        <f>IF(COUNTIFS(financiadores!$J:$J,$B23,financiadores!$A:$A,L$5)=0,"",COUNTIFS(financiadores!$J:$J,$B23,financiadores!$A:$A,L$5))</f>
        <v>1</v>
      </c>
      <c r="M23" s="51" t="str">
        <f>IF(COUNTIFS(financiadores!$J:$J,$B23,financiadores!$A:$A,M$5)=0,"",COUNTIFS(financiadores!$J:$J,$B23,financiadores!$A:$A,M$5))</f>
        <v/>
      </c>
      <c r="N23" s="51">
        <f>IF(COUNTIFS(financiadores!$J:$J,$B23,financiadores!$A:$A,N$5)=0,"",COUNTIFS(financiadores!$J:$J,$B23,financiadores!$A:$A,N$5))</f>
        <v>1</v>
      </c>
      <c r="O23" s="51" t="str">
        <f>IF(COUNTIFS(financiadores!$J:$J,$B23,financiadores!$A:$A,O$5)=0,"",COUNTIFS(financiadores!$J:$J,$B23,financiadores!$A:$A,O$5))</f>
        <v/>
      </c>
      <c r="P23" s="51">
        <f>IF(COUNTIFS(financiadores!$J:$J,$B23,financiadores!$A:$A,P$5)=0,"",COUNTIFS(financiadores!$J:$J,$B23,financiadores!$A:$A,P$5))</f>
        <v>1</v>
      </c>
      <c r="Q23" s="51" t="str">
        <f>IF(COUNTIFS(financiadores!$J:$J,$B23,financiadores!$A:$A,Q$5)=0,"",COUNTIFS(financiadores!$J:$J,$B23,financiadores!$A:$A,Q$5))</f>
        <v/>
      </c>
      <c r="R23" s="51" t="str">
        <f>IF(COUNTIFS(financiadores!$J:$J,$B23,financiadores!$A:$A,R$5)=0,"",COUNTIFS(financiadores!$J:$J,$B23,financiadores!$A:$A,R$5))</f>
        <v/>
      </c>
      <c r="S23" s="51" t="str">
        <f>IF(COUNTIFS(financiadores!$J:$J,$B23,financiadores!$A:$A,S$5)=0,"",COUNTIFS(financiadores!$J:$J,$B23,financiadores!$A:$A,S$5))</f>
        <v/>
      </c>
      <c r="T23" s="51" t="str">
        <f>IF(COUNTIFS(financiadores!$J:$J,$B23,financiadores!$A:$A,T$5)=0,"",COUNTIFS(financiadores!$J:$J,$B23,financiadores!$A:$A,T$5))</f>
        <v/>
      </c>
      <c r="U23" s="51" t="str">
        <f>IF(COUNTIFS(financiadores!$J:$J,$B23,financiadores!$A:$A,U$5)=0,"",COUNTIFS(financiadores!$J:$J,$B23,financiadores!$A:$A,U$5))</f>
        <v/>
      </c>
      <c r="V23" s="51" t="str">
        <f>IF(COUNTIFS(financiadores!$J:$J,$B23,financiadores!$A:$A,V$5)=0,"",COUNTIFS(financiadores!$J:$J,$B23,financiadores!$A:$A,V$5))</f>
        <v/>
      </c>
      <c r="W23" s="1"/>
    </row>
    <row r="24" spans="1:23" x14ac:dyDescent="0.2">
      <c r="A24" s="6"/>
      <c r="B24" s="46" t="s">
        <v>277</v>
      </c>
      <c r="C24" s="8"/>
      <c r="D24" s="51" t="str">
        <f>IF(COUNTIFS(financiadores!$J:$J,$B24,financiadores!$A:$A,D$5)=0,"",COUNTIFS(financiadores!$J:$J,$B24,financiadores!$A:$A,D$5))</f>
        <v/>
      </c>
      <c r="E24" s="51" t="str">
        <f>IF(COUNTIFS(financiadores!$J:$J,$B24,financiadores!$A:$A,E$5)=0,"",COUNTIFS(financiadores!$J:$J,$B24,financiadores!$A:$A,E$5))</f>
        <v/>
      </c>
      <c r="F24" s="51" t="str">
        <f>IF(COUNTIFS(financiadores!$J:$J,$B24,financiadores!$A:$A,F$5)=0,"",COUNTIFS(financiadores!$J:$J,$B24,financiadores!$A:$A,F$5))</f>
        <v/>
      </c>
      <c r="G24" s="51">
        <f>IF(COUNTIFS(financiadores!$J:$J,$B24,financiadores!$A:$A,G$5)=0,"",COUNTIFS(financiadores!$J:$J,$B24,financiadores!$A:$A,G$5))</f>
        <v>1</v>
      </c>
      <c r="H24" s="51" t="str">
        <f>IF(COUNTIFS(financiadores!$J:$J,$B24,financiadores!$A:$A,H$5)=0,"",COUNTIFS(financiadores!$J:$J,$B24,financiadores!$A:$A,H$5))</f>
        <v/>
      </c>
      <c r="I24" s="51" t="str">
        <f>IF(COUNTIFS(financiadores!$J:$J,$B24,financiadores!$A:$A,I$5)=0,"",COUNTIFS(financiadores!$J:$J,$B24,financiadores!$A:$A,I$5))</f>
        <v/>
      </c>
      <c r="J24" s="51" t="str">
        <f>IF(COUNTIFS(financiadores!$J:$J,$B24,financiadores!$A:$A,J$5)=0,"",COUNTIFS(financiadores!$J:$J,$B24,financiadores!$A:$A,J$5))</f>
        <v/>
      </c>
      <c r="K24" s="51" t="str">
        <f>IF(COUNTIFS(financiadores!$J:$J,$B24,financiadores!$A:$A,K$5)=0,"",COUNTIFS(financiadores!$J:$J,$B24,financiadores!$A:$A,K$5))</f>
        <v/>
      </c>
      <c r="L24" s="51" t="str">
        <f>IF(COUNTIFS(financiadores!$J:$J,$B24,financiadores!$A:$A,L$5)=0,"",COUNTIFS(financiadores!$J:$J,$B24,financiadores!$A:$A,L$5))</f>
        <v/>
      </c>
      <c r="M24" s="51" t="str">
        <f>IF(COUNTIFS(financiadores!$J:$J,$B24,financiadores!$A:$A,M$5)=0,"",COUNTIFS(financiadores!$J:$J,$B24,financiadores!$A:$A,M$5))</f>
        <v/>
      </c>
      <c r="N24" s="51" t="str">
        <f>IF(COUNTIFS(financiadores!$J:$J,$B24,financiadores!$A:$A,N$5)=0,"",COUNTIFS(financiadores!$J:$J,$B24,financiadores!$A:$A,N$5))</f>
        <v/>
      </c>
      <c r="O24" s="51" t="str">
        <f>IF(COUNTIFS(financiadores!$J:$J,$B24,financiadores!$A:$A,O$5)=0,"",COUNTIFS(financiadores!$J:$J,$B24,financiadores!$A:$A,O$5))</f>
        <v/>
      </c>
      <c r="P24" s="51" t="str">
        <f>IF(COUNTIFS(financiadores!$J:$J,$B24,financiadores!$A:$A,P$5)=0,"",COUNTIFS(financiadores!$J:$J,$B24,financiadores!$A:$A,P$5))</f>
        <v/>
      </c>
      <c r="Q24" s="51" t="str">
        <f>IF(COUNTIFS(financiadores!$J:$J,$B24,financiadores!$A:$A,Q$5)=0,"",COUNTIFS(financiadores!$J:$J,$B24,financiadores!$A:$A,Q$5))</f>
        <v/>
      </c>
      <c r="R24" s="51" t="str">
        <f>IF(COUNTIFS(financiadores!$J:$J,$B24,financiadores!$A:$A,R$5)=0,"",COUNTIFS(financiadores!$J:$J,$B24,financiadores!$A:$A,R$5))</f>
        <v/>
      </c>
      <c r="S24" s="51" t="str">
        <f>IF(COUNTIFS(financiadores!$J:$J,$B24,financiadores!$A:$A,S$5)=0,"",COUNTIFS(financiadores!$J:$J,$B24,financiadores!$A:$A,S$5))</f>
        <v/>
      </c>
      <c r="T24" s="51" t="str">
        <f>IF(COUNTIFS(financiadores!$J:$J,$B24,financiadores!$A:$A,T$5)=0,"",COUNTIFS(financiadores!$J:$J,$B24,financiadores!$A:$A,T$5))</f>
        <v/>
      </c>
      <c r="U24" s="51" t="str">
        <f>IF(COUNTIFS(financiadores!$J:$J,$B24,financiadores!$A:$A,U$5)=0,"",COUNTIFS(financiadores!$J:$J,$B24,financiadores!$A:$A,U$5))</f>
        <v/>
      </c>
      <c r="V24" s="51" t="str">
        <f>IF(COUNTIFS(financiadores!$J:$J,$B24,financiadores!$A:$A,V$5)=0,"",COUNTIFS(financiadores!$J:$J,$B24,financiadores!$A:$A,V$5))</f>
        <v/>
      </c>
      <c r="W24" s="1"/>
    </row>
    <row r="25" spans="1:23" x14ac:dyDescent="0.2">
      <c r="A25" s="1"/>
      <c r="B25" s="47" t="s">
        <v>284</v>
      </c>
      <c r="C25" s="8"/>
      <c r="D25" s="51" t="str">
        <f>IF(COUNTIFS(financiadores!$J:$J,$B25,financiadores!$A:$A,D$5)=0,"",COUNTIFS(financiadores!$J:$J,$B25,financiadores!$A:$A,D$5))</f>
        <v/>
      </c>
      <c r="E25" s="51" t="str">
        <f>IF(COUNTIFS(financiadores!$J:$J,$B25,financiadores!$A:$A,E$5)=0,"",COUNTIFS(financiadores!$J:$J,$B25,financiadores!$A:$A,E$5))</f>
        <v/>
      </c>
      <c r="F25" s="51" t="str">
        <f>IF(COUNTIFS(financiadores!$J:$J,$B25,financiadores!$A:$A,F$5)=0,"",COUNTIFS(financiadores!$J:$J,$B25,financiadores!$A:$A,F$5))</f>
        <v/>
      </c>
      <c r="G25" s="51" t="str">
        <f>IF(COUNTIFS(financiadores!$J:$J,$B25,financiadores!$A:$A,G$5)=0,"",COUNTIFS(financiadores!$J:$J,$B25,financiadores!$A:$A,G$5))</f>
        <v/>
      </c>
      <c r="H25" s="51" t="str">
        <f>IF(COUNTIFS(financiadores!$J:$J,$B25,financiadores!$A:$A,H$5)=0,"",COUNTIFS(financiadores!$J:$J,$B25,financiadores!$A:$A,H$5))</f>
        <v/>
      </c>
      <c r="I25" s="51" t="str">
        <f>IF(COUNTIFS(financiadores!$J:$J,$B25,financiadores!$A:$A,I$5)=0,"",COUNTIFS(financiadores!$J:$J,$B25,financiadores!$A:$A,I$5))</f>
        <v/>
      </c>
      <c r="J25" s="51" t="str">
        <f>IF(COUNTIFS(financiadores!$J:$J,$B25,financiadores!$A:$A,J$5)=0,"",COUNTIFS(financiadores!$J:$J,$B25,financiadores!$A:$A,J$5))</f>
        <v/>
      </c>
      <c r="K25" s="51">
        <f>IF(COUNTIFS(financiadores!$J:$J,$B25,financiadores!$A:$A,K$5)=0,"",COUNTIFS(financiadores!$J:$J,$B25,financiadores!$A:$A,K$5))</f>
        <v>1</v>
      </c>
      <c r="L25" s="51">
        <f>IF(COUNTIFS(financiadores!$J:$J,$B25,financiadores!$A:$A,L$5)=0,"",COUNTIFS(financiadores!$J:$J,$B25,financiadores!$A:$A,L$5))</f>
        <v>1</v>
      </c>
      <c r="M25" s="51" t="str">
        <f>IF(COUNTIFS(financiadores!$J:$J,$B25,financiadores!$A:$A,M$5)=0,"",COUNTIFS(financiadores!$J:$J,$B25,financiadores!$A:$A,M$5))</f>
        <v/>
      </c>
      <c r="N25" s="51" t="str">
        <f>IF(COUNTIFS(financiadores!$J:$J,$B25,financiadores!$A:$A,N$5)=0,"",COUNTIFS(financiadores!$J:$J,$B25,financiadores!$A:$A,N$5))</f>
        <v/>
      </c>
      <c r="O25" s="51" t="str">
        <f>IF(COUNTIFS(financiadores!$J:$J,$B25,financiadores!$A:$A,O$5)=0,"",COUNTIFS(financiadores!$J:$J,$B25,financiadores!$A:$A,O$5))</f>
        <v/>
      </c>
      <c r="P25" s="51">
        <f>IF(COUNTIFS(financiadores!$J:$J,$B25,financiadores!$A:$A,P$5)=0,"",COUNTIFS(financiadores!$J:$J,$B25,financiadores!$A:$A,P$5))</f>
        <v>2</v>
      </c>
      <c r="Q25" s="51">
        <f>IF(COUNTIFS(financiadores!$J:$J,$B25,financiadores!$A:$A,Q$5)=0,"",COUNTIFS(financiadores!$J:$J,$B25,financiadores!$A:$A,Q$5))</f>
        <v>1</v>
      </c>
      <c r="R25" s="51" t="str">
        <f>IF(COUNTIFS(financiadores!$J:$J,$B25,financiadores!$A:$A,R$5)=0,"",COUNTIFS(financiadores!$J:$J,$B25,financiadores!$A:$A,R$5))</f>
        <v/>
      </c>
      <c r="S25" s="51" t="str">
        <f>IF(COUNTIFS(financiadores!$J:$J,$B25,financiadores!$A:$A,S$5)=0,"",COUNTIFS(financiadores!$J:$J,$B25,financiadores!$A:$A,S$5))</f>
        <v/>
      </c>
      <c r="T25" s="51" t="str">
        <f>IF(COUNTIFS(financiadores!$J:$J,$B25,financiadores!$A:$A,T$5)=0,"",COUNTIFS(financiadores!$J:$J,$B25,financiadores!$A:$A,T$5))</f>
        <v/>
      </c>
      <c r="U25" s="51" t="str">
        <f>IF(COUNTIFS(financiadores!$J:$J,$B25,financiadores!$A:$A,U$5)=0,"",COUNTIFS(financiadores!$J:$J,$B25,financiadores!$A:$A,U$5))</f>
        <v/>
      </c>
      <c r="V25" s="51" t="str">
        <f>IF(COUNTIFS(financiadores!$J:$J,$B25,financiadores!$A:$A,V$5)=0,"",COUNTIFS(financiadores!$J:$J,$B25,financiadores!$A:$A,V$5))</f>
        <v/>
      </c>
      <c r="W25" s="1"/>
    </row>
    <row r="26" spans="1:23" x14ac:dyDescent="0.2">
      <c r="A26" s="6"/>
      <c r="B26" s="46" t="s">
        <v>299</v>
      </c>
      <c r="C26" s="8"/>
      <c r="D26" s="51" t="str">
        <f>IF(COUNTIFS(financiadores!$J:$J,$B26,financiadores!$A:$A,D$5)=0,"",COUNTIFS(financiadores!$J:$J,$B26,financiadores!$A:$A,D$5))</f>
        <v/>
      </c>
      <c r="E26" s="51" t="str">
        <f>IF(COUNTIFS(financiadores!$J:$J,$B26,financiadores!$A:$A,E$5)=0,"",COUNTIFS(financiadores!$J:$J,$B26,financiadores!$A:$A,E$5))</f>
        <v/>
      </c>
      <c r="F26" s="51" t="str">
        <f>IF(COUNTIFS(financiadores!$J:$J,$B26,financiadores!$A:$A,F$5)=0,"",COUNTIFS(financiadores!$J:$J,$B26,financiadores!$A:$A,F$5))</f>
        <v/>
      </c>
      <c r="G26" s="51" t="str">
        <f>IF(COUNTIFS(financiadores!$J:$J,$B26,financiadores!$A:$A,G$5)=0,"",COUNTIFS(financiadores!$J:$J,$B26,financiadores!$A:$A,G$5))</f>
        <v/>
      </c>
      <c r="H26" s="51" t="str">
        <f>IF(COUNTIFS(financiadores!$J:$J,$B26,financiadores!$A:$A,H$5)=0,"",COUNTIFS(financiadores!$J:$J,$B26,financiadores!$A:$A,H$5))</f>
        <v/>
      </c>
      <c r="I26" s="51" t="str">
        <f>IF(COUNTIFS(financiadores!$J:$J,$B26,financiadores!$A:$A,I$5)=0,"",COUNTIFS(financiadores!$J:$J,$B26,financiadores!$A:$A,I$5))</f>
        <v/>
      </c>
      <c r="J26" s="51" t="str">
        <f>IF(COUNTIFS(financiadores!$J:$J,$B26,financiadores!$A:$A,J$5)=0,"",COUNTIFS(financiadores!$J:$J,$B26,financiadores!$A:$A,J$5))</f>
        <v/>
      </c>
      <c r="K26" s="51" t="str">
        <f>IF(COUNTIFS(financiadores!$J:$J,$B26,financiadores!$A:$A,K$5)=0,"",COUNTIFS(financiadores!$J:$J,$B26,financiadores!$A:$A,K$5))</f>
        <v/>
      </c>
      <c r="L26" s="51" t="str">
        <f>IF(COUNTIFS(financiadores!$J:$J,$B26,financiadores!$A:$A,L$5)=0,"",COUNTIFS(financiadores!$J:$J,$B26,financiadores!$A:$A,L$5))</f>
        <v/>
      </c>
      <c r="M26" s="51" t="str">
        <f>IF(COUNTIFS(financiadores!$J:$J,$B26,financiadores!$A:$A,M$5)=0,"",COUNTIFS(financiadores!$J:$J,$B26,financiadores!$A:$A,M$5))</f>
        <v/>
      </c>
      <c r="N26" s="51" t="str">
        <f>IF(COUNTIFS(financiadores!$J:$J,$B26,financiadores!$A:$A,N$5)=0,"",COUNTIFS(financiadores!$J:$J,$B26,financiadores!$A:$A,N$5))</f>
        <v/>
      </c>
      <c r="O26" s="51" t="str">
        <f>IF(COUNTIFS(financiadores!$J:$J,$B26,financiadores!$A:$A,O$5)=0,"",COUNTIFS(financiadores!$J:$J,$B26,financiadores!$A:$A,O$5))</f>
        <v/>
      </c>
      <c r="P26" s="51" t="str">
        <f>IF(COUNTIFS(financiadores!$J:$J,$B26,financiadores!$A:$A,P$5)=0,"",COUNTIFS(financiadores!$J:$J,$B26,financiadores!$A:$A,P$5))</f>
        <v/>
      </c>
      <c r="Q26" s="51" t="str">
        <f>IF(COUNTIFS(financiadores!$J:$J,$B26,financiadores!$A:$A,Q$5)=0,"",COUNTIFS(financiadores!$J:$J,$B26,financiadores!$A:$A,Q$5))</f>
        <v/>
      </c>
      <c r="R26" s="51" t="str">
        <f>IF(COUNTIFS(financiadores!$J:$J,$B26,financiadores!$A:$A,R$5)=0,"",COUNTIFS(financiadores!$J:$J,$B26,financiadores!$A:$A,R$5))</f>
        <v/>
      </c>
      <c r="S26" s="51" t="str">
        <f>IF(COUNTIFS(financiadores!$J:$J,$B26,financiadores!$A:$A,S$5)=0,"",COUNTIFS(financiadores!$J:$J,$B26,financiadores!$A:$A,S$5))</f>
        <v/>
      </c>
      <c r="T26" s="51" t="str">
        <f>IF(COUNTIFS(financiadores!$J:$J,$B26,financiadores!$A:$A,T$5)=0,"",COUNTIFS(financiadores!$J:$J,$B26,financiadores!$A:$A,T$5))</f>
        <v/>
      </c>
      <c r="U26" s="51" t="str">
        <f>IF(COUNTIFS(financiadores!$J:$J,$B26,financiadores!$A:$A,U$5)=0,"",COUNTIFS(financiadores!$J:$J,$B26,financiadores!$A:$A,U$5))</f>
        <v/>
      </c>
      <c r="V26" s="51" t="str">
        <f>IF(COUNTIFS(financiadores!$J:$J,$B26,financiadores!$A:$A,V$5)=0,"",COUNTIFS(financiadores!$J:$J,$B26,financiadores!$A:$A,V$5))</f>
        <v/>
      </c>
      <c r="W26" s="1"/>
    </row>
    <row r="27" spans="1:23" x14ac:dyDescent="0.2">
      <c r="A27" s="1"/>
      <c r="B27" s="47" t="s">
        <v>281</v>
      </c>
      <c r="C27" s="8"/>
      <c r="D27" s="51" t="str">
        <f>IF(COUNTIFS(financiadores!$J:$J,$B27,financiadores!$A:$A,D$5)=0,"",COUNTIFS(financiadores!$J:$J,$B27,financiadores!$A:$A,D$5))</f>
        <v/>
      </c>
      <c r="E27" s="51" t="str">
        <f>IF(COUNTIFS(financiadores!$J:$J,$B27,financiadores!$A:$A,E$5)=0,"",COUNTIFS(financiadores!$J:$J,$B27,financiadores!$A:$A,E$5))</f>
        <v/>
      </c>
      <c r="F27" s="51" t="str">
        <f>IF(COUNTIFS(financiadores!$J:$J,$B27,financiadores!$A:$A,F$5)=0,"",COUNTIFS(financiadores!$J:$J,$B27,financiadores!$A:$A,F$5))</f>
        <v/>
      </c>
      <c r="G27" s="51" t="str">
        <f>IF(COUNTIFS(financiadores!$J:$J,$B27,financiadores!$A:$A,G$5)=0,"",COUNTIFS(financiadores!$J:$J,$B27,financiadores!$A:$A,G$5))</f>
        <v/>
      </c>
      <c r="H27" s="51" t="str">
        <f>IF(COUNTIFS(financiadores!$J:$J,$B27,financiadores!$A:$A,H$5)=0,"",COUNTIFS(financiadores!$J:$J,$B27,financiadores!$A:$A,H$5))</f>
        <v/>
      </c>
      <c r="I27" s="51" t="str">
        <f>IF(COUNTIFS(financiadores!$J:$J,$B27,financiadores!$A:$A,I$5)=0,"",COUNTIFS(financiadores!$J:$J,$B27,financiadores!$A:$A,I$5))</f>
        <v/>
      </c>
      <c r="J27" s="51">
        <f>IF(COUNTIFS(financiadores!$J:$J,$B27,financiadores!$A:$A,J$5)=0,"",COUNTIFS(financiadores!$J:$J,$B27,financiadores!$A:$A,J$5))</f>
        <v>1</v>
      </c>
      <c r="K27" s="51" t="str">
        <f>IF(COUNTIFS(financiadores!$J:$J,$B27,financiadores!$A:$A,K$5)=0,"",COUNTIFS(financiadores!$J:$J,$B27,financiadores!$A:$A,K$5))</f>
        <v/>
      </c>
      <c r="L27" s="51" t="str">
        <f>IF(COUNTIFS(financiadores!$J:$J,$B27,financiadores!$A:$A,L$5)=0,"",COUNTIFS(financiadores!$J:$J,$B27,financiadores!$A:$A,L$5))</f>
        <v/>
      </c>
      <c r="M27" s="51" t="str">
        <f>IF(COUNTIFS(financiadores!$J:$J,$B27,financiadores!$A:$A,M$5)=0,"",COUNTIFS(financiadores!$J:$J,$B27,financiadores!$A:$A,M$5))</f>
        <v/>
      </c>
      <c r="N27" s="51" t="str">
        <f>IF(COUNTIFS(financiadores!$J:$J,$B27,financiadores!$A:$A,N$5)=0,"",COUNTIFS(financiadores!$J:$J,$B27,financiadores!$A:$A,N$5))</f>
        <v/>
      </c>
      <c r="O27" s="51" t="str">
        <f>IF(COUNTIFS(financiadores!$J:$J,$B27,financiadores!$A:$A,O$5)=0,"",COUNTIFS(financiadores!$J:$J,$B27,financiadores!$A:$A,O$5))</f>
        <v/>
      </c>
      <c r="P27" s="51" t="str">
        <f>IF(COUNTIFS(financiadores!$J:$J,$B27,financiadores!$A:$A,P$5)=0,"",COUNTIFS(financiadores!$J:$J,$B27,financiadores!$A:$A,P$5))</f>
        <v/>
      </c>
      <c r="Q27" s="51" t="str">
        <f>IF(COUNTIFS(financiadores!$J:$J,$B27,financiadores!$A:$A,Q$5)=0,"",COUNTIFS(financiadores!$J:$J,$B27,financiadores!$A:$A,Q$5))</f>
        <v/>
      </c>
      <c r="R27" s="51" t="str">
        <f>IF(COUNTIFS(financiadores!$J:$J,$B27,financiadores!$A:$A,R$5)=0,"",COUNTIFS(financiadores!$J:$J,$B27,financiadores!$A:$A,R$5))</f>
        <v/>
      </c>
      <c r="S27" s="51" t="str">
        <f>IF(COUNTIFS(financiadores!$J:$J,$B27,financiadores!$A:$A,S$5)=0,"",COUNTIFS(financiadores!$J:$J,$B27,financiadores!$A:$A,S$5))</f>
        <v/>
      </c>
      <c r="T27" s="51" t="str">
        <f>IF(COUNTIFS(financiadores!$J:$J,$B27,financiadores!$A:$A,T$5)=0,"",COUNTIFS(financiadores!$J:$J,$B27,financiadores!$A:$A,T$5))</f>
        <v/>
      </c>
      <c r="U27" s="51" t="str">
        <f>IF(COUNTIFS(financiadores!$J:$J,$B27,financiadores!$A:$A,U$5)=0,"",COUNTIFS(financiadores!$J:$J,$B27,financiadores!$A:$A,U$5))</f>
        <v/>
      </c>
      <c r="V27" s="51" t="str">
        <f>IF(COUNTIFS(financiadores!$J:$J,$B27,financiadores!$A:$A,V$5)=0,"",COUNTIFS(financiadores!$J:$J,$B27,financiadores!$A:$A,V$5))</f>
        <v/>
      </c>
      <c r="W27" s="1"/>
    </row>
    <row r="28" spans="1:23" x14ac:dyDescent="0.2">
      <c r="A28" s="1"/>
      <c r="B28" s="46" t="s">
        <v>290</v>
      </c>
      <c r="C28" s="8"/>
      <c r="D28" s="51" t="str">
        <f>IF(COUNTIFS(financiadores!$J:$J,$B28,financiadores!$A:$A,D$5)=0,"",COUNTIFS(financiadores!$J:$J,$B28,financiadores!$A:$A,D$5))</f>
        <v/>
      </c>
      <c r="E28" s="51" t="str">
        <f>IF(COUNTIFS(financiadores!$J:$J,$B28,financiadores!$A:$A,E$5)=0,"",COUNTIFS(financiadores!$J:$J,$B28,financiadores!$A:$A,E$5))</f>
        <v/>
      </c>
      <c r="F28" s="51" t="str">
        <f>IF(COUNTIFS(financiadores!$J:$J,$B28,financiadores!$A:$A,F$5)=0,"",COUNTIFS(financiadores!$J:$J,$B28,financiadores!$A:$A,F$5))</f>
        <v/>
      </c>
      <c r="G28" s="51" t="str">
        <f>IF(COUNTIFS(financiadores!$J:$J,$B28,financiadores!$A:$A,G$5)=0,"",COUNTIFS(financiadores!$J:$J,$B28,financiadores!$A:$A,G$5))</f>
        <v/>
      </c>
      <c r="H28" s="51" t="str">
        <f>IF(COUNTIFS(financiadores!$J:$J,$B28,financiadores!$A:$A,H$5)=0,"",COUNTIFS(financiadores!$J:$J,$B28,financiadores!$A:$A,H$5))</f>
        <v/>
      </c>
      <c r="I28" s="51" t="str">
        <f>IF(COUNTIFS(financiadores!$J:$J,$B28,financiadores!$A:$A,I$5)=0,"",COUNTIFS(financiadores!$J:$J,$B28,financiadores!$A:$A,I$5))</f>
        <v/>
      </c>
      <c r="J28" s="51" t="str">
        <f>IF(COUNTIFS(financiadores!$J:$J,$B28,financiadores!$A:$A,J$5)=0,"",COUNTIFS(financiadores!$J:$J,$B28,financiadores!$A:$A,J$5))</f>
        <v/>
      </c>
      <c r="K28" s="51" t="str">
        <f>IF(COUNTIFS(financiadores!$J:$J,$B28,financiadores!$A:$A,K$5)=0,"",COUNTIFS(financiadores!$J:$J,$B28,financiadores!$A:$A,K$5))</f>
        <v/>
      </c>
      <c r="L28" s="51" t="str">
        <f>IF(COUNTIFS(financiadores!$J:$J,$B28,financiadores!$A:$A,L$5)=0,"",COUNTIFS(financiadores!$J:$J,$B28,financiadores!$A:$A,L$5))</f>
        <v/>
      </c>
      <c r="M28" s="51">
        <f>IF(COUNTIFS(financiadores!$J:$J,$B28,financiadores!$A:$A,M$5)=0,"",COUNTIFS(financiadores!$J:$J,$B28,financiadores!$A:$A,M$5))</f>
        <v>1</v>
      </c>
      <c r="N28" s="51" t="str">
        <f>IF(COUNTIFS(financiadores!$J:$J,$B28,financiadores!$A:$A,N$5)=0,"",COUNTIFS(financiadores!$J:$J,$B28,financiadores!$A:$A,N$5))</f>
        <v/>
      </c>
      <c r="O28" s="51" t="str">
        <f>IF(COUNTIFS(financiadores!$J:$J,$B28,financiadores!$A:$A,O$5)=0,"",COUNTIFS(financiadores!$J:$J,$B28,financiadores!$A:$A,O$5))</f>
        <v/>
      </c>
      <c r="P28" s="51">
        <f>IF(COUNTIFS(financiadores!$J:$J,$B28,financiadores!$A:$A,P$5)=0,"",COUNTIFS(financiadores!$J:$J,$B28,financiadores!$A:$A,P$5))</f>
        <v>1</v>
      </c>
      <c r="Q28" s="51" t="str">
        <f>IF(COUNTIFS(financiadores!$J:$J,$B28,financiadores!$A:$A,Q$5)=0,"",COUNTIFS(financiadores!$J:$J,$B28,financiadores!$A:$A,Q$5))</f>
        <v/>
      </c>
      <c r="R28" s="51">
        <f>IF(COUNTIFS(financiadores!$J:$J,$B28,financiadores!$A:$A,R$5)=0,"",COUNTIFS(financiadores!$J:$J,$B28,financiadores!$A:$A,R$5))</f>
        <v>2</v>
      </c>
      <c r="S28" s="51" t="str">
        <f>IF(COUNTIFS(financiadores!$J:$J,$B28,financiadores!$A:$A,S$5)=0,"",COUNTIFS(financiadores!$J:$J,$B28,financiadores!$A:$A,S$5))</f>
        <v/>
      </c>
      <c r="T28" s="51" t="str">
        <f>IF(COUNTIFS(financiadores!$J:$J,$B28,financiadores!$A:$A,T$5)=0,"",COUNTIFS(financiadores!$J:$J,$B28,financiadores!$A:$A,T$5))</f>
        <v/>
      </c>
      <c r="U28" s="51" t="str">
        <f>IF(COUNTIFS(financiadores!$J:$J,$B28,financiadores!$A:$A,U$5)=0,"",COUNTIFS(financiadores!$J:$J,$B28,financiadores!$A:$A,U$5))</f>
        <v/>
      </c>
      <c r="V28" s="51" t="str">
        <f>IF(COUNTIFS(financiadores!$J:$J,$B28,financiadores!$A:$A,V$5)=0,"",COUNTIFS(financiadores!$J:$J,$B28,financiadores!$A:$A,V$5))</f>
        <v/>
      </c>
      <c r="W28" s="1"/>
    </row>
    <row r="29" spans="1:23" x14ac:dyDescent="0.2">
      <c r="A29" s="1"/>
      <c r="B29" s="47" t="s">
        <v>289</v>
      </c>
      <c r="C29" s="8"/>
      <c r="D29" s="51" t="str">
        <f>IF(COUNTIFS(financiadores!$J:$J,$B29,financiadores!$A:$A,D$5)=0,"",COUNTIFS(financiadores!$J:$J,$B29,financiadores!$A:$A,D$5))</f>
        <v/>
      </c>
      <c r="E29" s="51" t="str">
        <f>IF(COUNTIFS(financiadores!$J:$J,$B29,financiadores!$A:$A,E$5)=0,"",COUNTIFS(financiadores!$J:$J,$B29,financiadores!$A:$A,E$5))</f>
        <v/>
      </c>
      <c r="F29" s="51" t="str">
        <f>IF(COUNTIFS(financiadores!$J:$J,$B29,financiadores!$A:$A,F$5)=0,"",COUNTIFS(financiadores!$J:$J,$B29,financiadores!$A:$A,F$5))</f>
        <v/>
      </c>
      <c r="G29" s="51" t="str">
        <f>IF(COUNTIFS(financiadores!$J:$J,$B29,financiadores!$A:$A,G$5)=0,"",COUNTIFS(financiadores!$J:$J,$B29,financiadores!$A:$A,G$5))</f>
        <v/>
      </c>
      <c r="H29" s="51" t="str">
        <f>IF(COUNTIFS(financiadores!$J:$J,$B29,financiadores!$A:$A,H$5)=0,"",COUNTIFS(financiadores!$J:$J,$B29,financiadores!$A:$A,H$5))</f>
        <v/>
      </c>
      <c r="I29" s="51" t="str">
        <f>IF(COUNTIFS(financiadores!$J:$J,$B29,financiadores!$A:$A,I$5)=0,"",COUNTIFS(financiadores!$J:$J,$B29,financiadores!$A:$A,I$5))</f>
        <v/>
      </c>
      <c r="J29" s="51" t="str">
        <f>IF(COUNTIFS(financiadores!$J:$J,$B29,financiadores!$A:$A,J$5)=0,"",COUNTIFS(financiadores!$J:$J,$B29,financiadores!$A:$A,J$5))</f>
        <v/>
      </c>
      <c r="K29" s="51" t="str">
        <f>IF(COUNTIFS(financiadores!$J:$J,$B29,financiadores!$A:$A,K$5)=0,"",COUNTIFS(financiadores!$J:$J,$B29,financiadores!$A:$A,K$5))</f>
        <v/>
      </c>
      <c r="L29" s="51" t="str">
        <f>IF(COUNTIFS(financiadores!$J:$J,$B29,financiadores!$A:$A,L$5)=0,"",COUNTIFS(financiadores!$J:$J,$B29,financiadores!$A:$A,L$5))</f>
        <v/>
      </c>
      <c r="M29" s="51">
        <f>IF(COUNTIFS(financiadores!$J:$J,$B29,financiadores!$A:$A,M$5)=0,"",COUNTIFS(financiadores!$J:$J,$B29,financiadores!$A:$A,M$5))</f>
        <v>1</v>
      </c>
      <c r="N29" s="51">
        <f>IF(COUNTIFS(financiadores!$J:$J,$B29,financiadores!$A:$A,N$5)=0,"",COUNTIFS(financiadores!$J:$J,$B29,financiadores!$A:$A,N$5))</f>
        <v>1</v>
      </c>
      <c r="O29" s="51" t="str">
        <f>IF(COUNTIFS(financiadores!$J:$J,$B29,financiadores!$A:$A,O$5)=0,"",COUNTIFS(financiadores!$J:$J,$B29,financiadores!$A:$A,O$5))</f>
        <v/>
      </c>
      <c r="P29" s="51">
        <f>IF(COUNTIFS(financiadores!$J:$J,$B29,financiadores!$A:$A,P$5)=0,"",COUNTIFS(financiadores!$J:$J,$B29,financiadores!$A:$A,P$5))</f>
        <v>2</v>
      </c>
      <c r="Q29" s="51" t="str">
        <f>IF(COUNTIFS(financiadores!$J:$J,$B29,financiadores!$A:$A,Q$5)=0,"",COUNTIFS(financiadores!$J:$J,$B29,financiadores!$A:$A,Q$5))</f>
        <v/>
      </c>
      <c r="R29" s="51" t="str">
        <f>IF(COUNTIFS(financiadores!$J:$J,$B29,financiadores!$A:$A,R$5)=0,"",COUNTIFS(financiadores!$J:$J,$B29,financiadores!$A:$A,R$5))</f>
        <v/>
      </c>
      <c r="S29" s="51">
        <f>IF(COUNTIFS(financiadores!$J:$J,$B29,financiadores!$A:$A,S$5)=0,"",COUNTIFS(financiadores!$J:$J,$B29,financiadores!$A:$A,S$5))</f>
        <v>1</v>
      </c>
      <c r="T29" s="51" t="str">
        <f>IF(COUNTIFS(financiadores!$J:$J,$B29,financiadores!$A:$A,T$5)=0,"",COUNTIFS(financiadores!$J:$J,$B29,financiadores!$A:$A,T$5))</f>
        <v/>
      </c>
      <c r="U29" s="51" t="str">
        <f>IF(COUNTIFS(financiadores!$J:$J,$B29,financiadores!$A:$A,U$5)=0,"",COUNTIFS(financiadores!$J:$J,$B29,financiadores!$A:$A,U$5))</f>
        <v/>
      </c>
      <c r="V29" s="51" t="str">
        <f>IF(COUNTIFS(financiadores!$J:$J,$B29,financiadores!$A:$A,V$5)=0,"",COUNTIFS(financiadores!$J:$J,$B29,financiadores!$A:$A,V$5))</f>
        <v/>
      </c>
      <c r="W29" s="1"/>
    </row>
    <row r="30" spans="1:23" x14ac:dyDescent="0.2">
      <c r="A30" s="1"/>
      <c r="B30" s="46" t="s">
        <v>300</v>
      </c>
      <c r="C30" s="8"/>
      <c r="D30" s="51" t="str">
        <f>IF(COUNTIFS(financiadores!$J:$J,$B30,financiadores!$A:$A,D$5)=0,"",COUNTIFS(financiadores!$J:$J,$B30,financiadores!$A:$A,D$5))</f>
        <v/>
      </c>
      <c r="E30" s="51" t="str">
        <f>IF(COUNTIFS(financiadores!$J:$J,$B30,financiadores!$A:$A,E$5)=0,"",COUNTIFS(financiadores!$J:$J,$B30,financiadores!$A:$A,E$5))</f>
        <v/>
      </c>
      <c r="F30" s="51" t="str">
        <f>IF(COUNTIFS(financiadores!$J:$J,$B30,financiadores!$A:$A,F$5)=0,"",COUNTIFS(financiadores!$J:$J,$B30,financiadores!$A:$A,F$5))</f>
        <v/>
      </c>
      <c r="G30" s="51" t="str">
        <f>IF(COUNTIFS(financiadores!$J:$J,$B30,financiadores!$A:$A,G$5)=0,"",COUNTIFS(financiadores!$J:$J,$B30,financiadores!$A:$A,G$5))</f>
        <v/>
      </c>
      <c r="H30" s="51" t="str">
        <f>IF(COUNTIFS(financiadores!$J:$J,$B30,financiadores!$A:$A,H$5)=0,"",COUNTIFS(financiadores!$J:$J,$B30,financiadores!$A:$A,H$5))</f>
        <v/>
      </c>
      <c r="I30" s="51" t="str">
        <f>IF(COUNTIFS(financiadores!$J:$J,$B30,financiadores!$A:$A,I$5)=0,"",COUNTIFS(financiadores!$J:$J,$B30,financiadores!$A:$A,I$5))</f>
        <v/>
      </c>
      <c r="J30" s="51" t="str">
        <f>IF(COUNTIFS(financiadores!$J:$J,$B30,financiadores!$A:$A,J$5)=0,"",COUNTIFS(financiadores!$J:$J,$B30,financiadores!$A:$A,J$5))</f>
        <v/>
      </c>
      <c r="K30" s="51" t="str">
        <f>IF(COUNTIFS(financiadores!$J:$J,$B30,financiadores!$A:$A,K$5)=0,"",COUNTIFS(financiadores!$J:$J,$B30,financiadores!$A:$A,K$5))</f>
        <v/>
      </c>
      <c r="L30" s="51" t="str">
        <f>IF(COUNTIFS(financiadores!$J:$J,$B30,financiadores!$A:$A,L$5)=0,"",COUNTIFS(financiadores!$J:$J,$B30,financiadores!$A:$A,L$5))</f>
        <v/>
      </c>
      <c r="M30" s="51" t="str">
        <f>IF(COUNTIFS(financiadores!$J:$J,$B30,financiadores!$A:$A,M$5)=0,"",COUNTIFS(financiadores!$J:$J,$B30,financiadores!$A:$A,M$5))</f>
        <v/>
      </c>
      <c r="N30" s="51" t="str">
        <f>IF(COUNTIFS(financiadores!$J:$J,$B30,financiadores!$A:$A,N$5)=0,"",COUNTIFS(financiadores!$J:$J,$B30,financiadores!$A:$A,N$5))</f>
        <v/>
      </c>
      <c r="O30" s="51" t="str">
        <f>IF(COUNTIFS(financiadores!$J:$J,$B30,financiadores!$A:$A,O$5)=0,"",COUNTIFS(financiadores!$J:$J,$B30,financiadores!$A:$A,O$5))</f>
        <v/>
      </c>
      <c r="P30" s="51" t="str">
        <f>IF(COUNTIFS(financiadores!$J:$J,$B30,financiadores!$A:$A,P$5)=0,"",COUNTIFS(financiadores!$J:$J,$B30,financiadores!$A:$A,P$5))</f>
        <v/>
      </c>
      <c r="Q30" s="51" t="str">
        <f>IF(COUNTIFS(financiadores!$J:$J,$B30,financiadores!$A:$A,Q$5)=0,"",COUNTIFS(financiadores!$J:$J,$B30,financiadores!$A:$A,Q$5))</f>
        <v/>
      </c>
      <c r="R30" s="51" t="str">
        <f>IF(COUNTIFS(financiadores!$J:$J,$B30,financiadores!$A:$A,R$5)=0,"",COUNTIFS(financiadores!$J:$J,$B30,financiadores!$A:$A,R$5))</f>
        <v/>
      </c>
      <c r="S30" s="51" t="str">
        <f>IF(COUNTIFS(financiadores!$J:$J,$B30,financiadores!$A:$A,S$5)=0,"",COUNTIFS(financiadores!$J:$J,$B30,financiadores!$A:$A,S$5))</f>
        <v/>
      </c>
      <c r="T30" s="51" t="str">
        <f>IF(COUNTIFS(financiadores!$J:$J,$B30,financiadores!$A:$A,T$5)=0,"",COUNTIFS(financiadores!$J:$J,$B30,financiadores!$A:$A,T$5))</f>
        <v/>
      </c>
      <c r="U30" s="51" t="str">
        <f>IF(COUNTIFS(financiadores!$J:$J,$B30,financiadores!$A:$A,U$5)=0,"",COUNTIFS(financiadores!$J:$J,$B30,financiadores!$A:$A,U$5))</f>
        <v/>
      </c>
      <c r="V30" s="51" t="str">
        <f>IF(COUNTIFS(financiadores!$J:$J,$B30,financiadores!$A:$A,V$5)=0,"",COUNTIFS(financiadores!$J:$J,$B30,financiadores!$A:$A,V$5))</f>
        <v/>
      </c>
      <c r="W30" s="6"/>
    </row>
    <row r="31" spans="1:23" x14ac:dyDescent="0.2">
      <c r="A31" s="1"/>
      <c r="B31" s="46" t="s">
        <v>293</v>
      </c>
      <c r="C31" s="8"/>
      <c r="D31" s="51" t="str">
        <f>IF(COUNTIFS(financiadores!$J:$J,$B31,financiadores!$A:$A,D$5)=0,"",COUNTIFS(financiadores!$J:$J,$B31,financiadores!$A:$A,D$5))</f>
        <v/>
      </c>
      <c r="E31" s="51" t="str">
        <f>IF(COUNTIFS(financiadores!$J:$J,$B31,financiadores!$A:$A,E$5)=0,"",COUNTIFS(financiadores!$J:$J,$B31,financiadores!$A:$A,E$5))</f>
        <v/>
      </c>
      <c r="F31" s="51" t="str">
        <f>IF(COUNTIFS(financiadores!$J:$J,$B31,financiadores!$A:$A,F$5)=0,"",COUNTIFS(financiadores!$J:$J,$B31,financiadores!$A:$A,F$5))</f>
        <v/>
      </c>
      <c r="G31" s="51" t="str">
        <f>IF(COUNTIFS(financiadores!$J:$J,$B31,financiadores!$A:$A,G$5)=0,"",COUNTIFS(financiadores!$J:$J,$B31,financiadores!$A:$A,G$5))</f>
        <v/>
      </c>
      <c r="H31" s="51" t="str">
        <f>IF(COUNTIFS(financiadores!$J:$J,$B31,financiadores!$A:$A,H$5)=0,"",COUNTIFS(financiadores!$J:$J,$B31,financiadores!$A:$A,H$5))</f>
        <v/>
      </c>
      <c r="I31" s="51" t="str">
        <f>IF(COUNTIFS(financiadores!$J:$J,$B31,financiadores!$A:$A,I$5)=0,"",COUNTIFS(financiadores!$J:$J,$B31,financiadores!$A:$A,I$5))</f>
        <v/>
      </c>
      <c r="J31" s="51" t="str">
        <f>IF(COUNTIFS(financiadores!$J:$J,$B31,financiadores!$A:$A,J$5)=0,"",COUNTIFS(financiadores!$J:$J,$B31,financiadores!$A:$A,J$5))</f>
        <v/>
      </c>
      <c r="K31" s="51" t="str">
        <f>IF(COUNTIFS(financiadores!$J:$J,$B31,financiadores!$A:$A,K$5)=0,"",COUNTIFS(financiadores!$J:$J,$B31,financiadores!$A:$A,K$5))</f>
        <v/>
      </c>
      <c r="L31" s="51" t="str">
        <f>IF(COUNTIFS(financiadores!$J:$J,$B31,financiadores!$A:$A,L$5)=0,"",COUNTIFS(financiadores!$J:$J,$B31,financiadores!$A:$A,L$5))</f>
        <v/>
      </c>
      <c r="M31" s="51" t="str">
        <f>IF(COUNTIFS(financiadores!$J:$J,$B31,financiadores!$A:$A,M$5)=0,"",COUNTIFS(financiadores!$J:$J,$B31,financiadores!$A:$A,M$5))</f>
        <v/>
      </c>
      <c r="N31" s="51" t="str">
        <f>IF(COUNTIFS(financiadores!$J:$J,$B31,financiadores!$A:$A,N$5)=0,"",COUNTIFS(financiadores!$J:$J,$B31,financiadores!$A:$A,N$5))</f>
        <v/>
      </c>
      <c r="O31" s="51">
        <f>IF(COUNTIFS(financiadores!$J:$J,$B31,financiadores!$A:$A,O$5)=0,"",COUNTIFS(financiadores!$J:$J,$B31,financiadores!$A:$A,O$5))</f>
        <v>1</v>
      </c>
      <c r="P31" s="51">
        <f>IF(COUNTIFS(financiadores!$J:$J,$B31,financiadores!$A:$A,P$5)=0,"",COUNTIFS(financiadores!$J:$J,$B31,financiadores!$A:$A,P$5))</f>
        <v>2</v>
      </c>
      <c r="Q31" s="51">
        <f>IF(COUNTIFS(financiadores!$J:$J,$B31,financiadores!$A:$A,Q$5)=0,"",COUNTIFS(financiadores!$J:$J,$B31,financiadores!$A:$A,Q$5))</f>
        <v>1</v>
      </c>
      <c r="R31" s="51">
        <f>IF(COUNTIFS(financiadores!$J:$J,$B31,financiadores!$A:$A,R$5)=0,"",COUNTIFS(financiadores!$J:$J,$B31,financiadores!$A:$A,R$5))</f>
        <v>1</v>
      </c>
      <c r="S31" s="51">
        <f>IF(COUNTIFS(financiadores!$J:$J,$B31,financiadores!$A:$A,S$5)=0,"",COUNTIFS(financiadores!$J:$J,$B31,financiadores!$A:$A,S$5))</f>
        <v>1</v>
      </c>
      <c r="T31" s="51" t="str">
        <f>IF(COUNTIFS(financiadores!$J:$J,$B31,financiadores!$A:$A,T$5)=0,"",COUNTIFS(financiadores!$J:$J,$B31,financiadores!$A:$A,T$5))</f>
        <v/>
      </c>
      <c r="U31" s="51" t="str">
        <f>IF(COUNTIFS(financiadores!$J:$J,$B31,financiadores!$A:$A,U$5)=0,"",COUNTIFS(financiadores!$J:$J,$B31,financiadores!$A:$A,U$5))</f>
        <v/>
      </c>
      <c r="V31" s="51" t="str">
        <f>IF(COUNTIFS(financiadores!$J:$J,$B31,financiadores!$A:$A,V$5)=0,"",COUNTIFS(financiadores!$J:$J,$B31,financiadores!$A:$A,V$5))</f>
        <v/>
      </c>
      <c r="W31" s="6"/>
    </row>
    <row r="32" spans="1:23" x14ac:dyDescent="0.2">
      <c r="A32" s="1"/>
      <c r="B32" s="46" t="s">
        <v>301</v>
      </c>
      <c r="C32" s="8"/>
      <c r="D32" s="51" t="str">
        <f>IF(COUNTIFS(financiadores!$J:$J,$B32,financiadores!$A:$A,D$5)=0,"",COUNTIFS(financiadores!$J:$J,$B32,financiadores!$A:$A,D$5))</f>
        <v/>
      </c>
      <c r="E32" s="51" t="str">
        <f>IF(COUNTIFS(financiadores!$J:$J,$B32,financiadores!$A:$A,E$5)=0,"",COUNTIFS(financiadores!$J:$J,$B32,financiadores!$A:$A,E$5))</f>
        <v/>
      </c>
      <c r="F32" s="51" t="str">
        <f>IF(COUNTIFS(financiadores!$J:$J,$B32,financiadores!$A:$A,F$5)=0,"",COUNTIFS(financiadores!$J:$J,$B32,financiadores!$A:$A,F$5))</f>
        <v/>
      </c>
      <c r="G32" s="51" t="str">
        <f>IF(COUNTIFS(financiadores!$J:$J,$B32,financiadores!$A:$A,G$5)=0,"",COUNTIFS(financiadores!$J:$J,$B32,financiadores!$A:$A,G$5))</f>
        <v/>
      </c>
      <c r="H32" s="51" t="str">
        <f>IF(COUNTIFS(financiadores!$J:$J,$B32,financiadores!$A:$A,H$5)=0,"",COUNTIFS(financiadores!$J:$J,$B32,financiadores!$A:$A,H$5))</f>
        <v/>
      </c>
      <c r="I32" s="51" t="str">
        <f>IF(COUNTIFS(financiadores!$J:$J,$B32,financiadores!$A:$A,I$5)=0,"",COUNTIFS(financiadores!$J:$J,$B32,financiadores!$A:$A,I$5))</f>
        <v/>
      </c>
      <c r="J32" s="51" t="str">
        <f>IF(COUNTIFS(financiadores!$J:$J,$B32,financiadores!$A:$A,J$5)=0,"",COUNTIFS(financiadores!$J:$J,$B32,financiadores!$A:$A,J$5))</f>
        <v/>
      </c>
      <c r="K32" s="51" t="str">
        <f>IF(COUNTIFS(financiadores!$J:$J,$B32,financiadores!$A:$A,K$5)=0,"",COUNTIFS(financiadores!$J:$J,$B32,financiadores!$A:$A,K$5))</f>
        <v/>
      </c>
      <c r="L32" s="51" t="str">
        <f>IF(COUNTIFS(financiadores!$J:$J,$B32,financiadores!$A:$A,L$5)=0,"",COUNTIFS(financiadores!$J:$J,$B32,financiadores!$A:$A,L$5))</f>
        <v/>
      </c>
      <c r="M32" s="51" t="str">
        <f>IF(COUNTIFS(financiadores!$J:$J,$B32,financiadores!$A:$A,M$5)=0,"",COUNTIFS(financiadores!$J:$J,$B32,financiadores!$A:$A,M$5))</f>
        <v/>
      </c>
      <c r="N32" s="51" t="str">
        <f>IF(COUNTIFS(financiadores!$J:$J,$B32,financiadores!$A:$A,N$5)=0,"",COUNTIFS(financiadores!$J:$J,$B32,financiadores!$A:$A,N$5))</f>
        <v/>
      </c>
      <c r="O32" s="51" t="str">
        <f>IF(COUNTIFS(financiadores!$J:$J,$B32,financiadores!$A:$A,O$5)=0,"",COUNTIFS(financiadores!$J:$J,$B32,financiadores!$A:$A,O$5))</f>
        <v/>
      </c>
      <c r="P32" s="51" t="str">
        <f>IF(COUNTIFS(financiadores!$J:$J,$B32,financiadores!$A:$A,P$5)=0,"",COUNTIFS(financiadores!$J:$J,$B32,financiadores!$A:$A,P$5))</f>
        <v/>
      </c>
      <c r="Q32" s="51" t="str">
        <f>IF(COUNTIFS(financiadores!$J:$J,$B32,financiadores!$A:$A,Q$5)=0,"",COUNTIFS(financiadores!$J:$J,$B32,financiadores!$A:$A,Q$5))</f>
        <v/>
      </c>
      <c r="R32" s="51" t="str">
        <f>IF(COUNTIFS(financiadores!$J:$J,$B32,financiadores!$A:$A,R$5)=0,"",COUNTIFS(financiadores!$J:$J,$B32,financiadores!$A:$A,R$5))</f>
        <v/>
      </c>
      <c r="S32" s="51" t="str">
        <f>IF(COUNTIFS(financiadores!$J:$J,$B32,financiadores!$A:$A,S$5)=0,"",COUNTIFS(financiadores!$J:$J,$B32,financiadores!$A:$A,S$5))</f>
        <v/>
      </c>
      <c r="T32" s="51" t="str">
        <f>IF(COUNTIFS(financiadores!$J:$J,$B32,financiadores!$A:$A,T$5)=0,"",COUNTIFS(financiadores!$J:$J,$B32,financiadores!$A:$A,T$5))</f>
        <v/>
      </c>
      <c r="U32" s="51" t="str">
        <f>IF(COUNTIFS(financiadores!$J:$J,$B32,financiadores!$A:$A,U$5)=0,"",COUNTIFS(financiadores!$J:$J,$B32,financiadores!$A:$A,U$5))</f>
        <v/>
      </c>
      <c r="V32" s="51" t="str">
        <f>IF(COUNTIFS(financiadores!$J:$J,$B32,financiadores!$A:$A,V$5)=0,"",COUNTIFS(financiadores!$J:$J,$B32,financiadores!$A:$A,V$5))</f>
        <v/>
      </c>
      <c r="W32" s="6"/>
    </row>
    <row r="33" spans="1:23" x14ac:dyDescent="0.2">
      <c r="A33" s="1"/>
      <c r="B33" s="57" t="s">
        <v>286</v>
      </c>
      <c r="C33" s="10"/>
      <c r="D33" s="52" t="str">
        <f>IF(COUNTIFS(financiadores!$J:$J,$B33,financiadores!$A:$A,D$5)=0,"",COUNTIFS(financiadores!$J:$J,$B33,financiadores!$A:$A,D$5))</f>
        <v/>
      </c>
      <c r="E33" s="52" t="str">
        <f>IF(COUNTIFS(financiadores!$J:$J,$B33,financiadores!$A:$A,E$5)=0,"",COUNTIFS(financiadores!$J:$J,$B33,financiadores!$A:$A,E$5))</f>
        <v/>
      </c>
      <c r="F33" s="52" t="str">
        <f>IF(COUNTIFS(financiadores!$J:$J,$B33,financiadores!$A:$A,F$5)=0,"",COUNTIFS(financiadores!$J:$J,$B33,financiadores!$A:$A,F$5))</f>
        <v/>
      </c>
      <c r="G33" s="52" t="str">
        <f>IF(COUNTIFS(financiadores!$J:$J,$B33,financiadores!$A:$A,G$5)=0,"",COUNTIFS(financiadores!$J:$J,$B33,financiadores!$A:$A,G$5))</f>
        <v/>
      </c>
      <c r="H33" s="52" t="str">
        <f>IF(COUNTIFS(financiadores!$J:$J,$B33,financiadores!$A:$A,H$5)=0,"",COUNTIFS(financiadores!$J:$J,$B33,financiadores!$A:$A,H$5))</f>
        <v/>
      </c>
      <c r="I33" s="52" t="str">
        <f>IF(COUNTIFS(financiadores!$J:$J,$B33,financiadores!$A:$A,I$5)=0,"",COUNTIFS(financiadores!$J:$J,$B33,financiadores!$A:$A,I$5))</f>
        <v/>
      </c>
      <c r="J33" s="52" t="str">
        <f>IF(COUNTIFS(financiadores!$J:$J,$B33,financiadores!$A:$A,J$5)=0,"",COUNTIFS(financiadores!$J:$J,$B33,financiadores!$A:$A,J$5))</f>
        <v/>
      </c>
      <c r="K33" s="52" t="str">
        <f>IF(COUNTIFS(financiadores!$J:$J,$B33,financiadores!$A:$A,K$5)=0,"",COUNTIFS(financiadores!$J:$J,$B33,financiadores!$A:$A,K$5))</f>
        <v/>
      </c>
      <c r="L33" s="52">
        <f>IF(COUNTIFS(financiadores!$J:$J,$B33,financiadores!$A:$A,L$5)=0,"",COUNTIFS(financiadores!$J:$J,$B33,financiadores!$A:$A,L$5))</f>
        <v>1</v>
      </c>
      <c r="M33" s="52" t="str">
        <f>IF(COUNTIFS(financiadores!$J:$J,$B33,financiadores!$A:$A,M$5)=0,"",COUNTIFS(financiadores!$J:$J,$B33,financiadores!$A:$A,M$5))</f>
        <v/>
      </c>
      <c r="N33" s="52" t="str">
        <f>IF(COUNTIFS(financiadores!$J:$J,$B33,financiadores!$A:$A,N$5)=0,"",COUNTIFS(financiadores!$J:$J,$B33,financiadores!$A:$A,N$5))</f>
        <v/>
      </c>
      <c r="O33" s="52" t="str">
        <f>IF(COUNTIFS(financiadores!$J:$J,$B33,financiadores!$A:$A,O$5)=0,"",COUNTIFS(financiadores!$J:$J,$B33,financiadores!$A:$A,O$5))</f>
        <v/>
      </c>
      <c r="P33" s="52" t="str">
        <f>IF(COUNTIFS(financiadores!$J:$J,$B33,financiadores!$A:$A,P$5)=0,"",COUNTIFS(financiadores!$J:$J,$B33,financiadores!$A:$A,P$5))</f>
        <v/>
      </c>
      <c r="Q33" s="52" t="str">
        <f>IF(COUNTIFS(financiadores!$J:$J,$B33,financiadores!$A:$A,Q$5)=0,"",COUNTIFS(financiadores!$J:$J,$B33,financiadores!$A:$A,Q$5))</f>
        <v/>
      </c>
      <c r="R33" s="52" t="str">
        <f>IF(COUNTIFS(financiadores!$J:$J,$B33,financiadores!$A:$A,R$5)=0,"",COUNTIFS(financiadores!$J:$J,$B33,financiadores!$A:$A,R$5))</f>
        <v/>
      </c>
      <c r="S33" s="52" t="str">
        <f>IF(COUNTIFS(financiadores!$J:$J,$B33,financiadores!$A:$A,S$5)=0,"",COUNTIFS(financiadores!$J:$J,$B33,financiadores!$A:$A,S$5))</f>
        <v/>
      </c>
      <c r="T33" s="52" t="str">
        <f>IF(COUNTIFS(financiadores!$J:$J,$B33,financiadores!$A:$A,T$5)=0,"",COUNTIFS(financiadores!$J:$J,$B33,financiadores!$A:$A,T$5))</f>
        <v/>
      </c>
      <c r="U33" s="52" t="str">
        <f>IF(COUNTIFS(financiadores!$J:$J,$B33,financiadores!$A:$A,U$5)=0,"",COUNTIFS(financiadores!$J:$J,$B33,financiadores!$A:$A,U$5))</f>
        <v/>
      </c>
      <c r="V33" s="52" t="str">
        <f>IF(COUNTIFS(financiadores!$J:$J,$B33,financiadores!$A:$A,V$5)=0,"",COUNTIFS(financiadores!$J:$J,$B33,financiadores!$A:$A,V$5))</f>
        <v/>
      </c>
      <c r="W33" s="6"/>
    </row>
    <row r="34" spans="1:23" s="5" customFormat="1" x14ac:dyDescent="0.2">
      <c r="A34" s="4"/>
      <c r="B34" s="67" t="s">
        <v>21</v>
      </c>
      <c r="C34" s="11"/>
      <c r="D34" s="39">
        <f t="shared" ref="D34:R34" si="0">SUM(D6:D33)</f>
        <v>1</v>
      </c>
      <c r="E34" s="39">
        <f t="shared" si="0"/>
        <v>1</v>
      </c>
      <c r="F34" s="39">
        <f t="shared" si="0"/>
        <v>1</v>
      </c>
      <c r="G34" s="39">
        <f t="shared" si="0"/>
        <v>1</v>
      </c>
      <c r="H34" s="39">
        <f t="shared" si="0"/>
        <v>3</v>
      </c>
      <c r="I34" s="39">
        <f t="shared" si="0"/>
        <v>2</v>
      </c>
      <c r="J34" s="39">
        <f t="shared" si="0"/>
        <v>7</v>
      </c>
      <c r="K34" s="39">
        <f t="shared" si="0"/>
        <v>10</v>
      </c>
      <c r="L34" s="39">
        <f t="shared" si="0"/>
        <v>11</v>
      </c>
      <c r="M34" s="39">
        <f t="shared" si="0"/>
        <v>8</v>
      </c>
      <c r="N34" s="39">
        <f t="shared" si="0"/>
        <v>8</v>
      </c>
      <c r="O34" s="39">
        <f t="shared" si="0"/>
        <v>4</v>
      </c>
      <c r="P34" s="39">
        <f t="shared" si="0"/>
        <v>13</v>
      </c>
      <c r="Q34" s="39">
        <f t="shared" si="0"/>
        <v>5</v>
      </c>
      <c r="R34" s="39">
        <f t="shared" si="0"/>
        <v>6</v>
      </c>
      <c r="S34" s="39">
        <f t="shared" ref="S34:V34" si="1">SUM(S6:S33)</f>
        <v>8</v>
      </c>
      <c r="T34" s="39">
        <f t="shared" si="1"/>
        <v>1</v>
      </c>
      <c r="U34" s="39">
        <f t="shared" si="1"/>
        <v>0</v>
      </c>
      <c r="V34" s="39">
        <f t="shared" si="1"/>
        <v>0</v>
      </c>
      <c r="W34" s="4"/>
    </row>
    <row r="35" spans="1:23" s="5" customFormat="1" x14ac:dyDescent="0.2">
      <c r="A35" s="4"/>
      <c r="B35" s="67"/>
      <c r="C35" s="11"/>
      <c r="D35" s="50">
        <f t="shared" ref="D35:R35" si="2">COUNTIF(D6:D33,"&gt;0")</f>
        <v>1</v>
      </c>
      <c r="E35" s="50">
        <f t="shared" si="2"/>
        <v>1</v>
      </c>
      <c r="F35" s="50">
        <f t="shared" si="2"/>
        <v>1</v>
      </c>
      <c r="G35" s="50">
        <f t="shared" si="2"/>
        <v>1</v>
      </c>
      <c r="H35" s="50">
        <f t="shared" si="2"/>
        <v>3</v>
      </c>
      <c r="I35" s="50">
        <f t="shared" si="2"/>
        <v>2</v>
      </c>
      <c r="J35" s="50">
        <f t="shared" si="2"/>
        <v>6</v>
      </c>
      <c r="K35" s="50">
        <f t="shared" si="2"/>
        <v>8</v>
      </c>
      <c r="L35" s="50">
        <f t="shared" si="2"/>
        <v>9</v>
      </c>
      <c r="M35" s="50">
        <f t="shared" si="2"/>
        <v>7</v>
      </c>
      <c r="N35" s="50">
        <f t="shared" si="2"/>
        <v>7</v>
      </c>
      <c r="O35" s="50">
        <f t="shared" si="2"/>
        <v>3</v>
      </c>
      <c r="P35" s="50">
        <f t="shared" si="2"/>
        <v>8</v>
      </c>
      <c r="Q35" s="50">
        <f t="shared" si="2"/>
        <v>4</v>
      </c>
      <c r="R35" s="50">
        <f t="shared" si="2"/>
        <v>5</v>
      </c>
      <c r="S35" s="50">
        <f t="shared" ref="S35:V35" si="3">COUNTIF(S6:S33,"&gt;0")</f>
        <v>5</v>
      </c>
      <c r="T35" s="50">
        <f t="shared" si="3"/>
        <v>1</v>
      </c>
      <c r="U35" s="50">
        <f t="shared" si="3"/>
        <v>0</v>
      </c>
      <c r="V35" s="50">
        <f t="shared" si="3"/>
        <v>0</v>
      </c>
      <c r="W35" s="4"/>
    </row>
    <row r="36" spans="1:23" s="5" customFormat="1" x14ac:dyDescent="0.2">
      <c r="A36" s="4"/>
      <c r="B36" s="48" t="s">
        <v>22</v>
      </c>
      <c r="C36" s="7"/>
      <c r="D36" s="63">
        <f>SUM(IF(SUM(D6:G6)&gt;=1,1,0),IF(SUM(D8:G8)&gt;=1,1,0),IF(SUM(D9:G9)&gt;=1,1,0),IF(SUM(D10:G10)&gt;=1,1,0),IF(SUM(D11:G11)&gt;=1,1,0),IF(SUM(D12:G12)&gt;=1,1,0),IF(SUM(D13:G13)&gt;=1,1,0),IF(SUM(D14:G14)&gt;=1,1,0),IF(SUM(D15:G15)&gt;=1,1,0),IF(SUM(D16:G16)&gt;=1,1,0),IF(SUM(D17:G17)&gt;=1,1,0),IF(SUM(D18:G18)&gt;=1,1,0),IF(SUM(D19:G19)&gt;=1,1,0),IF(SUM(D20:G20)&gt;=1,1,0),IF(SUM(D21:G21)&gt;=1,1,0),IF(SUM(D22:G22)&gt;=1,1,0),IF(SUM(D23:G23)&gt;=1,1,0),IF(SUM(D24:G24)&gt;=1,1,0),IF(SUM(D25:G25)&gt;=1,1,0),IF(SUM(D26:G26)&gt;=1,1,0),IF(SUM(D27:G27)&gt;=1,1,0),IF(SUM(D28:G28)&gt;=1,1,0),IF(SUM(D29:G29)&gt;=1,1,0),IF(SUM(D30:G30)&gt;=1,1,0)*IF(SUM(D31:G31)&gt;=1,1,0),IF(SUM(D33:G33)&gt;=1,1,0))</f>
        <v>3</v>
      </c>
      <c r="E36" s="63"/>
      <c r="F36" s="63"/>
      <c r="G36" s="63"/>
      <c r="H36" s="63">
        <f>SUM(IF(SUM(H6:J6)&gt;=1,1,0),IF(SUM(H8:J8)&gt;=1,1,0),IF(SUM(H9:J9)&gt;=1,1,0),IF(SUM(H10:J10)&gt;=1,1,0),IF(SUM(H11:J11)&gt;=1,1,0),IF(SUM(H12:J12)&gt;=1,1,0),IF(SUM(H13:J13)&gt;=1,1,0),IF(SUM(H14:J14)&gt;=1,1,0),IF(SUM(H15:J15)&gt;=1,1,0),IF(SUM(H16:J16)&gt;=1,1,0),IF(SUM(H17:J17)&gt;=1,1,0),IF(SUM(H18:J18)&gt;=1,1,0),IF(SUM(H19:J19)&gt;=1,1,0),IF(SUM(H20:J20)&gt;=1,1,0),IF(SUM(H21:J21)&gt;=1,1,0),IF(SUM(H22:J22)&gt;=1,1,0),IF(SUM(H23:J23)&gt;=1,1,0),IF(SUM(H24:J24)&gt;=1,1,0),IF(SUM(H25:J25)&gt;=1,1,0),IF(SUM(H26:J26)&gt;=1,1,0),IF(SUM(H27:J27)&gt;=1,1,0),IF(SUM(H28:J28)&gt;=1,1,0),IF(SUM(H29:J29)&gt;=1,1,0),IF(SUM(H30:J30)&gt;=1,1,0)*IF(SUM(H31:J31)&gt;=1,1,0),IF(SUM(H33:J33)&gt;=1,1,0))</f>
        <v>6</v>
      </c>
      <c r="I36" s="63"/>
      <c r="J36" s="63"/>
      <c r="K36" s="63">
        <f>SUM(IF(SUM(K6:N6)&gt;=1,1,0),IF(SUM(K8:N8)&gt;=1,1,0),IF(SUM(K9:N9)&gt;=1,1,0),IF(SUM(K10:N10)&gt;=1,1,0),IF(SUM(K11:N11)&gt;=1,1,0),IF(SUM(K12:N12)&gt;=1,1,0),IF(SUM(K13:N13)&gt;=1,1,0),IF(SUM(K14:N14)&gt;=1,1,0),IF(SUM(K15:N15)&gt;=1,1,0),IF(SUM(K16:N16)&gt;=1,1,0),IF(SUM(K17:N17)&gt;=1,1,0),IF(SUM(K18:N18)&gt;=1,1,0),IF(SUM(K19:N19)&gt;=1,1,0),IF(SUM(K20:N20)&gt;=1,1,0),IF(SUM(K21:N21)&gt;=1,1,0),IF(SUM(K22:N22)&gt;=1,1,0),IF(SUM(K23:N23)&gt;=1,1,0),IF(SUM(K24:N24)&gt;=1,1,0),IF(SUM(K25:N25)&gt;=1,1,0),IF(SUM(K26:N26)&gt;=1,1,0),IF(SUM(K27:N27)&gt;=1,1,0),IF(SUM(K28:N28)&gt;=1,1,0),IF(SUM(K29:N29)&gt;=1,1,0),IF(SUM(K30:N30)&gt;=1,1,0)*IF(SUM(K31:N31)&gt;=1,1,0),IF(SUM(K33:N33)&gt;=1,1,0))</f>
        <v>14</v>
      </c>
      <c r="L36" s="63"/>
      <c r="M36" s="63"/>
      <c r="N36" s="63"/>
      <c r="O36" s="63">
        <f>SUM(IF(SUM(O6:R6)&gt;=1,1,0),IF(SUM(O8:R8)&gt;=1,1,0),IF(SUM(O9:R9)&gt;=1,1,0),IF(SUM(O10:R10)&gt;=1,1,0),IF(SUM(O11:R11)&gt;=1,1,0),IF(SUM(O12:R12)&gt;=1,1,0),IF(SUM(O13:R13)&gt;=1,1,0),IF(SUM(O14:R14)&gt;=1,1,0),IF(SUM(O15:R15)&gt;=1,1,0),IF(SUM(O16:R16)&gt;=1,1,0),IF(SUM(O17:R17)&gt;=1,1,0),IF(SUM(O18:R18)&gt;=1,1,0),IF(SUM(O19:R19)&gt;=1,1,0),IF(SUM(O20:R20)&gt;=1,1,0),IF(SUM(O21:R21)&gt;=1,1,0),IF(SUM(O22:R22)&gt;=1,1,0),IF(SUM(O23:R23)&gt;=1,1,0),IF(SUM(O24:R24)&gt;=1,1,0),IF(SUM(O25:R25)&gt;=1,1,0),IF(SUM(O26:R26)&gt;=1,1,0),IF(SUM(O27:R27)&gt;=1,1,0),IF(SUM(O28:R28)&gt;=1,1,0),IF(SUM(O29:R29)&gt;=1,1,0),IF(SUM(O30:R30)&gt;=1,1,0)*IF(SUM(O31:R31)&gt;=1,1,0),IF(SUM(O33:R33)&gt;=1,1,0))</f>
        <v>8</v>
      </c>
      <c r="P36" s="63"/>
      <c r="Q36" s="63"/>
      <c r="R36" s="63"/>
      <c r="S36" s="63">
        <f>SUM(IF(SUM(S6:V6)&gt;=1,1,0),IF(SUM(S8:V8)&gt;=1,1,0),IF(SUM(S9:V9)&gt;=1,1,0),IF(SUM(S10:V10)&gt;=1,1,0),IF(SUM(S11:V11)&gt;=1,1,0),IF(SUM(S12:V12)&gt;=1,1,0),IF(SUM(S13:V13)&gt;=1,1,0),IF(SUM(S14:V14)&gt;=1,1,0),IF(SUM(S15:V15)&gt;=1,1,0),IF(SUM(S16:V16)&gt;=1,1,0),IF(SUM(S17:V17)&gt;=1,1,0),IF(SUM(S18:V18)&gt;=1,1,0),IF(SUM(S19:V19)&gt;=1,1,0),IF(SUM(S20:V20)&gt;=1,1,0),IF(SUM(S21:V21)&gt;=1,1,0),IF(SUM(S22:V22)&gt;=1,1,0),IF(SUM(S23:V23)&gt;=1,1,0),IF(SUM(S24:V24)&gt;=1,1,0),IF(SUM(S25:V25)&gt;=1,1,0),IF(SUM(S26:V26)&gt;=1,1,0),IF(SUM(S27:V27)&gt;=1,1,0),IF(SUM(S28:V28)&gt;=1,1,0),IF(SUM(S29:V29)&gt;=1,1,0),IF(SUM(S30:V30)&gt;=1,1,0)*IF(SUM(S31:V31)&gt;=1,1,0),IF(SUM(S33:V33)&gt;=1,1,0))</f>
        <v>4</v>
      </c>
      <c r="T36" s="63"/>
      <c r="U36" s="63"/>
      <c r="V36" s="63"/>
      <c r="W36" s="4"/>
    </row>
    <row r="37" spans="1:23" x14ac:dyDescent="0.2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</row>
  </sheetData>
  <sortState xmlns:xlrd2="http://schemas.microsoft.com/office/spreadsheetml/2017/richdata2" ref="B6:B33">
    <sortCondition ref="B6:B33"/>
  </sortState>
  <mergeCells count="13">
    <mergeCell ref="S4:V4"/>
    <mergeCell ref="S36:V36"/>
    <mergeCell ref="H3:V3"/>
    <mergeCell ref="B2:R2"/>
    <mergeCell ref="O36:R36"/>
    <mergeCell ref="H36:J36"/>
    <mergeCell ref="K36:N36"/>
    <mergeCell ref="D3:G3"/>
    <mergeCell ref="O4:R4"/>
    <mergeCell ref="K4:N4"/>
    <mergeCell ref="H4:J4"/>
    <mergeCell ref="D36:G36"/>
    <mergeCell ref="B34:B35"/>
  </mergeCells>
  <conditionalFormatting sqref="D6:R6 D8:R33">
    <cfRule type="colorScale" priority="56">
      <colorScale>
        <cfvo type="num" val="0"/>
        <cfvo type="max"/>
        <color rgb="FFFFFFFF"/>
        <color theme="0" tint="-0.249977111117893"/>
      </colorScale>
    </cfRule>
  </conditionalFormatting>
  <conditionalFormatting sqref="S8:S33 S6">
    <cfRule type="colorScale" priority="11">
      <colorScale>
        <cfvo type="num" val="0"/>
        <cfvo type="max"/>
        <color rgb="FFFFFFFF"/>
        <color theme="0" tint="-0.249977111117893"/>
      </colorScale>
    </cfRule>
  </conditionalFormatting>
  <conditionalFormatting sqref="D7:R7">
    <cfRule type="colorScale" priority="8">
      <colorScale>
        <cfvo type="num" val="0"/>
        <cfvo type="max"/>
        <color rgb="FFFFFFFF"/>
        <color theme="0" tint="-0.249977111117893"/>
      </colorScale>
    </cfRule>
  </conditionalFormatting>
  <conditionalFormatting sqref="S7">
    <cfRule type="colorScale" priority="7">
      <colorScale>
        <cfvo type="num" val="0"/>
        <cfvo type="max"/>
        <color rgb="FFFFFFFF"/>
        <color theme="0" tint="-0.249977111117893"/>
      </colorScale>
    </cfRule>
  </conditionalFormatting>
  <conditionalFormatting sqref="T8:T33 T6">
    <cfRule type="colorScale" priority="6">
      <colorScale>
        <cfvo type="num" val="0"/>
        <cfvo type="max"/>
        <color rgb="FFFFFFFF"/>
        <color theme="0" tint="-0.249977111117893"/>
      </colorScale>
    </cfRule>
  </conditionalFormatting>
  <conditionalFormatting sqref="T7">
    <cfRule type="colorScale" priority="5">
      <colorScale>
        <cfvo type="num" val="0"/>
        <cfvo type="max"/>
        <color rgb="FFFFFFFF"/>
        <color theme="0" tint="-0.249977111117893"/>
      </colorScale>
    </cfRule>
  </conditionalFormatting>
  <conditionalFormatting sqref="U8:U33 U6">
    <cfRule type="colorScale" priority="4">
      <colorScale>
        <cfvo type="num" val="0"/>
        <cfvo type="max"/>
        <color rgb="FFFFFFFF"/>
        <color theme="0" tint="-0.249977111117893"/>
      </colorScale>
    </cfRule>
  </conditionalFormatting>
  <conditionalFormatting sqref="U7">
    <cfRule type="colorScale" priority="3">
      <colorScale>
        <cfvo type="num" val="0"/>
        <cfvo type="max"/>
        <color rgb="FFFFFFFF"/>
        <color theme="0" tint="-0.249977111117893"/>
      </colorScale>
    </cfRule>
  </conditionalFormatting>
  <conditionalFormatting sqref="V8:V33 V6">
    <cfRule type="colorScale" priority="2">
      <colorScale>
        <cfvo type="num" val="0"/>
        <cfvo type="max"/>
        <color rgb="FFFFFFFF"/>
        <color theme="0" tint="-0.249977111117893"/>
      </colorScale>
    </cfRule>
  </conditionalFormatting>
  <conditionalFormatting sqref="V7">
    <cfRule type="colorScale" priority="1">
      <colorScale>
        <cfvo type="num" val="0"/>
        <cfvo type="max"/>
        <color rgb="FFFFFFFF"/>
        <color theme="0" tint="-0.249977111117893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baseColWidth="10" defaultColWidth="255.6640625" defaultRowHeight="16" x14ac:dyDescent="0.2"/>
  <cols>
    <col min="1" max="1" width="255.83203125" style="3" bestFit="1" customWidth="1"/>
    <col min="2" max="16384" width="255.6640625" style="3"/>
  </cols>
  <sheetData>
    <row r="1" spans="1:2" x14ac:dyDescent="0.2">
      <c r="A1" s="5" t="s">
        <v>23</v>
      </c>
      <c r="B1" s="5"/>
    </row>
    <row r="2" spans="1:2" x14ac:dyDescent="0.2">
      <c r="A2" s="3" t="str">
        <f>CONCATENATE(financiadores!A2," -  ",financiadores!B2," (",financiadores!D2,"): ",financiadores!E2,". ",financiadores!F2,". R$",FIXED(financiadores!H2,2)," - ",financiadores!J2)</f>
        <v>2006 -  FAPERJ (E-26/171.421/2006): Atividade eletromiográfica do diafragma e do esternocleidomastóide durante a realização da espirometria de incentivo e do breath-stacking em indivíduos submetidos á cirurgia abdominal. Auxílio à Pesquisa (APQ1). R$8.500,00 - Cristina Márcia Dias</v>
      </c>
    </row>
    <row r="3" spans="1:2" x14ac:dyDescent="0.2">
      <c r="A3" s="3" t="str">
        <f>CONCATENATE(financiadores!A3," -  ",financiadores!B3," (",financiadores!D3,"): ",financiadores!E3,". ",financiadores!F3,". R$",FIXED(financiadores!H3,2)," - ",financiadores!J3)</f>
        <v>2007 -  FAPERJ (E-26/170.783/2007): Estudo da pressão arterial não-invasiva durante a realização de exercicios isotônicos e isométricos em indivíduos com hipertensão arterial sistêmica. Auxílio à Pesquisa (APQ1). R$8.440,00 - Arthur de Sá Ferreira</v>
      </c>
    </row>
    <row r="4" spans="1:2" x14ac:dyDescent="0.2">
      <c r="A4" s="3" t="str">
        <f>CONCATENATE(financiadores!A4," -  ",financiadores!B4," (",financiadores!D4,"): ",financiadores!E4,". ",financiadores!F4,". R$",FIXED(financiadores!H4,2)," - ",financiadores!J4)</f>
        <v>2008 -  FAPERJ (E-26/111.786/2008): Inclusão e autonomia através da reabilitação funcional de portadores de deficiências físicas - Lesões Neurológicas. Apoio à Construção da Cidadania da Pessoa com Deficiência. R$169.159,38 - Arthur de Sá Ferreira</v>
      </c>
    </row>
    <row r="5" spans="1:2" x14ac:dyDescent="0.2">
      <c r="A5" s="3" t="str">
        <f>CONCATENATE(financiadores!A5," -  ",financiadores!B5," (",financiadores!D5,"): ",financiadores!E5,". ",financiadores!F5,". R$",FIXED(financiadores!H5,2)," - ",financiadores!J5)</f>
        <v>2009 -  FAPERJ (E-26/110.476/2010): Avaliação postural e eletromiográfica de idosos com disfunção vestibular periférica. Auxílio à Pesquisa (APQ1). R$7.000,00 - André Luis dos Santos Silva</v>
      </c>
    </row>
    <row r="6" spans="1:2" x14ac:dyDescent="0.2">
      <c r="A6" s="3" t="str">
        <f>CONCATENATE(financiadores!A6," -  ",financiadores!B6," (",financiadores!D6,"): ",financiadores!E6,". ",financiadores!F6,". R$",FIXED(financiadores!H6,2)," - ",financiadores!J6)</f>
        <v>2010 -  FAPERJ (E-26/111.629/2010): Avaliação da capacidade funcional, da variabilidade da frequência cardíaca e da qualidade de vida pós-infarto agudo do miocárdio: comparação de dois protocolos de exercícios. Auxílio à Pesquisa (APQ1). R$5.063,00 - Juliana Flávia de Oliveira</v>
      </c>
    </row>
    <row r="7" spans="1:2" x14ac:dyDescent="0.2">
      <c r="A7" s="3" t="str">
        <f>CONCATENATE(financiadores!A7," -  ",financiadores!B7," (",financiadores!D7,"): ",financiadores!E7,". ",financiadores!F7,". R$",FIXED(financiadores!H7,2)," - ",financiadores!J7)</f>
        <v>2010 -  FAPERJ (E-26/111.626/2010): Impacto da fisioterapia respiratória sobre a função pulmonar de pacientes críticos ventilados artificialmente. Auxílio à Pesquisa (APQ1). R$16.500,00 - Cristina Márcia Dias</v>
      </c>
    </row>
    <row r="8" spans="1:2" x14ac:dyDescent="0.2">
      <c r="A8" s="3" t="str">
        <f>CONCATENATE(financiadores!A8," -  ",financiadores!B8," (",financiadores!D8,"): ",financiadores!E8,". ",financiadores!F8,". R$",FIXED(financiadores!H8,2)," - ",financiadores!J8)</f>
        <v>2011 -  FAPERJ (E-26/110.450/2012): Desenvolvimento e validação de exame complementar substituto para estimação imediata do índice ambulatorial de rigidez arterial. Auxílio à Pesquisa (APQ1). R$18.000,00 - Arthur de Sá Ferreira</v>
      </c>
    </row>
    <row r="9" spans="1:2" x14ac:dyDescent="0.2">
      <c r="A9" s="3" t="str">
        <f>CONCATENATE(financiadores!A9," -  ",financiadores!B9," (",financiadores!D9,"): ",financiadores!E9,". ",financiadores!F9,". R$",FIXED(financiadores!H9,2)," - ",financiadores!J9)</f>
        <v>2012 -  FAPERJ (E-26/112.490/2012): Efeito do treinamento físico aeróbico na capacidade funcional de pacientes adultos com fibrose cística. Auxílio ao Pesquisador Recém-Contratado (ARC). R$9.975,00 - Patrícia dos Santos Vigário</v>
      </c>
    </row>
    <row r="10" spans="1:2" x14ac:dyDescent="0.2">
      <c r="A10" s="3" t="str">
        <f>CONCATENATE(financiadores!A10," -  ",financiadores!B10," (",financiadores!D10,"): ",financiadores!E10,". ",financiadores!F10,". R$",FIXED(financiadores!H10,2)," - ",financiadores!J10)</f>
        <v>2012 -  FAPERJ (E-26/111.975/2011): Impacto da participação no projeto Universidade Aberta à Terceira Idade (UNATI-UNISUAM) na estabilidade e na composição de idosos. Auxílio ao Pesquisador Recém-Contratado (ARC). R$9.999,00 - Miíriam Raquel Meira Mainenti</v>
      </c>
    </row>
    <row r="11" spans="1:2" x14ac:dyDescent="0.2">
      <c r="A11" s="3" t="str">
        <f>CONCATENATE(financiadores!A11," -  ",financiadores!B11," (",financiadores!D11,"): ",financiadores!E11,". ",financiadores!F11,". R$",FIXED(financiadores!H11,2)," - ",financiadores!J11)</f>
        <v>2012 -  FAPERJ (E-26/112.472/2012): Ativação muscular dos estabilizadores patelares e do quadril durante exercícios em cadeia cinética aberta e fechada associados à rotação lateral do quadril em indivíduos com síndrome da dor femoropatelar. Auxílio ao Pesquisador Recém-Contratado (ARC). R$10.000,00 - Lilian Ramiro Felício</v>
      </c>
    </row>
    <row r="12" spans="1:2" x14ac:dyDescent="0.2">
      <c r="A12" s="3" t="str">
        <f>CONCATENATE(financiadores!A12," -  ",financiadores!B12," (",financiadores!D12,"): ",financiadores!E12,". ",financiadores!F12,". R$",FIXED(financiadores!H12,2)," - ",financiadores!J12)</f>
        <v>2012 -  FAPERJ (E-26/112.322/2012): VIII Fórum Nacional de Pesquisa e Pós Graduação Stricto Sensu em Fisioterapia. Auxílio à Organização de Evento Científico (APQ2). R$10.000,00 - Cristina Márcia Dias</v>
      </c>
    </row>
    <row r="13" spans="1:2" x14ac:dyDescent="0.2">
      <c r="A13" s="3" t="str">
        <f>CONCATENATE(financiadores!A13," -  ",financiadores!B13," (",financiadores!D13,"): ",financiadores!E13,". ",financiadores!F13,". R$",FIXED(financiadores!H13,2)," - ",financiadores!J13)</f>
        <v>2012 -  FAPERJ (E-26/110.880/2013): Capacidade cardíaca em esforço, composição corporal, desempenho muscular e controle postural nos diferentes quartis da faixa de referência para o TSH sérico: avaliação seccional e efeito do uso do metimazol em uma população idosa. . Auxílio à Pesquisa (APQ1). R$20.000,00 - Miíriam Raquel Meira Mainenti</v>
      </c>
    </row>
    <row r="14" spans="1:2" x14ac:dyDescent="0.2">
      <c r="A14" s="3" t="str">
        <f>CONCATENATE(financiadores!A14," -  ",financiadores!B14," (",financiadores!D14,"): ",financiadores!E14,". ",financiadores!F14,". R$",FIXED(financiadores!H14,2)," - ",financiadores!J14)</f>
        <v>2012 -  FAPERJ (E-26/103.066/2012): Aplicação de Métodos e Modelos Computacionais na Avaliação e Intervenção em Ciências da Reabilitação. Jovem Cientista do Nosso Estado (JCNE). R$75.600,00 - Arthur de Sá Ferreira</v>
      </c>
    </row>
    <row r="15" spans="1:2" x14ac:dyDescent="0.2">
      <c r="A15" s="3" t="str">
        <f>CONCATENATE(financiadores!A15," -  ",financiadores!B15," (",financiadores!D15,"): ",financiadores!E15,". ",financiadores!F15,". R$",FIXED(financiadores!H15,2)," - ",financiadores!J15)</f>
        <v xml:space="preserve">2013 -  FAPERJ (): . . R$0,00 - </v>
      </c>
    </row>
    <row r="16" spans="1:2" x14ac:dyDescent="0.2">
      <c r="A16" s="3" t="str">
        <f>CONCATENATE(financiadores!A16," -  ",financiadores!B16," (",financiadores!D16,"): ",financiadores!E16,". ",financiadores!F16,". R$",FIXED(financiadores!H16,2)," - ",financiadores!J16)</f>
        <v xml:space="preserve">2014 -  FAPERJ (): . . R$0,00 - </v>
      </c>
    </row>
    <row r="17" spans="1:1" x14ac:dyDescent="0.2">
      <c r="A17" s="3" t="str">
        <f>CONCATENATE(financiadores!A17," -  ",financiadores!B17," (",financiadores!D17,"): ",financiadores!E17,". ",financiadores!F17,". R$",FIXED(financiadores!H17,2)," - ",financiadores!J17)</f>
        <v xml:space="preserve">2015 -  FAPERJ (): . . R$0,00 - </v>
      </c>
    </row>
    <row r="18" spans="1:1" x14ac:dyDescent="0.2">
      <c r="A18" s="3" t="str">
        <f>CONCATENATE(financiadores!A18," -  ",financiadores!B18," (",financiadores!D18,"): ",financiadores!E18,". ",financiadores!F18,". R$",FIXED(financiadores!H18,2)," - ",financiadores!J18)</f>
        <v>2013 -  CAPES (23038.000664/2013-70): Fórum Nacional de Pesquisa e Pós-Graduação Strictu Sensu em Fisioterapia. Programa de Auxílio a Eventos no País (PAEP). R$14.000,00 - Arthur de Sá Ferreira</v>
      </c>
    </row>
    <row r="19" spans="1:1" x14ac:dyDescent="0.2">
      <c r="A19" s="3" t="str">
        <f>CONCATENATE(financiadores!A19," -  ",financiadores!B19," (",financiadores!D19,"): ",financiadores!E19,". ",financiadores!F19,". R$",FIXED(financiadores!H19,2)," - ",financiadores!J19)</f>
        <v>2010 -  CAPES (88882.464261/2019-01): Bolsas de Mestrado e Doutorado no País. Programa de Suporte à Pós-Graduação de IES Particulares (PROSUP). R$4.800,00 - PPGCR</v>
      </c>
    </row>
    <row r="20" spans="1:1" x14ac:dyDescent="0.2">
      <c r="A20" s="3" t="str">
        <f>CONCATENATE(financiadores!A20," -  ",financiadores!B20," (",financiadores!D20,"): ",financiadores!E20,". ",financiadores!F20,". R$",FIXED(financiadores!H20,2)," - ",financiadores!J20)</f>
        <v>2011 -  CAPES (88882.464261/2019-01): Bolsas de Mestrado e Doutorado no País. Programa de Suporte à Pós-Graduação de IES Particulares (PROSUP). R$54.000,00 - PPGCR</v>
      </c>
    </row>
    <row r="21" spans="1:1" x14ac:dyDescent="0.2">
      <c r="A21" s="3" t="str">
        <f>CONCATENATE(financiadores!A21," -  ",financiadores!B21," (",financiadores!D21,"): ",financiadores!E21,". ",financiadores!F21,". R$",FIXED(financiadores!H21,2)," - ",financiadores!J21)</f>
        <v>2012 -  CAPES (88882.464261/2019-01): Bolsas de Mestrado e Doutorado no País. Programa de Suporte à Pós-Graduação de IES Particulares (PROSUP). R$32.400,00 - PPGCR</v>
      </c>
    </row>
    <row r="22" spans="1:1" x14ac:dyDescent="0.2">
      <c r="A22" s="3" t="str">
        <f>CONCATENATE(financiadores!A22," -  ",financiadores!B22," (",financiadores!D22,"): ",financiadores!E22,". ",financiadores!F22,". R$",FIXED(financiadores!H22,2)," - ",financiadores!J22)</f>
        <v>2013 -  CAPES (88882.314984/2013-01): Bolsas de Pós-Doutorado no País. Programa Nacional de Pós-Doutorado (PNPD). R$8.200,00 - Thiago Lemos de Carvalho</v>
      </c>
    </row>
    <row r="23" spans="1:1" x14ac:dyDescent="0.2">
      <c r="A23" s="3" t="str">
        <f>CONCATENATE(financiadores!A23," -  ",financiadores!B23," (",financiadores!D23,"): ",financiadores!E23,". ",financiadores!F23,". R$",FIXED(financiadores!H23,2)," - ",financiadores!J23)</f>
        <v>2013 -  FAPERJ (E-26/110.351/2014): Análise cinemática da trajetória de indivíduos saudáveis durante o teste de caminhada de seis minutos para avaliação da capacidade funcional. Auxílio à Pesquisa (APQ1). R$6.000,00 - Arthur de Sá Ferreira</v>
      </c>
    </row>
    <row r="24" spans="1:1" x14ac:dyDescent="0.2">
      <c r="A24" s="3" t="str">
        <f>CONCATENATE(financiadores!A24," -  ",financiadores!B24," (",financiadores!D24,"): ",financiadores!E24,". ",financiadores!F24,". R$",FIXED(financiadores!H24,2)," - ",financiadores!J24)</f>
        <v>2013 -  FAPERJ (E-26/111.315/2013): Avaliação da função pulmonar, capacidade funcional, equilíbrio e postura em pacientes portadores de acromegalia . Auxílio à Pesquisa (APQ1). R$11.088,00 - Agnaldo José Lopes</v>
      </c>
    </row>
    <row r="25" spans="1:1" x14ac:dyDescent="0.2">
      <c r="A25" s="3" t="str">
        <f>CONCATENATE(financiadores!A25," -  ",financiadores!B25," (",financiadores!D25,"): ",financiadores!E25,". ",financiadores!F25,". R$",FIXED(financiadores!H25,2)," - ",financiadores!J25)</f>
        <v>2013 -  FAPERJ (E-26/111.654/2013): Benefícios da prática esportiva na capacidade cardiopulmonar e na composição corporal de pessoas com deficiência . Auxílio à Pesquisa (APQ1). R$19.159,47 - Patrícia dos Santos Vigário</v>
      </c>
    </row>
    <row r="26" spans="1:1" x14ac:dyDescent="0.2">
      <c r="A26" s="3" t="str">
        <f>CONCATENATE(financiadores!A26," -  ",financiadores!B26," (",financiadores!D26,"): ",financiadores!E26,". ",financiadores!F26,". R$",FIXED(financiadores!H26,2)," - ",financiadores!J26)</f>
        <v>2013 -  FAPERJ (E-26/111.465/2013): Treino em esteira com suporte parcial de peso em pacientes atáxicos: impacto sobre o consumo energético, a eficácia da marcha, o risco de quedas e a qualidade de vida. Auxílio à Pesquisa (APQ1). R$20.000,00 - Laura Alice Santos de Oliveira</v>
      </c>
    </row>
    <row r="27" spans="1:1" x14ac:dyDescent="0.2">
      <c r="A27" s="3" t="str">
        <f>CONCATENATE(financiadores!A27," -  ",financiadores!B27," (",financiadores!D27,"): ",financiadores!E27,". ",financiadores!F27,". R$",FIXED(financiadores!H27,2)," - ",financiadores!J27)</f>
        <v>2013 -  FAPERJ (E-26/111.416/2013): Função musculoesquelética, tolerância ao exercício e composição corporal em pacientes adultos com fibrose cística . Auxílio à Pesquisa (APQ1). R$21.121,64 - Fernando Silva Guimarães</v>
      </c>
    </row>
    <row r="28" spans="1:1" x14ac:dyDescent="0.2">
      <c r="A28" s="3" t="str">
        <f>CONCATENATE(financiadores!A28," -  ",financiadores!B28," (",financiadores!D28,"): ",financiadores!E28,". ",financiadores!F28,". R$",FIXED(financiadores!H28,2)," - ",financiadores!J28)</f>
        <v>2013 -  FAPERJ (E-26/111.400/2013- 5 ): Estimulação transcraniana por corrente contínua na reabilitação de pacientes pós-acidente vascular cerebral: ensaio clínico duplo-cego e randomizado. . Auxílio à Pesquisa (APQ1). R$25.500,00 - Erika de Carvalho Rodrigues</v>
      </c>
    </row>
    <row r="29" spans="1:1" x14ac:dyDescent="0.2">
      <c r="A29" s="3" t="str">
        <f>CONCATENATE(financiadores!A29," -  ",financiadores!B29," (",financiadores!D29,"): ",financiadores!E29,". ",financiadores!F29,". R$",FIXED(financiadores!H29,2)," - ",financiadores!J29)</f>
        <v>2013 -  FAPERJ (E-26/190.228/2013): Otimização do treinamento paradesportivo através da avaliação fisiológica e biomecânica. Apoio ao Desenvolvimento de Inovações no Esporte do Estado do Rio de Janeiro. R$130.000,00 - Arthur de Sá Ferreira</v>
      </c>
    </row>
    <row r="30" spans="1:1" x14ac:dyDescent="0.2">
      <c r="A30" s="3" t="str">
        <f>CONCATENATE(financiadores!A30," -  ",financiadores!B30," (",financiadores!D30,"): ",financiadores!E30,". ",financiadores!F30,". R$",FIXED(financiadores!H30,2)," - ",financiadores!J30)</f>
        <v>2013 -  CAPES (88882.464261/2019-01): Bolsas de Mestrado e Doutorado no País. Programa de Suporte à Pós-Graduação de IES Particulares (PROSUP). R$55.800,00 - PPGCR</v>
      </c>
    </row>
    <row r="31" spans="1:1" x14ac:dyDescent="0.2">
      <c r="A31" s="3" t="str">
        <f>CONCATENATE(financiadores!A31," -  ",financiadores!B31," (",financiadores!D31,"): ",financiadores!E31,". ",financiadores!F31,". R$",FIXED(financiadores!H31,2)," - ",financiadores!J31)</f>
        <v>2014 -  CAPES (88882.314984/2013-01): Bolsas de Pós-Doutorado no País. Programa Nacional de Pós-Doutorado (PNPD). R$49.200,00 - Thiago Lemos de Carvalho</v>
      </c>
    </row>
    <row r="32" spans="1:1" x14ac:dyDescent="0.2">
      <c r="A32" s="3" t="str">
        <f>CONCATENATE(financiadores!A32," -  ",financiadores!B32," (",financiadores!D32,"): ",financiadores!E32,". ",financiadores!F32,". R$",FIXED(financiadores!H32,2)," - ",financiadores!J32)</f>
        <v>2014 -  FAPERJ (E-26/200.564/2015): Mapeamento do centro de pressão para avaliação das estratégias de controle postural em pacientes com síndrome pós-poliomielite. Bolsa de Iniciação Científica (IC). R$5.040,00 - Arthur de Sá Ferreira</v>
      </c>
    </row>
    <row r="33" spans="1:1" x14ac:dyDescent="0.2">
      <c r="A33" s="3" t="str">
        <f>CONCATENATE(financiadores!A33," -  ",financiadores!B33," (",financiadores!D33,"): ",financiadores!E33,". ",financiadores!F33,". R$",FIXED(financiadores!H33,2)," - ",financiadores!J33)</f>
        <v>2014 -  FAPERJ (E-26/010.003122/2014): I Simpósio Paralímpico Carioca. Auxílio à Organização de Evento Científico (APQ2). R$9.000,00 - Patrícia dos Santos Vigário</v>
      </c>
    </row>
    <row r="34" spans="1:1" x14ac:dyDescent="0.2">
      <c r="A34" s="3" t="str">
        <f>CONCATENATE(financiadores!A34," -  ",financiadores!B34," (",financiadores!D34,"): ",financiadores!E34,". ",financiadores!F34,". R$",FIXED(financiadores!H34,2)," - ",financiadores!J34)</f>
        <v>2014 -  FAPERJ (E-26/111.310/2014): Avaliação da função pulmonar, capacidade funcional, equilíbrio e postura em pacientes com esclerodermia . Auxílio à Pesquisa (APQ1). R$10.200,00 - Agnaldo José Lopes</v>
      </c>
    </row>
    <row r="35" spans="1:1" x14ac:dyDescent="0.2">
      <c r="A35" s="3" t="str">
        <f>CONCATENATE(financiadores!A35," -  ",financiadores!B35," (",financiadores!D35,"): ",financiadores!E35,". ",financiadores!F35,". R$",FIXED(financiadores!H35,2)," - ",financiadores!J35)</f>
        <v>2014 -  FAPERJ (E-26/111.342/2014): Características antropométricas, composição corporal e desempenho esportivo em atletas de rugby em cadeira de rodas . Auxílio à Pesquisa (APQ1). R$12.100,00 - Patrícia dos Santos Vigário</v>
      </c>
    </row>
    <row r="36" spans="1:1" x14ac:dyDescent="0.2">
      <c r="A36" s="3" t="str">
        <f>CONCATENATE(financiadores!A36," -  ",financiadores!B36," (",financiadores!D36,"): ",financiadores!E36,". ",financiadores!F36,". R$",FIXED(financiadores!H36,2)," - ",financiadores!J36)</f>
        <v>2014 -  FAPERJ (E-26/010.001922/2014): Projeto UNATI/UNISUAM: integrando os idosos no ambiente universitário. Apoio a Projetos de Extensão e Pesquisa (EXTPESQ). R$14.223,00 - Susana Ortiz Costa</v>
      </c>
    </row>
    <row r="37" spans="1:1" x14ac:dyDescent="0.2">
      <c r="A37" s="3" t="str">
        <f>CONCATENATE(financiadores!A37," -  ",financiadores!B37," (",financiadores!D37,"): ",financiadores!E37,". ",financiadores!F37,". R$",FIXED(financiadores!H37,2)," - ",financiadores!J37)</f>
        <v>2014 -  FAPERJ (E-26/111.311/2014): Resposta autonômica cardíaca e da hipotensão arterial com a prática do treinamento de força com oclusão vascular . Auxílio à Pesquisa (APQ1). R$14.262,94 - Alex Souto Maior</v>
      </c>
    </row>
    <row r="38" spans="1:1" x14ac:dyDescent="0.2">
      <c r="A38" s="3" t="str">
        <f>CONCATENATE(financiadores!A38," -  ",financiadores!B38," (",financiadores!D38,"): ",financiadores!E38,". ",financiadores!F38,". R$",FIXED(financiadores!H38,2)," - ",financiadores!J38)</f>
        <v>2014 -  FAPERJ (E-26/111.332/2014): Abordagens fisioterapêuticas na Doença de Parkinson. Auxílio à Pesquisa (APQ1). R$15.000,00 - Laura Alice Santos de Oliveira</v>
      </c>
    </row>
    <row r="39" spans="1:1" x14ac:dyDescent="0.2">
      <c r="A39" s="3" t="str">
        <f>CONCATENATE(financiadores!A39," -  ",financiadores!B39," (",financiadores!D39,"): ",financiadores!E39,". ",financiadores!F39,". R$",FIXED(financiadores!H39,2)," - ",financiadores!J39)</f>
        <v>2014 -  FAPERJ (E-26/111.321/2014): Prática Mental na reabilitação de alterações no controle postural após o acidente vascular cerebral. . Auxílio à Pesquisa (APQ1). R$18.799,00 - Erika de Carvalho Rodrigues</v>
      </c>
    </row>
    <row r="40" spans="1:1" x14ac:dyDescent="0.2">
      <c r="A40" s="3" t="str">
        <f>CONCATENATE(financiadores!A40," -  ",financiadores!B40," (",financiadores!D40,"): ",financiadores!E40,". ",financiadores!F40,". R$",FIXED(financiadores!H40,2)," - ",financiadores!J40)</f>
        <v>2014 -  FAPERJ (E-26/010.002688/2014): Desenvolvimento de um sistema para avaliação e treinamento da valência física agilidade, em atletas com deficiência visual. Apoio ao Desenvolvimento de Inovações no Esporte do Estado do Rio de Janeiro. R$134.540,60 - Patrícia dos Santos Vigário</v>
      </c>
    </row>
    <row r="41" spans="1:1" x14ac:dyDescent="0.2">
      <c r="A41" s="3" t="str">
        <f>CONCATENATE(financiadores!A41," -  ",financiadores!B41," (",financiadores!D41,"): ",financiadores!E41,". ",financiadores!F41,". R$",FIXED(financiadores!H41,2)," - ",financiadores!J41)</f>
        <v>2014 -  CAPES (88882.464261/2019-01): Bolsas de Mestrado e Doutorado no País. Programa de Suporte à Pós-Graduação de IES Particulares (PROSUP). R$110.000,00 - PPGCR</v>
      </c>
    </row>
    <row r="42" spans="1:1" x14ac:dyDescent="0.2">
      <c r="A42" s="3" t="str">
        <f>CONCATENATE(financiadores!A42," -  ",financiadores!B42," (",financiadores!D42,"): ",financiadores!E42,". ",financiadores!F42,". R$",FIXED(financiadores!H42,2)," - ",financiadores!J42)</f>
        <v>2015 -  CAPES (88882.314984/2013-01): Bolsas de Pós-Doutorado no País. Programa Nacional de Pós-Doutorado (PNPD). R$49.200,00 - Ney Armando de Mello Meziat Filho</v>
      </c>
    </row>
    <row r="43" spans="1:1" x14ac:dyDescent="0.2">
      <c r="A43" s="3" t="str">
        <f>CONCATENATE(financiadores!A43," -  ",financiadores!B43," (",financiadores!D43,"): ",financiadores!E43,". ",financiadores!F43,". R$",FIXED(financiadores!H43,2)," - ",financiadores!J43)</f>
        <v>2015 -  CNPq (202600/2015-7): Tendências e variações nas apresentações de emergência em pessoas com dor lombar – uma análise de dados hospitalares. Pós-Doutorado no Exterior (PDE). R$113.823,18 - Leandro Alberto Calazans Nogueira</v>
      </c>
    </row>
    <row r="44" spans="1:1" x14ac:dyDescent="0.2">
      <c r="A44" s="3" t="str">
        <f>CONCATENATE(financiadores!A44," -  ",financiadores!B44," (",financiadores!D44,"): ",financiadores!E44,". ",financiadores!F44,". R$",FIXED(financiadores!H44,2)," - ",financiadores!J44)</f>
        <v>2015 -  FAPERJ (E-26/010.001572/2015): II Simpósio Paradesportivo Carioca. Auxílio à Organização de Evento Científico (APQ2). R$8.000,00 - Patrícia dos Santos Vigário</v>
      </c>
    </row>
    <row r="45" spans="1:1" x14ac:dyDescent="0.2">
      <c r="A45" s="3" t="str">
        <f>CONCATENATE(financiadores!A45," -  ",financiadores!B45," (",financiadores!D45,"): ",financiadores!E45,". ",financiadores!F45,". R$",FIXED(financiadores!H45,2)," - ",financiadores!J45)</f>
        <v>2015 -  FAPERJ (E-26/211.296/2015): Avaliação da força muscular de quadríceps e ísquios através da dinamometria isocinética em portadores de Acromegalia. Auxílio à Pesquisa (APQ1). R$10.750,00 - Agnaldo José Lopes</v>
      </c>
    </row>
    <row r="46" spans="1:1" x14ac:dyDescent="0.2">
      <c r="A46" s="3" t="str">
        <f>CONCATENATE(financiadores!A46," -  ",financiadores!B46," (",financiadores!D46,"): ",financiadores!E46,". ",financiadores!F46,". R$",FIXED(financiadores!H46,2)," - ",financiadores!J46)</f>
        <v>2015 -  FAPERJ (E-26/010.000841/2016): Efeito do treinamento muscular inspiratório na capacidade cardiopulmonar em esforço, função pulmonar, força da musculatura respiratória e desempenho esportivo em atletas com lesão medular. Auxílio à Pesquisa (APQ1). R$14.105,35 - Patrícia dos Santos Vigário</v>
      </c>
    </row>
    <row r="47" spans="1:1" x14ac:dyDescent="0.2">
      <c r="A47" s="3" t="str">
        <f>CONCATENATE(financiadores!A47," -  ",financiadores!B47," (",financiadores!D47,"): ",financiadores!E47,". ",financiadores!F47,". R$",FIXED(financiadores!H47,2)," - ",financiadores!J47)</f>
        <v>2015 -  FAPERJ (E-26/203.577/2015): Apoio à consolidação do Doutorado em Ciências da Reabilitação do Centro Universitário Augusto Motta. Apoio emergencial para os programas e Cursos de pós graduação stricto Sensu do estado do Rio de Janeiro. R$36.000,00 - Sara Lucia Silveira de Menezes</v>
      </c>
    </row>
    <row r="48" spans="1:1" x14ac:dyDescent="0.2">
      <c r="A48" s="3" t="str">
        <f>CONCATENATE(financiadores!A48," -  ",financiadores!B48," (",financiadores!D48,"): ",financiadores!E48,". ",financiadores!F48,". R$",FIXED(financiadores!H48,2)," - ",financiadores!J48)</f>
        <v>2015 -  FAPERJ (E-26/202.769/2015): Integrando avaliação e intervenção nas ciências da reabilitação com métodos e modelos computacionais. Jovem Cientista do Nosso Estado (JCNE). R$75.600,00 - Arthur de Sá Ferreira</v>
      </c>
    </row>
    <row r="49" spans="1:1" x14ac:dyDescent="0.2">
      <c r="A49" s="3" t="str">
        <f>CONCATENATE(financiadores!A49," -  ",financiadores!B49," (",financiadores!D49,"): ",financiadores!E49,". ",financiadores!F49,". R$",FIXED(financiadores!H49,2)," - ",financiadores!J49)</f>
        <v xml:space="preserve">2016 -  FAPERJ (): . . R$0,00 - </v>
      </c>
    </row>
    <row r="50" spans="1:1" x14ac:dyDescent="0.2">
      <c r="A50" s="3" t="str">
        <f>CONCATENATE(financiadores!A50," -  ",financiadores!B50," (",financiadores!D50,"): ",financiadores!E50,". ",financiadores!F50,". R$",FIXED(financiadores!H50,2)," - ",financiadores!J50)</f>
        <v xml:space="preserve">2017 -  FAPERJ (): . . R$0,00 - </v>
      </c>
    </row>
    <row r="51" spans="1:1" x14ac:dyDescent="0.2">
      <c r="A51" s="3" t="str">
        <f>CONCATENATE(financiadores!A51," -  ",financiadores!B51," (",financiadores!D51,"): ",financiadores!E51,". ",financiadores!F51,". R$",FIXED(financiadores!H51,2)," - ",financiadores!J51)</f>
        <v xml:space="preserve">2018 -  FAPERJ (): . . R$0,00 - </v>
      </c>
    </row>
    <row r="52" spans="1:1" x14ac:dyDescent="0.2">
      <c r="A52" s="3" t="str">
        <f>CONCATENATE(financiadores!A52," -  ",financiadores!B52," (",financiadores!D52,"): ",financiadores!E52,". ",financiadores!F52,". R$",FIXED(financiadores!H52,2)," - ",financiadores!J52)</f>
        <v>2015 -  CAPES (88882.464261/2019-01): Bolsas de Mestrado e Doutorado no País. Programa de Suporte à Pós-Graduação de IES Particulares (PROSUP). R$161.700,00 - PPGCR</v>
      </c>
    </row>
    <row r="53" spans="1:1" x14ac:dyDescent="0.2">
      <c r="A53" s="3" t="str">
        <f>CONCATENATE(financiadores!A53," -  ",financiadores!B53," (",financiadores!D53,"): ",financiadores!E53,". ",financiadores!F53,". R$",FIXED(financiadores!H53,2)," - ",financiadores!J53)</f>
        <v>2016 -  CAPES (88882.314984/2013-01): Bolsas de Pós-Doutorado no País. Programa Nacional de Pós-Doutorado (PNPD). R$49.200,00 - Ney Armando de Mello Meziat Filho</v>
      </c>
    </row>
    <row r="54" spans="1:1" x14ac:dyDescent="0.2">
      <c r="A54" s="3" t="str">
        <f>CONCATENATE(financiadores!A54," -  ",financiadores!B54," (",financiadores!D54,"): ",financiadores!E54,". ",financiadores!F54,". R$",FIXED(financiadores!H54,2)," - ",financiadores!J54)</f>
        <v>2016 -  CAPES (88882.464261/2019-01): Bolsas de Mestrado e Doutorado no País. Programa de Suporte à Pós-Graduação de IES Particulares (PROSUP). R$320.100,00 - PPGCR</v>
      </c>
    </row>
    <row r="55" spans="1:1" x14ac:dyDescent="0.2">
      <c r="A55" s="3" t="str">
        <f>CONCATENATE(financiadores!A55," -  ",financiadores!B55," (",financiadores!D55,"): ",financiadores!E55,". ",financiadores!F55,". R$",FIXED(financiadores!H55,2)," - ",financiadores!J55)</f>
        <v>2016 -  CNPq (428068/2016-2 ): Efeito do treinamento de equilíbrio dinâmico durante marcha com suporte parcial de peso combinado com estimulação transcraniana por corrente contínua sobre a funcionalidade e a anatomofisiologia cerebral de pessoas com Doença de Parkinson. Universal. R$21.000,00 - Erika de Carvalho Rodrigues</v>
      </c>
    </row>
    <row r="56" spans="1:1" x14ac:dyDescent="0.2">
      <c r="A56" s="3" t="str">
        <f>CONCATENATE(financiadores!A56," -  ",financiadores!B56," (",financiadores!D56,"): ",financiadores!E56,". ",financiadores!F56,". R$",FIXED(financiadores!H56,2)," - ",financiadores!J56)</f>
        <v>2016 -  CNPq (304625/2016-7): Teste de caminhada de 6 minutos: Elaboração de equação preditora considerando a distância percorrida. Bolsa de Produtividade em Pesquisa (PQ). R$39.600,00 - Agnaldo José Lopes</v>
      </c>
    </row>
    <row r="57" spans="1:1" x14ac:dyDescent="0.2">
      <c r="A57" s="3" t="str">
        <f>CONCATENATE(financiadores!A57," -  ",financiadores!B57," (",financiadores!D57,"): ",financiadores!E57,". ",financiadores!F57,". R$",FIXED(financiadores!H57,2)," - ",financiadores!J57)</f>
        <v>2016 -  FAPERJ (E-26/200.437/2017): Correlação entre função muscular respiratória e periférica em portadores de Anemia Falciforme. Bolsa de Iniciação Científica (IC). R$5.040,00 - Agnaldo José Lopes</v>
      </c>
    </row>
    <row r="58" spans="1:1" x14ac:dyDescent="0.2">
      <c r="A58" s="3" t="str">
        <f>CONCATENATE(financiadores!A58," -  ",financiadores!B58," (",financiadores!D58,"): ",financiadores!E58,". ",financiadores!F58,". R$",FIXED(financiadores!H58,2)," - ",financiadores!J58)</f>
        <v>2016 -  FAPERJ (E-26/010.002009/2016): III Simpósio Paradesportivo Carioca. Auxílio à Organização de Evento Científico (APQ2). R$8.290,61 - Patrícia dos Santos Vigário</v>
      </c>
    </row>
    <row r="59" spans="1:1" x14ac:dyDescent="0.2">
      <c r="A59" s="3" t="str">
        <f>CONCATENATE(financiadores!A59," -  ",financiadores!B59," (",financiadores!D59,"): ",financiadores!E59,". ",financiadores!F59,". R$",FIXED(financiadores!H59,2)," - ",financiadores!J59)</f>
        <v>2016 -  FAPERJ (E-26/010.002486/2016): Inovação em reabilitação no envelhecimento. Pesquisa em Doenças do Envelhecimento no Estado do Rio de Janeiro. R$460.670,00 - Sara Lucia Silveira de Menezes</v>
      </c>
    </row>
    <row r="60" spans="1:1" x14ac:dyDescent="0.2">
      <c r="A60" s="3" t="str">
        <f>CONCATENATE(financiadores!A60," -  ",financiadores!B60," (",financiadores!D60,"): ",financiadores!E60,". ",financiadores!F60,". R$",FIXED(financiadores!H60,2)," - ",financiadores!J60)</f>
        <v>2016 -  FAPERJ (E-26/203.259/2016): Integrando avaliação e intervenção nas Ciências da Reabilitação com métodos de realidade virtual: da modelagem e simulação a aplicação na reabilitação. Jovem Cientista do Nosso Estado (JCNE). R$75.600,00 - Julio Guilherne Silva</v>
      </c>
    </row>
    <row r="61" spans="1:1" x14ac:dyDescent="0.2">
      <c r="A61" s="3" t="str">
        <f>CONCATENATE(financiadores!A61," -  ",financiadores!B61," (",financiadores!D61,"): ",financiadores!E61,". ",financiadores!F61,". R$",FIXED(financiadores!H61,2)," - ",financiadores!J61)</f>
        <v xml:space="preserve">2017 -  FAPERJ (): . . R$0,00 - </v>
      </c>
    </row>
    <row r="62" spans="1:1" x14ac:dyDescent="0.2">
      <c r="A62" s="3" t="str">
        <f>CONCATENATE(financiadores!A62," -  ",financiadores!B62," (",financiadores!D62,"): ",financiadores!E62,". ",financiadores!F62,". R$",FIXED(financiadores!H62,2)," - ",financiadores!J62)</f>
        <v xml:space="preserve">2018 -  FAPERJ (): . . R$0,00 - </v>
      </c>
    </row>
    <row r="63" spans="1:1" x14ac:dyDescent="0.2">
      <c r="A63" s="3" t="str">
        <f>CONCATENATE(financiadores!A63," -  ",financiadores!B63," (",financiadores!D63,"): ",financiadores!E63,". ",financiadores!F63,". R$",FIXED(financiadores!H63,2)," - ",financiadores!J63)</f>
        <v xml:space="preserve">2019 -  FAPERJ (): . . R$0,00 - </v>
      </c>
    </row>
    <row r="64" spans="1:1" x14ac:dyDescent="0.2">
      <c r="A64" s="3" t="str">
        <f>CONCATENATE(financiadores!A64," -  ",financiadores!B64," (",financiadores!D64,"): ",financiadores!E64,". ",financiadores!F64,". R$",FIXED(financiadores!H64,2)," - ",financiadores!J64)</f>
        <v>2017 -  CAPES (88882.314984/2013-01): Bolsas de Pós-Doutorado no País. Programa Nacional de Pós-Doutorado (PNPD). R$49.200,00 - Renato Santos de Almeida</v>
      </c>
    </row>
    <row r="65" spans="1:1" x14ac:dyDescent="0.2">
      <c r="A65" s="3" t="str">
        <f>CONCATENATE(financiadores!A65," -  ",financiadores!B65," (",financiadores!D65,"): ",financiadores!E65,". ",financiadores!F65,". R$",FIXED(financiadores!H65,2)," - ",financiadores!J65)</f>
        <v>2017 -  CAPES (88882.464261/2019-01): Bolsas de Mestrado e Doutorado no País. Programa de Suporte à Pós-Graduação de IES Particulares (PROSUP). R$320.100,00 - PPGCR</v>
      </c>
    </row>
    <row r="66" spans="1:1" x14ac:dyDescent="0.2">
      <c r="A66" s="3" t="str">
        <f>CONCATENATE(financiadores!A66," -  ",financiadores!B66," (",financiadores!D66,"): ",financiadores!E66,". ",financiadores!F66,". R$",FIXED(financiadores!H66,2)," - ",financiadores!J66)</f>
        <v>2017 -  FAPERJ (E-26/202.142/2017): Capacidade cardiorrespiratória em esforço de pessoas com deficiência física que praticam esportes. Bolsa de Iniciação Científica (IC). R$5.040,00 - Patrícia dos Santos Vigário</v>
      </c>
    </row>
    <row r="67" spans="1:1" x14ac:dyDescent="0.2">
      <c r="A67" s="3" t="str">
        <f>CONCATENATE(financiadores!A67," -  ",financiadores!B67," (",financiadores!D67,"): ",financiadores!E67,". ",financiadores!F67,". R$",FIXED(financiadores!H67,2)," - ",financiadores!J67)</f>
        <v>2017 -  FAPERJ (E-26/203.256/2017): Crescimento, desenvolvimento e aptidão física de crianças e adolescentes com deficiência: integrando avaliação e intervenção nas ciências da reabilitação e educação física. Jovem Cientista do Nosso Estado (JCNE). R$75.600,00 - Patrícia dos Santos Vigário</v>
      </c>
    </row>
    <row r="68" spans="1:1" x14ac:dyDescent="0.2">
      <c r="A68" s="3" t="str">
        <f>CONCATENATE(financiadores!A68," -  ",financiadores!B68," (",financiadores!D68,"): ",financiadores!E68,". ",financiadores!F68,". R$",FIXED(financiadores!H68,2)," - ",financiadores!J68)</f>
        <v xml:space="preserve">2018 -  FAPERJ (): . . R$0,00 - </v>
      </c>
    </row>
    <row r="69" spans="1:1" x14ac:dyDescent="0.2">
      <c r="A69" s="3" t="str">
        <f>CONCATENATE(financiadores!A69," -  ",financiadores!B69," (",financiadores!D69,"): ",financiadores!E69,". ",financiadores!F69,". R$",FIXED(financiadores!H69,2)," - ",financiadores!J69)</f>
        <v xml:space="preserve">2019 -  FAPERJ (): . . R$0,00 - </v>
      </c>
    </row>
    <row r="70" spans="1:1" x14ac:dyDescent="0.2">
      <c r="A70" s="3" t="str">
        <f>CONCATENATE(financiadores!A70," -  ",financiadores!B70," (",financiadores!D70,"): ",financiadores!E70,". ",financiadores!F70,". R$",FIXED(financiadores!H70,2)," - ",financiadores!J70)</f>
        <v xml:space="preserve">2020 -  FAPERJ (): . . R$0,00 - </v>
      </c>
    </row>
    <row r="71" spans="1:1" x14ac:dyDescent="0.2">
      <c r="A71" s="3" t="str">
        <f>CONCATENATE(financiadores!A71," -  ",financiadores!B71," (",financiadores!D71,"): ",financiadores!E71,". ",financiadores!F71,". R$",FIXED(financiadores!H71,2)," - ",financiadores!J71)</f>
        <v>2018 -  CAPES (88882.314984/2013-01): Bolsas de Pós-Doutorado no País. Programa Nacional de Pós-Doutorado (PNPD). R$49.200,00 - Renato Santos de Almeida</v>
      </c>
    </row>
    <row r="72" spans="1:1" x14ac:dyDescent="0.2">
      <c r="A72" s="3" t="str">
        <f>CONCATENATE(financiadores!A72," -  ",financiadores!B72," (",financiadores!D72,"): ",financiadores!E72,". ",financiadores!F72,". R$",FIXED(financiadores!H72,2)," - ",financiadores!J72)</f>
        <v>2018 -  CAPES (88882.464261/2019-01): Bolsas de Mestrado e Doutorado no País. Programa de Suporte à Pós-Graduação de IES Particulares (PROSUP). R$318.500,00 - PPGCR</v>
      </c>
    </row>
    <row r="73" spans="1:1" x14ac:dyDescent="0.2">
      <c r="A73" s="3" t="str">
        <f>CONCATENATE(financiadores!A73," -  ",financiadores!B73," (",financiadores!D73,"): ",financiadores!E73,". ",financiadores!F73,". R$",FIXED(financiadores!H73,2)," - ",financiadores!J73)</f>
        <v>2018 -  CNPq (155242/2019-9): Estratégias de avaliação e tratamento de indivíduos com ataxia espinocerebelar. Programa Institucional de Bolsas de Iniciação Científica. R$4.800,00 - Laura Alice Santos de Oliveira</v>
      </c>
    </row>
    <row r="74" spans="1:1" x14ac:dyDescent="0.2">
      <c r="A74" s="3" t="str">
        <f>CONCATENATE(financiadores!A74," -  ",financiadores!B74," (",financiadores!D74,"): ",financiadores!E74,". ",financiadores!F74,". R$",FIXED(financiadores!H74,2)," - ",financiadores!J74)</f>
        <v>2018 -  CNPq (407138/2018-8): Recondicionamento físico em doenças negligenciadas: Efeitos sobre a qualidade de vida relacionada à saúde em adultos com anemia falciforme. Universal. R$60.000,00 - Agnaldo José Lopes</v>
      </c>
    </row>
    <row r="75" spans="1:1" x14ac:dyDescent="0.2">
      <c r="A75" s="3" t="str">
        <f>CONCATENATE(financiadores!A75," -  ",financiadores!B75," (",financiadores!D75,"): ",financiadores!E75,". ",financiadores!F75,". R$",FIXED(financiadores!H75,2)," - ",financiadores!J75)</f>
        <v>2018 -  FAPERJ (E-26/200.214/2018): Comparação da Validade de Métodos de Rastreio do Risco Prospectivo de Queda em Idosos . Bolsa de Iniciação Científica (IC). R$5.040,00 - Arthur de Sá Ferreira</v>
      </c>
    </row>
    <row r="76" spans="1:1" x14ac:dyDescent="0.2">
      <c r="A76" s="3" t="str">
        <f>CONCATENATE(financiadores!A76," -  ",financiadores!B76," (",financiadores!D76,"): ",financiadores!E76,". ",financiadores!F76,". R$",FIXED(financiadores!H76,2)," - ",financiadores!J76)</f>
        <v>2018 -  FAPERJ (E-26/200.160/2018): Avaliação do impacto da produção científica na área da fisioterapia para saúde da sociedade. Bolsa de Iniciação Científica (IC). R$5.040,00 - Renato Santos de Almeida</v>
      </c>
    </row>
    <row r="77" spans="1:1" x14ac:dyDescent="0.2">
      <c r="A77" s="3" t="str">
        <f>CONCATENATE(financiadores!A77," -  ",financiadores!B77," (",financiadores!D77,"): ",financiadores!E77,". ",financiadores!F77,". R$",FIXED(financiadores!H77,2)," - ",financiadores!J77)</f>
        <v>2018 -  FAPERJ (E-26/200.235/2018): Exercícios terapêuticos cognitivo-funcionais: Estudo descritivo dos exercícios utilizados durante o ensaio clínico controlado aleatorizado. Bolsa de Iniciação Científica (IC). R$5.040,00 - Ney Armando de Mello Meziat Filho</v>
      </c>
    </row>
    <row r="78" spans="1:1" x14ac:dyDescent="0.2">
      <c r="A78" s="3" t="str">
        <f>CONCATENATE(financiadores!A78," -  ",financiadores!B78," (",financiadores!D78,"): ",financiadores!E78,". ",financiadores!F78,". R$",FIXED(financiadores!H78,2)," - ",financiadores!J78)</f>
        <v>2018 -  FAPERJ (E-26/201.727/2018): Esclerose sistêmica: avaliação cinemática durante o teste de caminhada de seis minutos. Bolsa de Iniciação Científica (IC). R$5.040,00 - Agnaldo José Lopes</v>
      </c>
    </row>
    <row r="79" spans="1:1" x14ac:dyDescent="0.2">
      <c r="A79" s="3" t="str">
        <f>CONCATENATE(financiadores!A79," -  ",financiadores!B79," (",financiadores!D79,"): ",financiadores!E79,". ",financiadores!F79,". R$",FIXED(financiadores!H79,2)," - ",financiadores!J79)</f>
        <v>2018 -  FAPERJ (E-26/202.112/2018): Relação entre crenças inadequadas e fatores psicossociais com a dor e funcionalidade de pacientes com dor lombar. Bolsa de Iniciação Científica (IC). R$5.040,00 - Leandro Alberto Calazans Nogueira</v>
      </c>
    </row>
    <row r="80" spans="1:1" x14ac:dyDescent="0.2">
      <c r="A80" s="3" t="str">
        <f>CONCATENATE(financiadores!A80," -  ",financiadores!B80," (",financiadores!D80,"): ",financiadores!E80,". ",financiadores!F80,". R$",FIXED(financiadores!H80,2)," - ",financiadores!J80)</f>
        <v>2018 -  FAPERJ (E-26/010.100987/2018): Eficácia da Terapia Cognitivo-Funcional em pacientes com dores lombares e cervicais crônicas inespecíficas: ensaios clínicos controlados aleatorizados. Programa Universidades Sediadas. R$45.436,51 - Ney Armando de Mello Meziat Filho</v>
      </c>
    </row>
    <row r="81" spans="1:1" x14ac:dyDescent="0.2">
      <c r="A81" s="3" t="str">
        <f>CONCATENATE(financiadores!A81," -  ",financiadores!B81," (",financiadores!D81,"): ",financiadores!E81,". ",financiadores!F81,". R$",FIXED(financiadores!H81,2)," - ",financiadores!J81)</f>
        <v>2018 -  FAPERJ (E-26/202.679/2018): Acromegalia: Programa de reabilitação funcional e seu impacto na qualidade de vida e saúde global. Jovem Cientista do Nosso Estado (JCNE). R$75.600,00 - Agnaldo José Lopes</v>
      </c>
    </row>
    <row r="82" spans="1:1" x14ac:dyDescent="0.2">
      <c r="A82" s="3" t="str">
        <f>CONCATENATE(financiadores!A82," -  ",financiadores!B82," (",financiadores!D82,"): ",financiadores!E82,". ",financiadores!F82,". R$",FIXED(financiadores!H82,2)," - ",financiadores!J82)</f>
        <v xml:space="preserve">2019 -  FAPERJ (): . . R$0,00 - </v>
      </c>
    </row>
    <row r="83" spans="1:1" x14ac:dyDescent="0.2">
      <c r="A83" s="3" t="str">
        <f>CONCATENATE(financiadores!A83," -  ",financiadores!B83," (",financiadores!D83,"): ",financiadores!E83,". ",financiadores!F83,". R$",FIXED(financiadores!H83,2)," - ",financiadores!J83)</f>
        <v xml:space="preserve">2020 -  FAPERJ (): . . R$0,00 - </v>
      </c>
    </row>
    <row r="84" spans="1:1" x14ac:dyDescent="0.2">
      <c r="A84" s="3" t="str">
        <f>CONCATENATE(financiadores!A84," -  ",financiadores!B84," (",financiadores!D84,"): ",financiadores!E84,". ",financiadores!F84,". R$",FIXED(financiadores!H84,2)," - ",financiadores!J84)</f>
        <v xml:space="preserve">2021 -  FAPERJ (): . . R$0,00 - </v>
      </c>
    </row>
    <row r="85" spans="1:1" x14ac:dyDescent="0.2">
      <c r="A85" s="3" t="str">
        <f>CONCATENATE(financiadores!A85," -  ",financiadores!B85," (",financiadores!D85,"): ",financiadores!E85,". ",financiadores!F85,". R$",FIXED(financiadores!H85,2)," - ",financiadores!J85)</f>
        <v>2018 -  FAPERJ (E-26/010.100996/2018): Neuromodulação não-invasiva associada ao treino de marcha em esteira com suporte parcial de peso para melhora do equilíbrio em idosos. Programa Universidades Sediadas. R$62.885,47 - Laura Alice Santos de Oliveira</v>
      </c>
    </row>
    <row r="86" spans="1:1" x14ac:dyDescent="0.2">
      <c r="A86" s="3" t="str">
        <f>CONCATENATE(financiadores!A86," -  ",financiadores!B86," (",financiadores!D86,"): ",financiadores!E86,". ",financiadores!F86,". R$",FIXED(financiadores!H86,2)," - ",financiadores!J86)</f>
        <v>2018 -  FAPERJ (E-26/202.748/2018): Neurociências e Tecnologia da Informação Aplicadas à Inovação em Reabilitação. Jovem Cientista do Nosso Estado (JCNE). R$75.600,00 - Erika de Carvalho Rodrigues</v>
      </c>
    </row>
    <row r="87" spans="1:1" x14ac:dyDescent="0.2">
      <c r="A87" s="3" t="str">
        <f>CONCATENATE(financiadores!A87," -  ",financiadores!B87," (",financiadores!D87,"): ",financiadores!E87,". ",financiadores!F87,". R$",FIXED(financiadores!H87,2)," - ",financiadores!J87)</f>
        <v xml:space="preserve">2019 -  FAPERJ (): . . R$0,00 - </v>
      </c>
    </row>
    <row r="88" spans="1:1" x14ac:dyDescent="0.2">
      <c r="A88" s="3" t="str">
        <f>CONCATENATE(financiadores!A88," -  ",financiadores!B88," (",financiadores!D88,"): ",financiadores!E88,". ",financiadores!F88,". R$",FIXED(financiadores!H88,2)," - ",financiadores!J88)</f>
        <v xml:space="preserve">2020 -  FAPERJ (): . . R$0,00 - </v>
      </c>
    </row>
    <row r="89" spans="1:1" x14ac:dyDescent="0.2">
      <c r="A89" s="3" t="str">
        <f>CONCATENATE(financiadores!A89," -  ",financiadores!B89," (",financiadores!D89,"): ",financiadores!E89,". ",financiadores!F89,". R$",FIXED(financiadores!H89,2)," - ",financiadores!J89)</f>
        <v xml:space="preserve">2021 -  FAPERJ (): . . R$0,00 - </v>
      </c>
    </row>
    <row r="90" spans="1:1" x14ac:dyDescent="0.2">
      <c r="A90" s="3" t="str">
        <f>CONCATENATE(financiadores!A90," -  ",financiadores!B90," (",financiadores!D90,"): ",financiadores!E90,". ",financiadores!F90,". R$",FIXED(financiadores!H90,2)," - ",financiadores!J90)</f>
        <v>2019 -  CAPES (88882.464291/2019-01): Bolsas de Pós-Doutorado no País. Programa Nacional de Pós-Doutorado (PNPD). R$49.200,00 - Renato Santos de Almeida</v>
      </c>
    </row>
    <row r="91" spans="1:1" x14ac:dyDescent="0.2">
      <c r="A91" s="3" t="str">
        <f>CONCATENATE(financiadores!A91," -  ",financiadores!B91," (",financiadores!D91,"): ",financiadores!E91,". ",financiadores!F91,". R$",FIXED(financiadores!H91,2)," - ",financiadores!J91)</f>
        <v>2019 -  CAPES (88882.464261/2019-01): Bolsas de Mestrado e Doutorado no País. Programa de Suporte à Pós-Graduação de IES Particulares (PROSUP). R$314.800,00 - PPGCR</v>
      </c>
    </row>
    <row r="92" spans="1:1" x14ac:dyDescent="0.2">
      <c r="A92" s="3" t="str">
        <f>CONCATENATE(financiadores!A92," -  ",financiadores!B92," (",financiadores!D92,"): ",financiadores!E92,". ",financiadores!F92,". R$",FIXED(financiadores!H92,2)," - ",financiadores!J92)</f>
        <v>2019 -  CNPq (155242/2019-9): Esclerodermia: Avaliação da capacidade funcional durante o teste de AVD-GLITTRE. Programa Institucional de Bolsas de Iniciação Científica. R$4.800,00 - Agnaldo José Lopes</v>
      </c>
    </row>
    <row r="93" spans="1:1" x14ac:dyDescent="0.2">
      <c r="A93" s="3" t="str">
        <f>CONCATENATE(financiadores!A93," -  ",financiadores!B93," (",financiadores!D93,"): ",financiadores!E93,". ",financiadores!F93,". R$",FIXED(financiadores!H93,2)," - ",financiadores!J93)</f>
        <v>2019 -  FAPERJ (E-26/200.503/2019): Estratégias de avaliação de tratamento de indivíduos com ataxia espnocerebelar (SCA). Bolsa de Iniciação Científica (IC). R$5.040,00 - Laura Alice Santos de Oliveira</v>
      </c>
    </row>
    <row r="94" spans="1:1" x14ac:dyDescent="0.2">
      <c r="A94" s="3" t="str">
        <f>CONCATENATE(financiadores!A94," -  ",financiadores!B94," (",financiadores!D94,"): ",financiadores!E94,". ",financiadores!F94,". R$",FIXED(financiadores!H94,2)," - ",financiadores!J94)</f>
        <v>2019 -  FAPERJ (E-26/201.898/2019): Esclerodermia: Impacto da função da mão, musculatura periférica e função pulmonar sobre a capacidade funcional durante o teste de AVD-Glittre. Bolsa de Iniciação Científica (IC). R$5.040,00 - Agnaldo José Lopes</v>
      </c>
    </row>
    <row r="95" spans="1:1" x14ac:dyDescent="0.2">
      <c r="A95" s="3" t="str">
        <f>CONCATENATE(financiadores!A95," -  ",financiadores!B95," (",financiadores!D95,"): ",financiadores!E95,". ",financiadores!F95,". R$",FIXED(financiadores!H95,2)," - ",financiadores!J95)</f>
        <v>2020 -  CAPES (88882.464291/2019-01): Bolsas de Pós-Doutorado no País. Programa Nacional de Pós-Doutorado (PNPD). R$8.200,00 - Renato Santos de Almeida</v>
      </c>
    </row>
    <row r="96" spans="1:1" x14ac:dyDescent="0.2">
      <c r="A96" s="3" t="str">
        <f>CONCATENATE(financiadores!A96," -  ",financiadores!B96," (",financiadores!D96,"): ",financiadores!E96,". ",financiadores!F96,". R$",FIXED(financiadores!H96,2)," - ",financiadores!J96)</f>
        <v>2020 -  CAPES (23038.001989/2020-07): Bolsas de Mestrado e Doutorado no País. Programa de Suporte à Pós-Graduação de IES Particulares (PROSUP). R$369.000,00 - PPGCR</v>
      </c>
    </row>
    <row r="97" spans="1:1" x14ac:dyDescent="0.2">
      <c r="A97" s="3" t="str">
        <f>CONCATENATE(financiadores!A97," -  ",financiadores!B97," (",financiadores!D97,"): ",financiadores!E97,". ",financiadores!F97,". R$",FIXED(financiadores!H97,2)," - ",financiadores!J97)</f>
        <v>2020 -  CAPES (23038.000114/2020-80): Bolsas de Doutorado Sanduíche no Exterior. Programa de Doutorado Sanduíche no Exterior (PDSE). R$39.600,00 - Leandro Alberto Calazans Nogueira</v>
      </c>
    </row>
    <row r="98" spans="1:1" x14ac:dyDescent="0.2">
      <c r="A98" s="3" t="str">
        <f>CONCATENATE(financiadores!A98," -  ",financiadores!B98," (",financiadores!D98,"): ",financiadores!E98,". ",financiadores!F98,". R$",FIXED(financiadores!H98,2)," - ",financiadores!J98)</f>
        <v>2020 -  CNPq (302215/2019-0): Esclerodermia: Confiabilidade do Teste de AVD-Glittre considerando a função da mão e a reabilitação. Bolsa de Produtividade em Pesquisa (PQ). R$39.600,00 - Agnaldo José Lopes</v>
      </c>
    </row>
    <row r="99" spans="1:1" x14ac:dyDescent="0.2">
      <c r="A99" s="3" t="str">
        <f>CONCATENATE(financiadores!A99," -  ",financiadores!B99," (",financiadores!D99,"): ",financiadores!E99,". ",financiadores!F99,". R$",FIXED(financiadores!H99,2)," - ",financiadores!J99)</f>
        <v>2020 -  FAPERJ (E-26/200.857/2020): Avaliação da capacidade funcional utilizando o teste de caminhada de seis minutos na doença pulmonar obstrutiva crônica (DPOC) e no overlap asma-DPOC. Bolsa de Iniciação Científica (IC). R$5.040,00 - Arthur de Sá Ferreira</v>
      </c>
    </row>
    <row r="100" spans="1:1" x14ac:dyDescent="0.2">
      <c r="A100" s="3" t="str">
        <f>CONCATENATE(financiadores!A100," -  ",financiadores!B100," (",financiadores!D100,"): ",financiadores!E100,". ",financiadores!F100,". R$",FIXED(financiadores!H100,2)," - ",financiadores!J100)</f>
        <v>2021 -  CAPES (23038.003145/2021-73): Bolsas de Mestrado e Doutorado no País. Programa de Suporte à Pós-Graduação de IES Particulares (PROSUP). R$444.400,00 - PPGCR</v>
      </c>
    </row>
    <row r="101" spans="1:1" x14ac:dyDescent="0.2">
      <c r="A101" s="3" t="str">
        <f>CONCATENATE(financiadores!A101," -  ",financiadores!B101," (",financiadores!D101,"): ",financiadores!E101,". ",financiadores!F101,". R$",FIXED(financiadores!H101,2)," - ",financiadores!J101)</f>
        <v>2020 -  FAPERJ (E-26/201.398/2021): Gerenciamento do tecido neural adicionado a orientação para manter-se ativo nas medidas clínicas e na neurodinâmica do nervo ciático em pacientes com ciatalgia crônica: um ensaio clínico randomizado controlado. Jovem Cientista do Nosso Estado (JCNE). R$75.600,00 - Leandro Alberto Calazans Nogueira</v>
      </c>
    </row>
    <row r="102" spans="1:1" x14ac:dyDescent="0.2">
      <c r="A102" s="3" t="str">
        <f>CONCATENATE(financiadores!A102," -  ",financiadores!B102," (",financiadores!D102,"): ",financiadores!E102,". ",financiadores!F102,". R$",FIXED(financiadores!H102,2)," - ",financiadores!J102)</f>
        <v xml:space="preserve">2021 -  FAPERJ (): . . R$0,00 - </v>
      </c>
    </row>
    <row r="103" spans="1:1" x14ac:dyDescent="0.2">
      <c r="A103" s="3" t="str">
        <f>CONCATENATE(financiadores!A103," -  ",financiadores!B103," (",financiadores!D103,"): ",financiadores!E103,". ",financiadores!F103,". R$",FIXED(financiadores!H103,2)," - ",financiadores!J103)</f>
        <v xml:space="preserve">2022 -  FAPERJ (): . . R$0,00 - </v>
      </c>
    </row>
    <row r="104" spans="1:1" x14ac:dyDescent="0.2">
      <c r="A104" s="3" t="str">
        <f>CONCATENATE(financiadores!A104," -  ",financiadores!B104," (",financiadores!D104,"): ",financiadores!E104,". ",financiadores!F104,". R$",FIXED(financiadores!H104,2)," - ",financiadores!J104)</f>
        <v xml:space="preserve">2023 -  FAPERJ (): . . R$0,00 - </v>
      </c>
    </row>
    <row r="105" spans="1:1" x14ac:dyDescent="0.2">
      <c r="A105" s="3" t="str">
        <f>CONCATENATE(financiadores!A105," -  ",financiadores!B105," (",financiadores!D105,"): ",financiadores!E105,". ",financiadores!F105,". R$",FIXED(financiadores!H105,2)," - ",financiadores!J105)</f>
        <v>2021 -  FAPERJ (E-26/203.512/2021): Concordância e poder preditivo de métodos de avaliação de risco de queda na população idosa hospitalizada. Bolsa de Iniciação Científica (IC). R$5.040,00 - Arthur de Sá Ferreira</v>
      </c>
    </row>
    <row r="106" spans="1:1" x14ac:dyDescent="0.2">
      <c r="A106" s="3" t="str">
        <f>CONCATENATE(financiadores!A106," -  ",financiadores!B106," (",financiadores!D106,"): ",financiadores!E106,". ",financiadores!F106,". R$",FIXED(financiadores!H106,2)," - ",financiadores!J106)</f>
        <v>2021 -  FAPERJ (E-26/202.177/2021): Avaliação do equilíbrio postural e sua associação com qualidade de vida e funcionalidade em indivíduos pós- período de contaminação pela COVID- 19. Bolsa de Iniciação Científica (IC). R$5.040,00 - Agnaldo José Lopes</v>
      </c>
    </row>
    <row r="107" spans="1:1" x14ac:dyDescent="0.2">
      <c r="A107" s="3" t="str">
        <f>CONCATENATE(financiadores!A107," -  ",financiadores!B107," (",financiadores!D107,"): ",financiadores!E107,". ",financiadores!F107,". R$",FIXED(financiadores!H107,2)," - ",financiadores!J107)</f>
        <v>2021 -  FAPERJ (E-26/211.104/2021): Apoio ao Programa de Pós-graduação Stricto Sensu em Ciências da Reabilitação. Apoio emergencial para os programas e Cursos de pós graduação stricto Sensu do estado do Rio de Janeiro. R$94.922,10 - Arthur de Sá Ferreira</v>
      </c>
    </row>
    <row r="108" spans="1:1" x14ac:dyDescent="0.2">
      <c r="A108" s="3" t="str">
        <f>CONCATENATE(financiadores!A108," -  ",financiadores!B108," (",financiadores!D108,"): ",financiadores!E108,". ",financiadores!F108,". R$",FIXED(financiadores!H108,2)," - ",financiadores!J108)</f>
        <v>2021 -  FAPERJ (E-26/211.638/2021): Fatores preditivos e autopercepção sobre dor musculoesquelética em indivíduos com alta hospitalar após COVID-19. Auxílio à Pesquisa (APQ1). R$62.945,00 - Renato Santos de Almeida</v>
      </c>
    </row>
    <row r="109" spans="1:1" x14ac:dyDescent="0.2">
      <c r="A109" s="3" t="str">
        <f>CONCATENATE(financiadores!A109," -  ",financiadores!B109," (",financiadores!D109,"): ",financiadores!E109,". ",financiadores!F109,". R$",FIXED(financiadores!H109,2)," - ",financiadores!J109)</f>
        <v>2021 -  CNPq (315453/2021-4):  Avaliação da estabilidade postural na saúde e doenças neurológicas com métodos computacionais. Bolsa de Produtividade em Pesquisa (PQ). R$39.600,00 - Arthur de Sá Ferreira</v>
      </c>
    </row>
    <row r="110" spans="1:1" x14ac:dyDescent="0.2">
      <c r="A110" s="3" t="str">
        <f>CONCATENATE(financiadores!A110," -  ",financiadores!B110," (",financiadores!D110,"): ",financiadores!E110,". ",financiadores!F110,". R$",FIXED(financiadores!H110,2)," - ",financiadores!J110)</f>
        <v>2022 -  CAPES (23038.001971/2022-69): Bolsas de Mestrado e Doutorado no País. Programa de Suporte à Pós-Graduação de IES Particulares (PROSUP). R$444.400,00 - PPGCR</v>
      </c>
    </row>
    <row r="111" spans="1:1" x14ac:dyDescent="0.2">
      <c r="A111" s="3" t="str">
        <f>CONCATENATE(financiadores!A111," -  ",financiadores!B111," (",financiadores!D111,"): ",financiadores!E111,". ",financiadores!F111,". R$",FIXED(financiadores!H111,2)," - ",financiadores!J111)</f>
        <v xml:space="preserve">2022 -  CNPq (): . . R$0,00 - </v>
      </c>
    </row>
    <row r="112" spans="1:1" x14ac:dyDescent="0.2">
      <c r="A112" s="3" t="str">
        <f>CONCATENATE(financiadores!A112," -  ",financiadores!B112," (",financiadores!D112,"): ",financiadores!E112,". ",financiadores!F112,". R$",FIXED(financiadores!H112,2)," - ",financiadores!J112)</f>
        <v xml:space="preserve">2023 -  CNPq (): . . R$0,00 - </v>
      </c>
    </row>
    <row r="113" spans="1:1" x14ac:dyDescent="0.2">
      <c r="A113" s="3" t="str">
        <f>CONCATENATE(financiadores!A113," -  ",financiadores!B113," (",financiadores!D113,"): ",financiadores!E113,". ",financiadores!F113,". R$",FIXED(financiadores!H113,2)," - ",financiadores!J113)</f>
        <v xml:space="preserve">2024 -  CNPq (): . . R$0,00 - </v>
      </c>
    </row>
    <row r="114" spans="1:1" x14ac:dyDescent="0.2">
      <c r="A114" s="3" t="str">
        <f>CONCATENATE(financiadores!A114," -  ",financiadores!B114," (",financiadores!D114,"): ",financiadores!E114,". ",financiadores!F114,". R$",FIXED(financiadores!H114,2)," - ",financiadores!J114)</f>
        <v>2021 -  FAPERJ (E-26/200.929/2022): Uso da oscilometria de impulso e da reabilitação pulmonar domiciliar no acompanhamento dos sobreviventes da COVID-19 na Zona da Leopoldina. Cientista do Nosso Estado (CNE). R$108.000,00 - Agnaldo José Lopes</v>
      </c>
    </row>
    <row r="115" spans="1:1" x14ac:dyDescent="0.2">
      <c r="A115" s="3" t="str">
        <f>CONCATENATE(financiadores!A115," -  ",financiadores!B115," (",financiadores!D115,"): ",financiadores!E115,". ",financiadores!F115,". R$",FIXED(financiadores!H115,2)," - ",financiadores!J115)</f>
        <v xml:space="preserve">2022 -  FAPERJ (): . . R$0,00 - </v>
      </c>
    </row>
    <row r="116" spans="1:1" x14ac:dyDescent="0.2">
      <c r="A116" s="3" t="str">
        <f>CONCATENATE(financiadores!A116," -  ",financiadores!B116," (",financiadores!D116,"): ",financiadores!E116,". ",financiadores!F116,". R$",FIXED(financiadores!H116,2)," - ",financiadores!J116)</f>
        <v xml:space="preserve">2023 -  FAPERJ (): . . R$0,00 - </v>
      </c>
    </row>
    <row r="117" spans="1:1" x14ac:dyDescent="0.2">
      <c r="A117" s="3" t="str">
        <f>CONCATENATE(financiadores!A117," -  ",financiadores!B117," (",financiadores!D117,"): ",financiadores!E117,". ",financiadores!F117,". R$",FIXED(financiadores!H117,2)," - ",financiadores!J117)</f>
        <v xml:space="preserve">2024 -  FAPERJ (): . . R$0,00 - </v>
      </c>
    </row>
    <row r="118" spans="1:1" x14ac:dyDescent="0.2">
      <c r="A118" s="3" t="str">
        <f>CONCATENATE(financiadores!A118," -  ",financiadores!B118," (",financiadores!D118,"): ",financiadores!E118,". ",financiadores!F118,". R$",FIXED(financiadores!H118,2)," - ",financiadores!J118)</f>
        <v>2021 -  FAPERJ (Em processamento): Terapia Cognitivo-Funcional comparada à Pilates em pacientes idosos com dor lombar crônica submetidos a teleatendimento: ensaio clínico randomizado aleatorizado. Jovem Cientista do Nosso Estado (JCNE). R$86.400,00 - Ney Armando de Mello Meziat Filho</v>
      </c>
    </row>
    <row r="119" spans="1:1" x14ac:dyDescent="0.2">
      <c r="A119" s="3" t="str">
        <f>CONCATENATE(financiadores!A119," -  ",financiadores!B119," (",financiadores!D119,"): ",financiadores!E119,". ",financiadores!F119,". R$",FIXED(financiadores!H119,2)," - ",financiadores!J119)</f>
        <v xml:space="preserve">2022 -  FAPERJ (): . . R$0,00 - </v>
      </c>
    </row>
    <row r="120" spans="1:1" x14ac:dyDescent="0.2">
      <c r="A120" s="3" t="str">
        <f>CONCATENATE(financiadores!A120," -  ",financiadores!B120," (",financiadores!D120,"): ",financiadores!E120,". ",financiadores!F120,". R$",FIXED(financiadores!H120,2)," - ",financiadores!J120)</f>
        <v xml:space="preserve">2023 -  FAPERJ (): . . R$0,00 - </v>
      </c>
    </row>
    <row r="121" spans="1:1" x14ac:dyDescent="0.2">
      <c r="A121" s="3" t="str">
        <f>CONCATENATE(financiadores!A121," -  ",financiadores!B121," (",financiadores!D121,"): ",financiadores!E121,". ",financiadores!F121,". R$",FIXED(financiadores!H121,2)," - ",financiadores!J121)</f>
        <v xml:space="preserve">2024 -  FAPERJ (): . . R$0,00 - </v>
      </c>
    </row>
  </sheetData>
  <pageMargins left="0.27559055119999998" right="0.27559055119999998" top="0.29527559060000003" bottom="0.29527559060000003" header="0.1181102362" footer="0.11811023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5.83203125" style="18" bestFit="1" customWidth="1"/>
    <col min="2" max="2" width="9" style="19" bestFit="1" customWidth="1"/>
    <col min="3" max="3" width="17.6640625" style="19" customWidth="1"/>
    <col min="4" max="4" width="23" style="19" customWidth="1"/>
    <col min="5" max="5" width="69" style="19" customWidth="1"/>
    <col min="6" max="6" width="66" style="19" customWidth="1"/>
    <col min="7" max="7" width="8" style="19" customWidth="1"/>
    <col min="8" max="8" width="14.6640625" style="21" bestFit="1" customWidth="1"/>
    <col min="9" max="9" width="14.6640625" style="21" customWidth="1"/>
    <col min="10" max="10" width="49.1640625" style="17" customWidth="1"/>
    <col min="11" max="11" width="62.1640625" style="38" customWidth="1"/>
    <col min="12" max="16384" width="8.83203125" style="17"/>
  </cols>
  <sheetData>
    <row r="1" spans="1:11" ht="17" x14ac:dyDescent="0.2">
      <c r="A1" s="12" t="s">
        <v>13</v>
      </c>
      <c r="B1" s="13" t="s">
        <v>1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4" t="s">
        <v>20</v>
      </c>
      <c r="I1" s="14" t="s">
        <v>30</v>
      </c>
      <c r="J1" s="15" t="s">
        <v>24</v>
      </c>
      <c r="K1" s="16" t="s">
        <v>227</v>
      </c>
    </row>
    <row r="2" spans="1:11" ht="51" x14ac:dyDescent="0.2">
      <c r="A2" s="18">
        <v>2006</v>
      </c>
      <c r="B2" s="19" t="s">
        <v>7</v>
      </c>
      <c r="C2" s="20" t="s">
        <v>31</v>
      </c>
      <c r="D2" s="20" t="s">
        <v>32</v>
      </c>
      <c r="E2" s="19" t="s">
        <v>33</v>
      </c>
      <c r="F2" s="19" t="s">
        <v>8</v>
      </c>
      <c r="G2" s="19" t="s">
        <v>0</v>
      </c>
      <c r="H2" s="21">
        <v>8500</v>
      </c>
      <c r="I2" s="21">
        <f t="shared" ref="I2:I13" si="0">H2</f>
        <v>8500</v>
      </c>
      <c r="J2" s="22" t="s">
        <v>275</v>
      </c>
      <c r="K2" s="23"/>
    </row>
    <row r="3" spans="1:11" ht="51" x14ac:dyDescent="0.2">
      <c r="A3" s="18">
        <v>2007</v>
      </c>
      <c r="B3" s="19" t="s">
        <v>7</v>
      </c>
      <c r="C3" s="20" t="s">
        <v>34</v>
      </c>
      <c r="D3" s="20" t="s">
        <v>35</v>
      </c>
      <c r="E3" s="19" t="s">
        <v>36</v>
      </c>
      <c r="F3" s="19" t="s">
        <v>8</v>
      </c>
      <c r="G3" s="19" t="s">
        <v>0</v>
      </c>
      <c r="H3" s="21">
        <v>8440</v>
      </c>
      <c r="I3" s="21">
        <f t="shared" si="0"/>
        <v>8440</v>
      </c>
      <c r="J3" s="22" t="s">
        <v>276</v>
      </c>
      <c r="K3" s="58" t="s">
        <v>37</v>
      </c>
    </row>
    <row r="4" spans="1:11" ht="34" x14ac:dyDescent="0.2">
      <c r="A4" s="18">
        <v>2008</v>
      </c>
      <c r="B4" s="19" t="s">
        <v>7</v>
      </c>
      <c r="C4" s="19" t="s">
        <v>38</v>
      </c>
      <c r="D4" s="20" t="s">
        <v>39</v>
      </c>
      <c r="E4" s="20" t="s">
        <v>40</v>
      </c>
      <c r="F4" s="19" t="s">
        <v>41</v>
      </c>
      <c r="G4" s="19" t="s">
        <v>0</v>
      </c>
      <c r="H4" s="21">
        <v>169159.38</v>
      </c>
      <c r="I4" s="21">
        <f t="shared" si="0"/>
        <v>169159.38</v>
      </c>
      <c r="J4" s="22" t="s">
        <v>276</v>
      </c>
      <c r="K4" s="58" t="s">
        <v>42</v>
      </c>
    </row>
    <row r="5" spans="1:11" ht="34" x14ac:dyDescent="0.2">
      <c r="A5" s="18">
        <v>2009</v>
      </c>
      <c r="B5" s="19" t="s">
        <v>7</v>
      </c>
      <c r="C5" s="19" t="s">
        <v>43</v>
      </c>
      <c r="D5" s="20" t="s">
        <v>244</v>
      </c>
      <c r="E5" s="19" t="s">
        <v>234</v>
      </c>
      <c r="F5" s="19" t="s">
        <v>8</v>
      </c>
      <c r="G5" s="19" t="s">
        <v>0</v>
      </c>
      <c r="H5" s="21">
        <v>7000</v>
      </c>
      <c r="I5" s="21">
        <f t="shared" si="0"/>
        <v>7000</v>
      </c>
      <c r="J5" s="22" t="s">
        <v>277</v>
      </c>
      <c r="K5" s="58" t="s">
        <v>233</v>
      </c>
    </row>
    <row r="6" spans="1:11" ht="51" x14ac:dyDescent="0.2">
      <c r="A6" s="18">
        <v>2010</v>
      </c>
      <c r="B6" s="19" t="s">
        <v>7</v>
      </c>
      <c r="C6" s="19" t="s">
        <v>44</v>
      </c>
      <c r="D6" s="20" t="s">
        <v>245</v>
      </c>
      <c r="E6" s="19" t="s">
        <v>45</v>
      </c>
      <c r="F6" s="19" t="s">
        <v>8</v>
      </c>
      <c r="G6" s="19" t="s">
        <v>0</v>
      </c>
      <c r="H6" s="21">
        <v>5063</v>
      </c>
      <c r="I6" s="21">
        <f t="shared" si="0"/>
        <v>5063</v>
      </c>
      <c r="J6" s="22" t="s">
        <v>278</v>
      </c>
      <c r="K6" s="58" t="s">
        <v>46</v>
      </c>
    </row>
    <row r="7" spans="1:11" ht="34" x14ac:dyDescent="0.2">
      <c r="A7" s="18">
        <v>2010</v>
      </c>
      <c r="B7" s="19" t="s">
        <v>7</v>
      </c>
      <c r="C7" s="19" t="s">
        <v>44</v>
      </c>
      <c r="D7" s="20" t="s">
        <v>47</v>
      </c>
      <c r="E7" s="19" t="s">
        <v>226</v>
      </c>
      <c r="F7" s="19" t="s">
        <v>8</v>
      </c>
      <c r="G7" s="19" t="s">
        <v>0</v>
      </c>
      <c r="H7" s="21">
        <v>16500</v>
      </c>
      <c r="I7" s="21">
        <f t="shared" si="0"/>
        <v>16500</v>
      </c>
      <c r="J7" s="22" t="s">
        <v>275</v>
      </c>
      <c r="K7" s="58" t="s">
        <v>46</v>
      </c>
    </row>
    <row r="8" spans="1:11" ht="34" x14ac:dyDescent="0.2">
      <c r="A8" s="18">
        <v>2011</v>
      </c>
      <c r="B8" s="19" t="s">
        <v>7</v>
      </c>
      <c r="C8" s="19" t="s">
        <v>48</v>
      </c>
      <c r="D8" s="20" t="s">
        <v>49</v>
      </c>
      <c r="E8" s="19" t="s">
        <v>50</v>
      </c>
      <c r="F8" s="19" t="s">
        <v>8</v>
      </c>
      <c r="G8" s="19" t="s">
        <v>0</v>
      </c>
      <c r="H8" s="21">
        <v>18000</v>
      </c>
      <c r="I8" s="21">
        <f t="shared" si="0"/>
        <v>18000</v>
      </c>
      <c r="J8" s="22" t="s">
        <v>276</v>
      </c>
      <c r="K8" s="58" t="s">
        <v>51</v>
      </c>
    </row>
    <row r="9" spans="1:11" ht="34" x14ac:dyDescent="0.2">
      <c r="A9" s="18">
        <v>2012</v>
      </c>
      <c r="B9" s="19" t="s">
        <v>7</v>
      </c>
      <c r="C9" s="25" t="s">
        <v>58</v>
      </c>
      <c r="D9" s="25" t="s">
        <v>59</v>
      </c>
      <c r="E9" s="19" t="s">
        <v>60</v>
      </c>
      <c r="F9" s="19" t="s">
        <v>9</v>
      </c>
      <c r="G9" s="19" t="s">
        <v>0</v>
      </c>
      <c r="H9" s="21">
        <v>9975</v>
      </c>
      <c r="I9" s="21">
        <f t="shared" si="0"/>
        <v>9975</v>
      </c>
      <c r="J9" s="22" t="s">
        <v>279</v>
      </c>
      <c r="K9" s="23"/>
    </row>
    <row r="10" spans="1:11" ht="34" x14ac:dyDescent="0.2">
      <c r="A10" s="18">
        <v>2012</v>
      </c>
      <c r="B10" s="19" t="s">
        <v>7</v>
      </c>
      <c r="C10" s="25" t="s">
        <v>48</v>
      </c>
      <c r="D10" s="25" t="s">
        <v>56</v>
      </c>
      <c r="E10" s="19" t="s">
        <v>57</v>
      </c>
      <c r="F10" s="19" t="s">
        <v>9</v>
      </c>
      <c r="G10" s="19" t="s">
        <v>0</v>
      </c>
      <c r="H10" s="21">
        <v>9999</v>
      </c>
      <c r="I10" s="21">
        <f t="shared" si="0"/>
        <v>9999</v>
      </c>
      <c r="J10" s="22" t="s">
        <v>280</v>
      </c>
      <c r="K10" s="23"/>
    </row>
    <row r="11" spans="1:11" ht="51" x14ac:dyDescent="0.2">
      <c r="A11" s="18">
        <v>2012</v>
      </c>
      <c r="B11" s="19" t="s">
        <v>7</v>
      </c>
      <c r="C11" s="25" t="s">
        <v>58</v>
      </c>
      <c r="D11" s="25" t="s">
        <v>61</v>
      </c>
      <c r="E11" s="19" t="s">
        <v>62</v>
      </c>
      <c r="F11" s="19" t="s">
        <v>9</v>
      </c>
      <c r="G11" s="19" t="s">
        <v>0</v>
      </c>
      <c r="H11" s="21">
        <v>10000</v>
      </c>
      <c r="I11" s="21">
        <f t="shared" si="0"/>
        <v>10000</v>
      </c>
      <c r="J11" s="22" t="s">
        <v>281</v>
      </c>
      <c r="K11" s="23"/>
    </row>
    <row r="12" spans="1:11" ht="34" x14ac:dyDescent="0.2">
      <c r="A12" s="18">
        <v>2012</v>
      </c>
      <c r="B12" s="19" t="s">
        <v>7</v>
      </c>
      <c r="C12" s="25" t="s">
        <v>63</v>
      </c>
      <c r="D12" s="25" t="s">
        <v>64</v>
      </c>
      <c r="E12" s="19" t="s">
        <v>54</v>
      </c>
      <c r="F12" s="19" t="s">
        <v>12</v>
      </c>
      <c r="G12" s="19" t="s">
        <v>55</v>
      </c>
      <c r="H12" s="21">
        <v>10000</v>
      </c>
      <c r="I12" s="21">
        <f t="shared" si="0"/>
        <v>10000</v>
      </c>
      <c r="J12" s="22" t="s">
        <v>275</v>
      </c>
      <c r="K12" s="23"/>
    </row>
    <row r="13" spans="1:11" ht="68" x14ac:dyDescent="0.2">
      <c r="A13" s="18">
        <v>2012</v>
      </c>
      <c r="B13" s="19" t="s">
        <v>7</v>
      </c>
      <c r="C13" s="20" t="s">
        <v>63</v>
      </c>
      <c r="D13" s="20" t="s">
        <v>65</v>
      </c>
      <c r="E13" s="19" t="s">
        <v>66</v>
      </c>
      <c r="F13" s="19" t="s">
        <v>8</v>
      </c>
      <c r="G13" s="19" t="s">
        <v>0</v>
      </c>
      <c r="H13" s="21">
        <v>20000</v>
      </c>
      <c r="I13" s="21">
        <f t="shared" si="0"/>
        <v>20000</v>
      </c>
      <c r="J13" s="22" t="s">
        <v>280</v>
      </c>
      <c r="K13" s="58" t="s">
        <v>67</v>
      </c>
    </row>
    <row r="14" spans="1:11" ht="34" x14ac:dyDescent="0.2">
      <c r="A14" s="18">
        <v>2012</v>
      </c>
      <c r="B14" s="19" t="s">
        <v>7</v>
      </c>
      <c r="C14" s="19" t="s">
        <v>68</v>
      </c>
      <c r="D14" s="20" t="s">
        <v>69</v>
      </c>
      <c r="E14" s="19" t="s">
        <v>70</v>
      </c>
      <c r="F14" s="19" t="s">
        <v>10</v>
      </c>
      <c r="G14" s="19" t="s">
        <v>0</v>
      </c>
      <c r="H14" s="21">
        <f>SUM(I15:I17)</f>
        <v>75600</v>
      </c>
      <c r="J14" s="22" t="s">
        <v>276</v>
      </c>
      <c r="K14" s="58" t="s">
        <v>71</v>
      </c>
    </row>
    <row r="15" spans="1:11" ht="17" x14ac:dyDescent="0.2">
      <c r="A15" s="18">
        <v>2013</v>
      </c>
      <c r="B15" s="19" t="s">
        <v>7</v>
      </c>
      <c r="D15" s="20"/>
      <c r="G15" s="19" t="s">
        <v>0</v>
      </c>
      <c r="I15" s="21">
        <f>2100*36/3</f>
        <v>25200</v>
      </c>
      <c r="J15" s="22"/>
      <c r="K15" s="24"/>
    </row>
    <row r="16" spans="1:11" ht="17" x14ac:dyDescent="0.2">
      <c r="A16" s="18">
        <v>2014</v>
      </c>
      <c r="B16" s="19" t="s">
        <v>7</v>
      </c>
      <c r="D16" s="20"/>
      <c r="G16" s="19" t="s">
        <v>0</v>
      </c>
      <c r="I16" s="21">
        <f>2100*36/3</f>
        <v>25200</v>
      </c>
      <c r="J16" s="22"/>
      <c r="K16" s="24"/>
    </row>
    <row r="17" spans="1:11" ht="17" x14ac:dyDescent="0.2">
      <c r="A17" s="18">
        <v>2015</v>
      </c>
      <c r="B17" s="19" t="s">
        <v>7</v>
      </c>
      <c r="D17" s="20"/>
      <c r="G17" s="19" t="s">
        <v>0</v>
      </c>
      <c r="I17" s="21">
        <f>2100*36/3</f>
        <v>25200</v>
      </c>
      <c r="J17" s="22"/>
      <c r="K17" s="24"/>
    </row>
    <row r="18" spans="1:11" ht="34" x14ac:dyDescent="0.2">
      <c r="A18" s="18">
        <v>2013</v>
      </c>
      <c r="B18" s="19" t="s">
        <v>5</v>
      </c>
      <c r="C18" s="25" t="s">
        <v>52</v>
      </c>
      <c r="D18" s="20" t="s">
        <v>53</v>
      </c>
      <c r="E18" s="19" t="s">
        <v>235</v>
      </c>
      <c r="F18" s="26" t="s">
        <v>6</v>
      </c>
      <c r="G18" s="19" t="s">
        <v>55</v>
      </c>
      <c r="H18" s="21">
        <v>14000</v>
      </c>
      <c r="I18" s="21">
        <f>H18</f>
        <v>14000</v>
      </c>
      <c r="J18" s="22" t="s">
        <v>276</v>
      </c>
      <c r="K18" s="58" t="s">
        <v>236</v>
      </c>
    </row>
    <row r="19" spans="1:11" ht="34" x14ac:dyDescent="0.2">
      <c r="A19" s="18">
        <v>2010</v>
      </c>
      <c r="B19" s="19" t="s">
        <v>5</v>
      </c>
      <c r="C19" s="19" t="s">
        <v>221</v>
      </c>
      <c r="D19" s="20" t="s">
        <v>219</v>
      </c>
      <c r="E19" s="19" t="s">
        <v>268</v>
      </c>
      <c r="F19" s="19" t="s">
        <v>262</v>
      </c>
      <c r="G19" s="19" t="s">
        <v>119</v>
      </c>
      <c r="H19" s="35">
        <v>4800</v>
      </c>
      <c r="I19" s="21">
        <f t="shared" ref="I19" si="1">H19</f>
        <v>4800</v>
      </c>
      <c r="J19" s="22" t="s">
        <v>254</v>
      </c>
      <c r="K19" s="24"/>
    </row>
    <row r="20" spans="1:11" ht="34" x14ac:dyDescent="0.2">
      <c r="A20" s="18">
        <v>2011</v>
      </c>
      <c r="B20" s="19" t="s">
        <v>5</v>
      </c>
      <c r="C20" s="19" t="s">
        <v>221</v>
      </c>
      <c r="D20" s="20" t="s">
        <v>219</v>
      </c>
      <c r="E20" s="19" t="s">
        <v>268</v>
      </c>
      <c r="F20" s="19" t="s">
        <v>262</v>
      </c>
      <c r="G20" s="19" t="s">
        <v>119</v>
      </c>
      <c r="H20" s="35">
        <v>54000</v>
      </c>
      <c r="I20" s="21">
        <f t="shared" ref="I20" si="2">H20</f>
        <v>54000</v>
      </c>
      <c r="J20" s="22" t="s">
        <v>254</v>
      </c>
      <c r="K20" s="24"/>
    </row>
    <row r="21" spans="1:11" ht="34" x14ac:dyDescent="0.2">
      <c r="A21" s="18">
        <v>2012</v>
      </c>
      <c r="B21" s="19" t="s">
        <v>5</v>
      </c>
      <c r="C21" s="19" t="s">
        <v>221</v>
      </c>
      <c r="D21" s="20" t="s">
        <v>219</v>
      </c>
      <c r="E21" s="19" t="s">
        <v>268</v>
      </c>
      <c r="F21" s="19" t="s">
        <v>262</v>
      </c>
      <c r="G21" s="19" t="s">
        <v>119</v>
      </c>
      <c r="H21" s="35">
        <v>32400</v>
      </c>
      <c r="I21" s="21">
        <f t="shared" ref="I21" si="3">H21</f>
        <v>32400</v>
      </c>
      <c r="J21" s="22" t="s">
        <v>254</v>
      </c>
      <c r="K21" s="24"/>
    </row>
    <row r="22" spans="1:11" ht="17" x14ac:dyDescent="0.2">
      <c r="A22" s="18">
        <v>2013</v>
      </c>
      <c r="B22" s="19" t="s">
        <v>5</v>
      </c>
      <c r="C22" s="19" t="s">
        <v>221</v>
      </c>
      <c r="D22" s="20" t="s">
        <v>220</v>
      </c>
      <c r="E22" s="19" t="s">
        <v>269</v>
      </c>
      <c r="F22" s="19" t="s">
        <v>217</v>
      </c>
      <c r="G22" s="19" t="s">
        <v>119</v>
      </c>
      <c r="H22" s="21">
        <v>8200</v>
      </c>
      <c r="I22" s="21">
        <f t="shared" ref="I22" si="4">H22</f>
        <v>8200</v>
      </c>
      <c r="J22" s="22" t="s">
        <v>282</v>
      </c>
      <c r="K22" s="24"/>
    </row>
    <row r="23" spans="1:11" ht="34" x14ac:dyDescent="0.2">
      <c r="A23" s="18">
        <v>2013</v>
      </c>
      <c r="B23" s="19" t="s">
        <v>7</v>
      </c>
      <c r="C23" s="19" t="s">
        <v>72</v>
      </c>
      <c r="D23" s="20" t="s">
        <v>73</v>
      </c>
      <c r="E23" s="19" t="s">
        <v>74</v>
      </c>
      <c r="F23" s="19" t="s">
        <v>8</v>
      </c>
      <c r="G23" s="19" t="s">
        <v>0</v>
      </c>
      <c r="H23" s="21">
        <v>6000</v>
      </c>
      <c r="I23" s="21">
        <f t="shared" ref="I23:I47" si="5">H23</f>
        <v>6000</v>
      </c>
      <c r="J23" s="22" t="s">
        <v>276</v>
      </c>
      <c r="K23" s="58" t="s">
        <v>75</v>
      </c>
    </row>
    <row r="24" spans="1:11" ht="34" x14ac:dyDescent="0.2">
      <c r="A24" s="18">
        <v>2013</v>
      </c>
      <c r="B24" s="19" t="s">
        <v>7</v>
      </c>
      <c r="C24" s="19" t="s">
        <v>76</v>
      </c>
      <c r="D24" s="20" t="s">
        <v>77</v>
      </c>
      <c r="E24" s="19" t="s">
        <v>78</v>
      </c>
      <c r="F24" s="19" t="s">
        <v>8</v>
      </c>
      <c r="G24" s="19" t="s">
        <v>0</v>
      </c>
      <c r="H24" s="21">
        <v>11088</v>
      </c>
      <c r="I24" s="21">
        <f t="shared" si="5"/>
        <v>11088</v>
      </c>
      <c r="J24" s="22" t="s">
        <v>283</v>
      </c>
      <c r="K24" s="58" t="s">
        <v>79</v>
      </c>
    </row>
    <row r="25" spans="1:11" ht="34" x14ac:dyDescent="0.2">
      <c r="A25" s="18">
        <v>2013</v>
      </c>
      <c r="B25" s="19" t="s">
        <v>7</v>
      </c>
      <c r="C25" s="19" t="s">
        <v>76</v>
      </c>
      <c r="D25" s="20" t="s">
        <v>80</v>
      </c>
      <c r="E25" s="19" t="s">
        <v>81</v>
      </c>
      <c r="F25" s="19" t="s">
        <v>8</v>
      </c>
      <c r="G25" s="19" t="s">
        <v>0</v>
      </c>
      <c r="H25" s="21">
        <v>19159.47</v>
      </c>
      <c r="I25" s="21">
        <f t="shared" si="5"/>
        <v>19159.47</v>
      </c>
      <c r="J25" s="22" t="s">
        <v>279</v>
      </c>
      <c r="K25" s="58" t="s">
        <v>79</v>
      </c>
    </row>
    <row r="26" spans="1:11" ht="51" x14ac:dyDescent="0.2">
      <c r="A26" s="18">
        <v>2013</v>
      </c>
      <c r="B26" s="19" t="s">
        <v>7</v>
      </c>
      <c r="C26" s="19" t="s">
        <v>76</v>
      </c>
      <c r="D26" s="20" t="s">
        <v>82</v>
      </c>
      <c r="E26" s="19" t="s">
        <v>83</v>
      </c>
      <c r="F26" s="19" t="s">
        <v>8</v>
      </c>
      <c r="G26" s="19" t="s">
        <v>0</v>
      </c>
      <c r="H26" s="21">
        <v>20000</v>
      </c>
      <c r="I26" s="21">
        <f t="shared" si="5"/>
        <v>20000</v>
      </c>
      <c r="J26" s="22" t="s">
        <v>284</v>
      </c>
      <c r="K26" s="58" t="s">
        <v>79</v>
      </c>
    </row>
    <row r="27" spans="1:11" ht="34" x14ac:dyDescent="0.2">
      <c r="A27" s="18">
        <v>2013</v>
      </c>
      <c r="B27" s="19" t="s">
        <v>7</v>
      </c>
      <c r="C27" s="19" t="s">
        <v>76</v>
      </c>
      <c r="D27" s="20" t="s">
        <v>84</v>
      </c>
      <c r="E27" s="19" t="s">
        <v>85</v>
      </c>
      <c r="F27" s="19" t="s">
        <v>8</v>
      </c>
      <c r="G27" s="19" t="s">
        <v>0</v>
      </c>
      <c r="H27" s="21">
        <v>21121.64</v>
      </c>
      <c r="I27" s="21">
        <f t="shared" si="5"/>
        <v>21121.64</v>
      </c>
      <c r="J27" s="22" t="s">
        <v>285</v>
      </c>
      <c r="K27" s="58" t="s">
        <v>79</v>
      </c>
    </row>
    <row r="28" spans="1:11" ht="51" x14ac:dyDescent="0.2">
      <c r="A28" s="18">
        <v>2013</v>
      </c>
      <c r="B28" s="19" t="s">
        <v>7</v>
      </c>
      <c r="C28" s="19" t="s">
        <v>76</v>
      </c>
      <c r="D28" s="20" t="s">
        <v>86</v>
      </c>
      <c r="E28" s="19" t="s">
        <v>87</v>
      </c>
      <c r="F28" s="19" t="s">
        <v>8</v>
      </c>
      <c r="G28" s="19" t="s">
        <v>0</v>
      </c>
      <c r="H28" s="21">
        <v>25500</v>
      </c>
      <c r="I28" s="21">
        <f t="shared" si="5"/>
        <v>25500</v>
      </c>
      <c r="J28" s="22" t="s">
        <v>288</v>
      </c>
      <c r="K28" s="58" t="s">
        <v>79</v>
      </c>
    </row>
    <row r="29" spans="1:11" ht="34" x14ac:dyDescent="0.2">
      <c r="A29" s="18">
        <v>2013</v>
      </c>
      <c r="B29" s="19" t="s">
        <v>7</v>
      </c>
      <c r="C29" s="19" t="s">
        <v>88</v>
      </c>
      <c r="D29" s="20" t="s">
        <v>89</v>
      </c>
      <c r="E29" s="19" t="s">
        <v>90</v>
      </c>
      <c r="F29" s="19" t="s">
        <v>91</v>
      </c>
      <c r="G29" s="19" t="s">
        <v>0</v>
      </c>
      <c r="H29" s="21">
        <v>130000</v>
      </c>
      <c r="I29" s="21">
        <f t="shared" si="5"/>
        <v>130000</v>
      </c>
      <c r="J29" s="22" t="s">
        <v>276</v>
      </c>
      <c r="K29" s="58" t="s">
        <v>92</v>
      </c>
    </row>
    <row r="30" spans="1:11" ht="34" x14ac:dyDescent="0.2">
      <c r="A30" s="18">
        <v>2013</v>
      </c>
      <c r="B30" s="19" t="s">
        <v>5</v>
      </c>
      <c r="C30" s="19" t="s">
        <v>221</v>
      </c>
      <c r="D30" s="20" t="s">
        <v>219</v>
      </c>
      <c r="E30" s="19" t="s">
        <v>268</v>
      </c>
      <c r="F30" s="19" t="s">
        <v>262</v>
      </c>
      <c r="G30" s="19" t="s">
        <v>119</v>
      </c>
      <c r="H30" s="35">
        <v>55800</v>
      </c>
      <c r="I30" s="21">
        <f t="shared" ref="I30" si="6">H30</f>
        <v>55800</v>
      </c>
      <c r="J30" s="22" t="s">
        <v>254</v>
      </c>
      <c r="K30" s="24"/>
    </row>
    <row r="31" spans="1:11" ht="17" x14ac:dyDescent="0.2">
      <c r="A31" s="18">
        <v>2014</v>
      </c>
      <c r="B31" s="19" t="s">
        <v>5</v>
      </c>
      <c r="C31" s="19" t="s">
        <v>221</v>
      </c>
      <c r="D31" s="20" t="s">
        <v>220</v>
      </c>
      <c r="E31" s="19" t="s">
        <v>269</v>
      </c>
      <c r="F31" s="19" t="s">
        <v>217</v>
      </c>
      <c r="G31" s="19" t="s">
        <v>119</v>
      </c>
      <c r="H31" s="21">
        <f>4100*12</f>
        <v>49200</v>
      </c>
      <c r="I31" s="21">
        <f t="shared" si="5"/>
        <v>49200</v>
      </c>
      <c r="J31" s="22" t="s">
        <v>282</v>
      </c>
      <c r="K31" s="24"/>
    </row>
    <row r="32" spans="1:11" ht="34" x14ac:dyDescent="0.2">
      <c r="A32" s="18">
        <v>2014</v>
      </c>
      <c r="B32" s="19" t="s">
        <v>7</v>
      </c>
      <c r="C32" s="20" t="s">
        <v>93</v>
      </c>
      <c r="D32" s="20" t="s">
        <v>117</v>
      </c>
      <c r="E32" s="19" t="s">
        <v>118</v>
      </c>
      <c r="F32" s="19" t="s">
        <v>11</v>
      </c>
      <c r="G32" s="19" t="s">
        <v>119</v>
      </c>
      <c r="H32" s="21">
        <f>420*12</f>
        <v>5040</v>
      </c>
      <c r="I32" s="21">
        <f t="shared" si="5"/>
        <v>5040</v>
      </c>
      <c r="J32" s="22" t="s">
        <v>276</v>
      </c>
      <c r="K32" s="23"/>
    </row>
    <row r="33" spans="1:11" ht="17" x14ac:dyDescent="0.2">
      <c r="A33" s="18">
        <v>2014</v>
      </c>
      <c r="B33" s="19" t="s">
        <v>7</v>
      </c>
      <c r="C33" s="27" t="s">
        <v>93</v>
      </c>
      <c r="D33" s="27" t="s">
        <v>94</v>
      </c>
      <c r="E33" s="28" t="s">
        <v>95</v>
      </c>
      <c r="F33" s="19" t="s">
        <v>12</v>
      </c>
      <c r="G33" s="19" t="s">
        <v>55</v>
      </c>
      <c r="H33" s="29">
        <v>9000</v>
      </c>
      <c r="I33" s="21">
        <f t="shared" si="5"/>
        <v>9000</v>
      </c>
      <c r="J33" s="22" t="s">
        <v>279</v>
      </c>
      <c r="K33" s="23"/>
    </row>
    <row r="34" spans="1:11" ht="34" x14ac:dyDescent="0.2">
      <c r="A34" s="18">
        <v>2014</v>
      </c>
      <c r="B34" s="19" t="s">
        <v>7</v>
      </c>
      <c r="C34" s="28" t="s">
        <v>101</v>
      </c>
      <c r="D34" s="27" t="s">
        <v>102</v>
      </c>
      <c r="E34" s="28" t="s">
        <v>103</v>
      </c>
      <c r="F34" s="19" t="s">
        <v>8</v>
      </c>
      <c r="G34" s="19" t="s">
        <v>0</v>
      </c>
      <c r="H34" s="30">
        <v>10200</v>
      </c>
      <c r="I34" s="21">
        <f t="shared" si="5"/>
        <v>10200</v>
      </c>
      <c r="J34" s="22" t="s">
        <v>283</v>
      </c>
      <c r="K34" s="58" t="s">
        <v>104</v>
      </c>
    </row>
    <row r="35" spans="1:11" ht="34" x14ac:dyDescent="0.2">
      <c r="A35" s="18">
        <v>2014</v>
      </c>
      <c r="B35" s="19" t="s">
        <v>7</v>
      </c>
      <c r="C35" s="28" t="s">
        <v>101</v>
      </c>
      <c r="D35" s="27" t="s">
        <v>105</v>
      </c>
      <c r="E35" s="28" t="s">
        <v>106</v>
      </c>
      <c r="F35" s="19" t="s">
        <v>8</v>
      </c>
      <c r="G35" s="19" t="s">
        <v>0</v>
      </c>
      <c r="H35" s="21">
        <v>12100</v>
      </c>
      <c r="I35" s="21">
        <f t="shared" si="5"/>
        <v>12100</v>
      </c>
      <c r="J35" s="22" t="s">
        <v>279</v>
      </c>
      <c r="K35" s="58" t="s">
        <v>104</v>
      </c>
    </row>
    <row r="36" spans="1:11" ht="34" x14ac:dyDescent="0.2">
      <c r="A36" s="18">
        <v>2014</v>
      </c>
      <c r="B36" s="19" t="s">
        <v>7</v>
      </c>
      <c r="C36" s="19" t="s">
        <v>96</v>
      </c>
      <c r="D36" s="20" t="s">
        <v>97</v>
      </c>
      <c r="E36" s="28" t="s">
        <v>98</v>
      </c>
      <c r="F36" s="28" t="s">
        <v>99</v>
      </c>
      <c r="G36" s="19" t="s">
        <v>0</v>
      </c>
      <c r="H36" s="30">
        <v>14223</v>
      </c>
      <c r="I36" s="21">
        <f t="shared" si="5"/>
        <v>14223</v>
      </c>
      <c r="J36" s="22" t="s">
        <v>286</v>
      </c>
      <c r="K36" s="58" t="s">
        <v>100</v>
      </c>
    </row>
    <row r="37" spans="1:11" ht="34" x14ac:dyDescent="0.2">
      <c r="A37" s="18">
        <v>2014</v>
      </c>
      <c r="B37" s="19" t="s">
        <v>7</v>
      </c>
      <c r="C37" s="28" t="s">
        <v>101</v>
      </c>
      <c r="D37" s="27" t="s">
        <v>107</v>
      </c>
      <c r="E37" s="28" t="s">
        <v>108</v>
      </c>
      <c r="F37" s="19" t="s">
        <v>8</v>
      </c>
      <c r="G37" s="19" t="s">
        <v>0</v>
      </c>
      <c r="H37" s="31">
        <v>14262.94</v>
      </c>
      <c r="I37" s="21">
        <f t="shared" si="5"/>
        <v>14262.94</v>
      </c>
      <c r="J37" s="22" t="s">
        <v>287</v>
      </c>
      <c r="K37" s="58" t="s">
        <v>104</v>
      </c>
    </row>
    <row r="38" spans="1:11" ht="17" x14ac:dyDescent="0.2">
      <c r="A38" s="18">
        <v>2014</v>
      </c>
      <c r="B38" s="19" t="s">
        <v>7</v>
      </c>
      <c r="C38" s="28" t="s">
        <v>101</v>
      </c>
      <c r="D38" s="27" t="s">
        <v>109</v>
      </c>
      <c r="E38" s="28" t="s">
        <v>110</v>
      </c>
      <c r="F38" s="19" t="s">
        <v>8</v>
      </c>
      <c r="G38" s="19" t="s">
        <v>0</v>
      </c>
      <c r="H38" s="30">
        <v>15000</v>
      </c>
      <c r="I38" s="21">
        <f t="shared" si="5"/>
        <v>15000</v>
      </c>
      <c r="J38" s="22" t="s">
        <v>284</v>
      </c>
      <c r="K38" s="58" t="s">
        <v>104</v>
      </c>
    </row>
    <row r="39" spans="1:11" ht="34" x14ac:dyDescent="0.2">
      <c r="A39" s="18">
        <v>2014</v>
      </c>
      <c r="B39" s="19" t="s">
        <v>7</v>
      </c>
      <c r="C39" s="28" t="s">
        <v>101</v>
      </c>
      <c r="D39" s="27" t="s">
        <v>111</v>
      </c>
      <c r="E39" s="28" t="s">
        <v>112</v>
      </c>
      <c r="F39" s="19" t="s">
        <v>8</v>
      </c>
      <c r="G39" s="19" t="s">
        <v>0</v>
      </c>
      <c r="H39" s="30">
        <v>18799</v>
      </c>
      <c r="I39" s="21">
        <f t="shared" si="5"/>
        <v>18799</v>
      </c>
      <c r="J39" s="22" t="s">
        <v>288</v>
      </c>
      <c r="K39" s="58" t="s">
        <v>104</v>
      </c>
    </row>
    <row r="40" spans="1:11" ht="34" x14ac:dyDescent="0.2">
      <c r="A40" s="18">
        <v>2014</v>
      </c>
      <c r="B40" s="19" t="s">
        <v>7</v>
      </c>
      <c r="C40" s="19" t="s">
        <v>113</v>
      </c>
      <c r="D40" s="20" t="s">
        <v>114</v>
      </c>
      <c r="E40" s="19" t="s">
        <v>115</v>
      </c>
      <c r="F40" s="19" t="s">
        <v>91</v>
      </c>
      <c r="G40" s="19" t="s">
        <v>0</v>
      </c>
      <c r="H40" s="21">
        <v>134540.6</v>
      </c>
      <c r="I40" s="21">
        <f t="shared" si="5"/>
        <v>134540.6</v>
      </c>
      <c r="J40" s="22" t="s">
        <v>279</v>
      </c>
      <c r="K40" s="58" t="s">
        <v>116</v>
      </c>
    </row>
    <row r="41" spans="1:11" ht="34" x14ac:dyDescent="0.2">
      <c r="A41" s="18">
        <v>2014</v>
      </c>
      <c r="B41" s="19" t="s">
        <v>5</v>
      </c>
      <c r="C41" s="19" t="s">
        <v>221</v>
      </c>
      <c r="D41" s="20" t="s">
        <v>219</v>
      </c>
      <c r="E41" s="19" t="s">
        <v>268</v>
      </c>
      <c r="F41" s="19" t="s">
        <v>262</v>
      </c>
      <c r="G41" s="19" t="s">
        <v>119</v>
      </c>
      <c r="H41" s="35">
        <v>110000</v>
      </c>
      <c r="I41" s="21">
        <f t="shared" si="5"/>
        <v>110000</v>
      </c>
      <c r="J41" s="22" t="s">
        <v>254</v>
      </c>
      <c r="K41" s="24"/>
    </row>
    <row r="42" spans="1:11" ht="17" x14ac:dyDescent="0.2">
      <c r="A42" s="18">
        <v>2015</v>
      </c>
      <c r="B42" s="19" t="s">
        <v>5</v>
      </c>
      <c r="C42" s="19" t="s">
        <v>221</v>
      </c>
      <c r="D42" s="20" t="s">
        <v>220</v>
      </c>
      <c r="E42" s="19" t="s">
        <v>269</v>
      </c>
      <c r="F42" s="19" t="s">
        <v>217</v>
      </c>
      <c r="G42" s="19" t="s">
        <v>119</v>
      </c>
      <c r="H42" s="21">
        <f>4100*12</f>
        <v>49200</v>
      </c>
      <c r="I42" s="21">
        <f t="shared" si="5"/>
        <v>49200</v>
      </c>
      <c r="J42" s="22" t="s">
        <v>289</v>
      </c>
      <c r="K42" s="24"/>
    </row>
    <row r="43" spans="1:11" ht="34" x14ac:dyDescent="0.2">
      <c r="A43" s="18">
        <v>2015</v>
      </c>
      <c r="B43" s="19" t="s">
        <v>2</v>
      </c>
      <c r="C43" s="20" t="s">
        <v>136</v>
      </c>
      <c r="D43" s="20" t="s">
        <v>137</v>
      </c>
      <c r="E43" s="20" t="s">
        <v>138</v>
      </c>
      <c r="F43" s="20" t="s">
        <v>139</v>
      </c>
      <c r="G43" s="19" t="s">
        <v>119</v>
      </c>
      <c r="H43" s="35">
        <v>113823.18</v>
      </c>
      <c r="I43" s="21">
        <f t="shared" si="5"/>
        <v>113823.18</v>
      </c>
      <c r="J43" s="17" t="s">
        <v>290</v>
      </c>
      <c r="K43" s="36"/>
    </row>
    <row r="44" spans="1:11" ht="17" x14ac:dyDescent="0.2">
      <c r="A44" s="18">
        <v>2015</v>
      </c>
      <c r="B44" s="19" t="s">
        <v>7</v>
      </c>
      <c r="C44" s="19" t="s">
        <v>124</v>
      </c>
      <c r="D44" s="19" t="s">
        <v>125</v>
      </c>
      <c r="E44" s="19" t="s">
        <v>126</v>
      </c>
      <c r="F44" s="19" t="s">
        <v>12</v>
      </c>
      <c r="G44" s="19" t="s">
        <v>55</v>
      </c>
      <c r="H44" s="21">
        <v>8000</v>
      </c>
      <c r="I44" s="21">
        <f t="shared" si="5"/>
        <v>8000</v>
      </c>
      <c r="J44" s="22" t="s">
        <v>279</v>
      </c>
      <c r="K44" s="33"/>
    </row>
    <row r="45" spans="1:11" s="34" customFormat="1" ht="34" x14ac:dyDescent="0.2">
      <c r="A45" s="18">
        <v>2015</v>
      </c>
      <c r="B45" s="19" t="s">
        <v>7</v>
      </c>
      <c r="C45" s="20" t="s">
        <v>120</v>
      </c>
      <c r="D45" s="20" t="s">
        <v>121</v>
      </c>
      <c r="E45" s="19" t="s">
        <v>122</v>
      </c>
      <c r="F45" s="19" t="s">
        <v>8</v>
      </c>
      <c r="G45" s="19" t="s">
        <v>0</v>
      </c>
      <c r="H45" s="21">
        <v>10750</v>
      </c>
      <c r="I45" s="21">
        <f t="shared" si="5"/>
        <v>10750</v>
      </c>
      <c r="J45" s="22" t="s">
        <v>283</v>
      </c>
      <c r="K45" s="58" t="s">
        <v>123</v>
      </c>
    </row>
    <row r="46" spans="1:11" s="34" customFormat="1" ht="51" x14ac:dyDescent="0.2">
      <c r="A46" s="18">
        <v>2015</v>
      </c>
      <c r="B46" s="19" t="s">
        <v>7</v>
      </c>
      <c r="C46" s="19" t="s">
        <v>124</v>
      </c>
      <c r="D46" s="19" t="s">
        <v>127</v>
      </c>
      <c r="E46" s="19" t="s">
        <v>128</v>
      </c>
      <c r="F46" s="19" t="s">
        <v>8</v>
      </c>
      <c r="G46" s="19" t="s">
        <v>0</v>
      </c>
      <c r="H46" s="21">
        <v>14105.35</v>
      </c>
      <c r="I46" s="21">
        <f t="shared" si="5"/>
        <v>14105.35</v>
      </c>
      <c r="J46" s="22" t="s">
        <v>279</v>
      </c>
      <c r="K46" s="58" t="s">
        <v>129</v>
      </c>
    </row>
    <row r="47" spans="1:11" ht="34" x14ac:dyDescent="0.2">
      <c r="A47" s="18">
        <v>2015</v>
      </c>
      <c r="B47" s="19" t="s">
        <v>7</v>
      </c>
      <c r="C47" s="20" t="s">
        <v>38</v>
      </c>
      <c r="D47" s="20" t="s">
        <v>130</v>
      </c>
      <c r="E47" s="19" t="s">
        <v>131</v>
      </c>
      <c r="F47" s="19" t="s">
        <v>132</v>
      </c>
      <c r="G47" s="19" t="s">
        <v>0</v>
      </c>
      <c r="H47" s="21">
        <f>3000*12</f>
        <v>36000</v>
      </c>
      <c r="I47" s="21">
        <f t="shared" si="5"/>
        <v>36000</v>
      </c>
      <c r="J47" s="32" t="s">
        <v>291</v>
      </c>
      <c r="K47" s="58" t="s">
        <v>133</v>
      </c>
    </row>
    <row r="48" spans="1:11" ht="34" x14ac:dyDescent="0.2">
      <c r="A48" s="18">
        <v>2015</v>
      </c>
      <c r="B48" s="19" t="s">
        <v>7</v>
      </c>
      <c r="C48" s="19" t="s">
        <v>68</v>
      </c>
      <c r="D48" s="20" t="s">
        <v>134</v>
      </c>
      <c r="E48" s="19" t="s">
        <v>135</v>
      </c>
      <c r="F48" s="19" t="s">
        <v>10</v>
      </c>
      <c r="G48" s="19" t="s">
        <v>0</v>
      </c>
      <c r="H48" s="21">
        <f>SUM(I49:I51)</f>
        <v>75600</v>
      </c>
      <c r="J48" s="22" t="s">
        <v>276</v>
      </c>
      <c r="K48" s="58" t="s">
        <v>71</v>
      </c>
    </row>
    <row r="49" spans="1:11" s="34" customFormat="1" ht="17" x14ac:dyDescent="0.2">
      <c r="A49" s="18">
        <v>2016</v>
      </c>
      <c r="B49" s="19" t="s">
        <v>7</v>
      </c>
      <c r="C49" s="19"/>
      <c r="D49" s="20"/>
      <c r="E49" s="19"/>
      <c r="F49" s="19"/>
      <c r="G49" s="19" t="s">
        <v>0</v>
      </c>
      <c r="H49" s="21"/>
      <c r="I49" s="21">
        <f>2100*36/3</f>
        <v>25200</v>
      </c>
      <c r="J49" s="22"/>
      <c r="K49" s="24"/>
    </row>
    <row r="50" spans="1:11" ht="17" x14ac:dyDescent="0.2">
      <c r="A50" s="18">
        <v>2017</v>
      </c>
      <c r="B50" s="19" t="s">
        <v>7</v>
      </c>
      <c r="D50" s="20"/>
      <c r="G50" s="19" t="s">
        <v>0</v>
      </c>
      <c r="I50" s="21">
        <f>2100*36/3</f>
        <v>25200</v>
      </c>
      <c r="J50" s="22"/>
      <c r="K50" s="24"/>
    </row>
    <row r="51" spans="1:11" ht="17" x14ac:dyDescent="0.2">
      <c r="A51" s="18">
        <v>2018</v>
      </c>
      <c r="B51" s="19" t="s">
        <v>7</v>
      </c>
      <c r="D51" s="20"/>
      <c r="G51" s="19" t="s">
        <v>0</v>
      </c>
      <c r="I51" s="21">
        <f>2100*36/3</f>
        <v>25200</v>
      </c>
      <c r="J51" s="22"/>
      <c r="K51" s="24"/>
    </row>
    <row r="52" spans="1:11" ht="34" x14ac:dyDescent="0.2">
      <c r="A52" s="18">
        <v>2015</v>
      </c>
      <c r="B52" s="19" t="s">
        <v>5</v>
      </c>
      <c r="C52" s="19" t="s">
        <v>221</v>
      </c>
      <c r="D52" s="20" t="s">
        <v>219</v>
      </c>
      <c r="E52" s="19" t="s">
        <v>268</v>
      </c>
      <c r="F52" s="19" t="s">
        <v>262</v>
      </c>
      <c r="G52" s="19" t="s">
        <v>119</v>
      </c>
      <c r="H52" s="35">
        <f>29600+132100</f>
        <v>161700</v>
      </c>
      <c r="I52" s="21">
        <f t="shared" ref="I52" si="7">H52</f>
        <v>161700</v>
      </c>
      <c r="J52" s="22" t="s">
        <v>254</v>
      </c>
      <c r="K52" s="24"/>
    </row>
    <row r="53" spans="1:11" ht="17" x14ac:dyDescent="0.2">
      <c r="A53" s="18">
        <v>2016</v>
      </c>
      <c r="B53" s="19" t="s">
        <v>5</v>
      </c>
      <c r="C53" s="19" t="s">
        <v>221</v>
      </c>
      <c r="D53" s="20" t="s">
        <v>220</v>
      </c>
      <c r="E53" s="19" t="s">
        <v>269</v>
      </c>
      <c r="F53" s="19" t="s">
        <v>217</v>
      </c>
      <c r="G53" s="19" t="s">
        <v>119</v>
      </c>
      <c r="H53" s="35">
        <v>49200</v>
      </c>
      <c r="I53" s="21">
        <f t="shared" ref="I53:I59" si="8">H53</f>
        <v>49200</v>
      </c>
      <c r="J53" s="22" t="s">
        <v>289</v>
      </c>
      <c r="K53" s="24"/>
    </row>
    <row r="54" spans="1:11" ht="34" x14ac:dyDescent="0.2">
      <c r="A54" s="18">
        <v>2016</v>
      </c>
      <c r="B54" s="19" t="s">
        <v>5</v>
      </c>
      <c r="C54" s="19" t="s">
        <v>221</v>
      </c>
      <c r="D54" s="20" t="s">
        <v>219</v>
      </c>
      <c r="E54" s="19" t="s">
        <v>268</v>
      </c>
      <c r="F54" s="19" t="s">
        <v>262</v>
      </c>
      <c r="G54" s="19" t="s">
        <v>119</v>
      </c>
      <c r="H54" s="35">
        <f>182400+137700</f>
        <v>320100</v>
      </c>
      <c r="I54" s="21">
        <f t="shared" si="8"/>
        <v>320100</v>
      </c>
      <c r="J54" s="22" t="s">
        <v>254</v>
      </c>
      <c r="K54" s="24"/>
    </row>
    <row r="55" spans="1:11" ht="68" x14ac:dyDescent="0.2">
      <c r="A55" s="18">
        <v>2016</v>
      </c>
      <c r="B55" s="19" t="s">
        <v>2</v>
      </c>
      <c r="C55" s="20" t="s">
        <v>140</v>
      </c>
      <c r="D55" s="20" t="s">
        <v>141</v>
      </c>
      <c r="E55" s="19" t="s">
        <v>142</v>
      </c>
      <c r="F55" s="19" t="s">
        <v>3</v>
      </c>
      <c r="G55" s="19" t="s">
        <v>0</v>
      </c>
      <c r="H55" s="35">
        <v>21000</v>
      </c>
      <c r="I55" s="21">
        <f t="shared" si="8"/>
        <v>21000</v>
      </c>
      <c r="J55" s="22" t="s">
        <v>288</v>
      </c>
      <c r="K55" s="58" t="s">
        <v>240</v>
      </c>
    </row>
    <row r="56" spans="1:11" ht="34" x14ac:dyDescent="0.2">
      <c r="A56" s="18">
        <v>2016</v>
      </c>
      <c r="B56" s="19" t="s">
        <v>2</v>
      </c>
      <c r="C56" s="19" t="s">
        <v>143</v>
      </c>
      <c r="D56" s="20" t="s">
        <v>144</v>
      </c>
      <c r="E56" s="19" t="s">
        <v>145</v>
      </c>
      <c r="F56" s="19" t="s">
        <v>4</v>
      </c>
      <c r="G56" s="19" t="s">
        <v>119</v>
      </c>
      <c r="H56" s="21">
        <f>1100*36</f>
        <v>39600</v>
      </c>
      <c r="I56" s="21">
        <f t="shared" si="8"/>
        <v>39600</v>
      </c>
      <c r="J56" s="22" t="s">
        <v>283</v>
      </c>
      <c r="K56" s="58" t="s">
        <v>146</v>
      </c>
    </row>
    <row r="57" spans="1:11" ht="34" x14ac:dyDescent="0.2">
      <c r="A57" s="18">
        <v>2016</v>
      </c>
      <c r="B57" s="19" t="s">
        <v>7</v>
      </c>
      <c r="C57" s="19" t="s">
        <v>143</v>
      </c>
      <c r="D57" s="20" t="s">
        <v>147</v>
      </c>
      <c r="E57" s="19" t="s">
        <v>148</v>
      </c>
      <c r="F57" s="19" t="s">
        <v>11</v>
      </c>
      <c r="G57" s="19" t="s">
        <v>119</v>
      </c>
      <c r="H57" s="21">
        <f>420*12</f>
        <v>5040</v>
      </c>
      <c r="I57" s="21">
        <f t="shared" si="8"/>
        <v>5040</v>
      </c>
      <c r="J57" s="22" t="s">
        <v>283</v>
      </c>
      <c r="K57" s="58" t="s">
        <v>149</v>
      </c>
    </row>
    <row r="58" spans="1:11" ht="17" x14ac:dyDescent="0.2">
      <c r="A58" s="18">
        <v>2016</v>
      </c>
      <c r="B58" s="19" t="s">
        <v>7</v>
      </c>
      <c r="C58" s="19" t="s">
        <v>143</v>
      </c>
      <c r="D58" s="19" t="s">
        <v>150</v>
      </c>
      <c r="E58" s="19" t="s">
        <v>151</v>
      </c>
      <c r="F58" s="19" t="s">
        <v>12</v>
      </c>
      <c r="G58" s="19" t="s">
        <v>55</v>
      </c>
      <c r="H58" s="21">
        <v>8290.61</v>
      </c>
      <c r="I58" s="21">
        <f t="shared" si="8"/>
        <v>8290.61</v>
      </c>
      <c r="J58" s="22" t="s">
        <v>279</v>
      </c>
      <c r="K58" s="23"/>
    </row>
    <row r="59" spans="1:11" ht="34" x14ac:dyDescent="0.2">
      <c r="A59" s="18">
        <v>2016</v>
      </c>
      <c r="B59" s="19" t="s">
        <v>7</v>
      </c>
      <c r="C59" s="19" t="s">
        <v>113</v>
      </c>
      <c r="D59" s="20" t="s">
        <v>156</v>
      </c>
      <c r="E59" s="19" t="s">
        <v>157</v>
      </c>
      <c r="F59" s="19" t="s">
        <v>158</v>
      </c>
      <c r="G59" s="19" t="s">
        <v>0</v>
      </c>
      <c r="H59" s="37">
        <v>460670</v>
      </c>
      <c r="I59" s="21">
        <f t="shared" si="8"/>
        <v>460670</v>
      </c>
      <c r="J59" s="32" t="s">
        <v>291</v>
      </c>
      <c r="K59" s="58" t="s">
        <v>159</v>
      </c>
    </row>
    <row r="60" spans="1:11" ht="51" x14ac:dyDescent="0.2">
      <c r="A60" s="18">
        <v>2016</v>
      </c>
      <c r="B60" s="19" t="s">
        <v>7</v>
      </c>
      <c r="C60" s="20" t="s">
        <v>152</v>
      </c>
      <c r="D60" s="20" t="s">
        <v>153</v>
      </c>
      <c r="E60" s="20" t="s">
        <v>154</v>
      </c>
      <c r="F60" s="19" t="s">
        <v>10</v>
      </c>
      <c r="G60" s="19" t="s">
        <v>0</v>
      </c>
      <c r="H60" s="21">
        <f>SUM(I61:I63)</f>
        <v>75600</v>
      </c>
      <c r="J60" s="17" t="s">
        <v>292</v>
      </c>
      <c r="K60" s="58" t="s">
        <v>155</v>
      </c>
    </row>
    <row r="61" spans="1:11" ht="17" x14ac:dyDescent="0.2">
      <c r="A61" s="18">
        <v>2017</v>
      </c>
      <c r="B61" s="19" t="s">
        <v>7</v>
      </c>
      <c r="D61" s="20"/>
      <c r="G61" s="19" t="s">
        <v>0</v>
      </c>
      <c r="I61" s="21">
        <f>2100*36/3</f>
        <v>25200</v>
      </c>
      <c r="K61" s="24"/>
    </row>
    <row r="62" spans="1:11" ht="17" x14ac:dyDescent="0.2">
      <c r="A62" s="18">
        <v>2018</v>
      </c>
      <c r="B62" s="19" t="s">
        <v>7</v>
      </c>
      <c r="D62" s="20"/>
      <c r="G62" s="19" t="s">
        <v>0</v>
      </c>
      <c r="I62" s="21">
        <f>2100*36/3</f>
        <v>25200</v>
      </c>
      <c r="K62" s="24"/>
    </row>
    <row r="63" spans="1:11" ht="17" x14ac:dyDescent="0.2">
      <c r="A63" s="18">
        <v>2019</v>
      </c>
      <c r="B63" s="19" t="s">
        <v>7</v>
      </c>
      <c r="D63" s="20"/>
      <c r="G63" s="19" t="s">
        <v>0</v>
      </c>
      <c r="I63" s="21">
        <f>2100*36/3</f>
        <v>25200</v>
      </c>
      <c r="K63" s="24"/>
    </row>
    <row r="64" spans="1:11" ht="17" x14ac:dyDescent="0.2">
      <c r="A64" s="18">
        <v>2017</v>
      </c>
      <c r="B64" s="19" t="s">
        <v>5</v>
      </c>
      <c r="C64" s="19" t="s">
        <v>221</v>
      </c>
      <c r="D64" s="20" t="s">
        <v>220</v>
      </c>
      <c r="E64" s="19" t="s">
        <v>269</v>
      </c>
      <c r="F64" s="19" t="s">
        <v>217</v>
      </c>
      <c r="G64" s="19" t="s">
        <v>119</v>
      </c>
      <c r="H64" s="35">
        <v>49200</v>
      </c>
      <c r="I64" s="21">
        <f>H64</f>
        <v>49200</v>
      </c>
      <c r="J64" s="22" t="s">
        <v>293</v>
      </c>
      <c r="K64" s="24"/>
    </row>
    <row r="65" spans="1:11" ht="34" x14ac:dyDescent="0.2">
      <c r="A65" s="18">
        <v>2017</v>
      </c>
      <c r="B65" s="19" t="s">
        <v>5</v>
      </c>
      <c r="C65" s="19" t="s">
        <v>221</v>
      </c>
      <c r="D65" s="20" t="s">
        <v>219</v>
      </c>
      <c r="E65" s="19" t="s">
        <v>268</v>
      </c>
      <c r="F65" s="19" t="s">
        <v>262</v>
      </c>
      <c r="G65" s="19" t="s">
        <v>119</v>
      </c>
      <c r="H65" s="35">
        <f>182400+137700</f>
        <v>320100</v>
      </c>
      <c r="I65" s="21">
        <f>H65</f>
        <v>320100</v>
      </c>
      <c r="J65" s="22" t="s">
        <v>254</v>
      </c>
      <c r="K65" s="24"/>
    </row>
    <row r="66" spans="1:11" ht="34" x14ac:dyDescent="0.2">
      <c r="A66" s="18">
        <v>2017</v>
      </c>
      <c r="B66" s="19" t="s">
        <v>7</v>
      </c>
      <c r="C66" s="19" t="s">
        <v>160</v>
      </c>
      <c r="D66" s="20" t="s">
        <v>161</v>
      </c>
      <c r="E66" s="19" t="s">
        <v>162</v>
      </c>
      <c r="F66" s="19" t="s">
        <v>11</v>
      </c>
      <c r="G66" s="19" t="s">
        <v>119</v>
      </c>
      <c r="H66" s="21">
        <f>420*12</f>
        <v>5040</v>
      </c>
      <c r="I66" s="21">
        <f>H66</f>
        <v>5040</v>
      </c>
      <c r="J66" s="22" t="s">
        <v>279</v>
      </c>
      <c r="K66" s="58" t="s">
        <v>163</v>
      </c>
    </row>
    <row r="67" spans="1:11" ht="51" x14ac:dyDescent="0.2">
      <c r="A67" s="18">
        <v>2017</v>
      </c>
      <c r="B67" s="19" t="s">
        <v>7</v>
      </c>
      <c r="C67" s="19" t="s">
        <v>164</v>
      </c>
      <c r="D67" s="20" t="s">
        <v>165</v>
      </c>
      <c r="E67" s="19" t="s">
        <v>166</v>
      </c>
      <c r="F67" s="19" t="s">
        <v>10</v>
      </c>
      <c r="G67" s="19" t="s">
        <v>0</v>
      </c>
      <c r="H67" s="21">
        <f>SUM(I68:I70)</f>
        <v>75600</v>
      </c>
      <c r="J67" s="22" t="s">
        <v>279</v>
      </c>
      <c r="K67" s="58" t="s">
        <v>167</v>
      </c>
    </row>
    <row r="68" spans="1:11" ht="17" x14ac:dyDescent="0.2">
      <c r="A68" s="18">
        <v>2018</v>
      </c>
      <c r="B68" s="19" t="s">
        <v>7</v>
      </c>
      <c r="D68" s="20"/>
      <c r="G68" s="19" t="s">
        <v>0</v>
      </c>
      <c r="I68" s="21">
        <f>2100*36/3</f>
        <v>25200</v>
      </c>
      <c r="K68" s="24"/>
    </row>
    <row r="69" spans="1:11" ht="17" x14ac:dyDescent="0.2">
      <c r="A69" s="18">
        <v>2019</v>
      </c>
      <c r="B69" s="19" t="s">
        <v>7</v>
      </c>
      <c r="D69" s="20"/>
      <c r="G69" s="19" t="s">
        <v>0</v>
      </c>
      <c r="I69" s="21">
        <f>2100*36/3</f>
        <v>25200</v>
      </c>
      <c r="K69" s="24"/>
    </row>
    <row r="70" spans="1:11" ht="17" x14ac:dyDescent="0.2">
      <c r="A70" s="18">
        <v>2020</v>
      </c>
      <c r="B70" s="19" t="s">
        <v>7</v>
      </c>
      <c r="D70" s="20"/>
      <c r="G70" s="19" t="s">
        <v>0</v>
      </c>
      <c r="I70" s="21">
        <f>2100*36/3</f>
        <v>25200</v>
      </c>
      <c r="K70" s="24"/>
    </row>
    <row r="71" spans="1:11" ht="17" x14ac:dyDescent="0.2">
      <c r="A71" s="18">
        <v>2018</v>
      </c>
      <c r="B71" s="19" t="s">
        <v>5</v>
      </c>
      <c r="C71" s="19" t="s">
        <v>221</v>
      </c>
      <c r="D71" s="20" t="s">
        <v>220</v>
      </c>
      <c r="E71" s="19" t="s">
        <v>269</v>
      </c>
      <c r="F71" s="19" t="s">
        <v>217</v>
      </c>
      <c r="G71" s="19" t="s">
        <v>119</v>
      </c>
      <c r="H71" s="35">
        <v>49200</v>
      </c>
      <c r="I71" s="21">
        <f t="shared" ref="I71:I80" si="9">H71</f>
        <v>49200</v>
      </c>
      <c r="J71" s="22" t="s">
        <v>293</v>
      </c>
      <c r="K71" s="24"/>
    </row>
    <row r="72" spans="1:11" ht="34" x14ac:dyDescent="0.2">
      <c r="A72" s="18">
        <v>2018</v>
      </c>
      <c r="B72" s="19" t="s">
        <v>5</v>
      </c>
      <c r="C72" s="19" t="s">
        <v>221</v>
      </c>
      <c r="D72" s="20" t="s">
        <v>219</v>
      </c>
      <c r="E72" s="19" t="s">
        <v>268</v>
      </c>
      <c r="F72" s="19" t="s">
        <v>262</v>
      </c>
      <c r="G72" s="19" t="s">
        <v>119</v>
      </c>
      <c r="H72" s="35">
        <f>182400+136100</f>
        <v>318500</v>
      </c>
      <c r="I72" s="21">
        <f t="shared" si="9"/>
        <v>318500</v>
      </c>
      <c r="J72" s="22" t="s">
        <v>254</v>
      </c>
      <c r="K72" s="24"/>
    </row>
    <row r="73" spans="1:11" ht="64" x14ac:dyDescent="0.2">
      <c r="A73" s="18">
        <v>2018</v>
      </c>
      <c r="B73" s="19" t="s">
        <v>2</v>
      </c>
      <c r="C73" s="19" t="s">
        <v>198</v>
      </c>
      <c r="D73" s="20" t="s">
        <v>200</v>
      </c>
      <c r="E73" s="20" t="s">
        <v>216</v>
      </c>
      <c r="F73" s="19" t="s">
        <v>199</v>
      </c>
      <c r="G73" s="19" t="s">
        <v>119</v>
      </c>
      <c r="H73" s="35">
        <f>400*12</f>
        <v>4800</v>
      </c>
      <c r="I73" s="21">
        <f t="shared" si="9"/>
        <v>4800</v>
      </c>
      <c r="J73" s="22" t="s">
        <v>284</v>
      </c>
      <c r="K73" s="58" t="s">
        <v>237</v>
      </c>
    </row>
    <row r="74" spans="1:11" ht="64" x14ac:dyDescent="0.2">
      <c r="A74" s="18">
        <v>2018</v>
      </c>
      <c r="B74" s="19" t="s">
        <v>2</v>
      </c>
      <c r="C74" s="19" t="s">
        <v>187</v>
      </c>
      <c r="D74" s="19" t="s">
        <v>188</v>
      </c>
      <c r="E74" s="19" t="s">
        <v>189</v>
      </c>
      <c r="F74" s="19" t="s">
        <v>3</v>
      </c>
      <c r="G74" s="19" t="s">
        <v>0</v>
      </c>
      <c r="H74" s="35">
        <v>60000</v>
      </c>
      <c r="I74" s="21">
        <f t="shared" si="9"/>
        <v>60000</v>
      </c>
      <c r="J74" s="22" t="s">
        <v>283</v>
      </c>
      <c r="K74" s="58" t="s">
        <v>190</v>
      </c>
    </row>
    <row r="75" spans="1:11" ht="34" x14ac:dyDescent="0.2">
      <c r="A75" s="18">
        <v>2018</v>
      </c>
      <c r="B75" s="19" t="s">
        <v>7</v>
      </c>
      <c r="C75" s="19" t="s">
        <v>168</v>
      </c>
      <c r="D75" s="20" t="s">
        <v>169</v>
      </c>
      <c r="E75" s="19" t="s">
        <v>170</v>
      </c>
      <c r="F75" s="19" t="s">
        <v>11</v>
      </c>
      <c r="G75" s="19" t="s">
        <v>119</v>
      </c>
      <c r="H75" s="21">
        <f>420*12</f>
        <v>5040</v>
      </c>
      <c r="I75" s="21">
        <f t="shared" si="9"/>
        <v>5040</v>
      </c>
      <c r="J75" s="22" t="s">
        <v>276</v>
      </c>
      <c r="K75" s="58" t="s">
        <v>171</v>
      </c>
    </row>
    <row r="76" spans="1:11" ht="34" x14ac:dyDescent="0.2">
      <c r="A76" s="18">
        <v>2018</v>
      </c>
      <c r="B76" s="19" t="s">
        <v>7</v>
      </c>
      <c r="C76" s="19" t="s">
        <v>168</v>
      </c>
      <c r="D76" s="20" t="s">
        <v>172</v>
      </c>
      <c r="E76" s="19" t="s">
        <v>173</v>
      </c>
      <c r="F76" s="19" t="s">
        <v>11</v>
      </c>
      <c r="G76" s="19" t="s">
        <v>119</v>
      </c>
      <c r="H76" s="21">
        <f>420*12</f>
        <v>5040</v>
      </c>
      <c r="I76" s="21">
        <f t="shared" si="9"/>
        <v>5040</v>
      </c>
      <c r="J76" s="17" t="s">
        <v>293</v>
      </c>
      <c r="K76" s="58" t="s">
        <v>171</v>
      </c>
    </row>
    <row r="77" spans="1:11" ht="34" x14ac:dyDescent="0.2">
      <c r="A77" s="18">
        <v>2018</v>
      </c>
      <c r="B77" s="19" t="s">
        <v>7</v>
      </c>
      <c r="C77" s="19" t="s">
        <v>168</v>
      </c>
      <c r="D77" s="20" t="s">
        <v>174</v>
      </c>
      <c r="E77" s="19" t="s">
        <v>175</v>
      </c>
      <c r="F77" s="19" t="s">
        <v>11</v>
      </c>
      <c r="G77" s="19" t="s">
        <v>119</v>
      </c>
      <c r="H77" s="21">
        <f>420*12</f>
        <v>5040</v>
      </c>
      <c r="I77" s="21">
        <f t="shared" si="9"/>
        <v>5040</v>
      </c>
      <c r="J77" s="17" t="s">
        <v>289</v>
      </c>
      <c r="K77" s="58" t="s">
        <v>171</v>
      </c>
    </row>
    <row r="78" spans="1:11" ht="34" x14ac:dyDescent="0.2">
      <c r="A78" s="18">
        <v>2018</v>
      </c>
      <c r="B78" s="19" t="s">
        <v>7</v>
      </c>
      <c r="C78" s="19" t="s">
        <v>176</v>
      </c>
      <c r="D78" s="20" t="s">
        <v>177</v>
      </c>
      <c r="E78" s="19" t="s">
        <v>178</v>
      </c>
      <c r="F78" s="19" t="s">
        <v>11</v>
      </c>
      <c r="G78" s="19" t="s">
        <v>119</v>
      </c>
      <c r="H78" s="21">
        <f>420*12</f>
        <v>5040</v>
      </c>
      <c r="I78" s="21">
        <f t="shared" si="9"/>
        <v>5040</v>
      </c>
      <c r="J78" s="22" t="s">
        <v>283</v>
      </c>
      <c r="K78" s="58" t="s">
        <v>179</v>
      </c>
    </row>
    <row r="79" spans="1:11" ht="34" x14ac:dyDescent="0.2">
      <c r="A79" s="18">
        <v>2018</v>
      </c>
      <c r="B79" s="19" t="s">
        <v>7</v>
      </c>
      <c r="C79" s="19" t="s">
        <v>176</v>
      </c>
      <c r="D79" s="20" t="s">
        <v>180</v>
      </c>
      <c r="E79" s="19" t="s">
        <v>181</v>
      </c>
      <c r="F79" s="19" t="s">
        <v>11</v>
      </c>
      <c r="G79" s="19" t="s">
        <v>119</v>
      </c>
      <c r="H79" s="21">
        <f>420*12</f>
        <v>5040</v>
      </c>
      <c r="I79" s="21">
        <f t="shared" si="9"/>
        <v>5040</v>
      </c>
      <c r="J79" s="17" t="s">
        <v>290</v>
      </c>
      <c r="K79" s="58" t="s">
        <v>179</v>
      </c>
    </row>
    <row r="80" spans="1:11" ht="51" x14ac:dyDescent="0.2">
      <c r="A80" s="18">
        <v>2018</v>
      </c>
      <c r="B80" s="19" t="s">
        <v>7</v>
      </c>
      <c r="C80" s="19" t="s">
        <v>191</v>
      </c>
      <c r="D80" s="20" t="s">
        <v>196</v>
      </c>
      <c r="E80" s="19" t="s">
        <v>197</v>
      </c>
      <c r="F80" s="19" t="s">
        <v>194</v>
      </c>
      <c r="G80" s="19" t="s">
        <v>0</v>
      </c>
      <c r="H80" s="35">
        <v>45436.51</v>
      </c>
      <c r="I80" s="21">
        <f t="shared" si="9"/>
        <v>45436.51</v>
      </c>
      <c r="J80" s="17" t="s">
        <v>289</v>
      </c>
      <c r="K80" s="58" t="s">
        <v>195</v>
      </c>
    </row>
    <row r="81" spans="1:11" ht="34" x14ac:dyDescent="0.2">
      <c r="A81" s="18">
        <v>2018</v>
      </c>
      <c r="B81" s="19" t="s">
        <v>7</v>
      </c>
      <c r="C81" s="19" t="s">
        <v>52</v>
      </c>
      <c r="D81" s="20" t="s">
        <v>182</v>
      </c>
      <c r="E81" s="19" t="s">
        <v>183</v>
      </c>
      <c r="F81" s="19" t="s">
        <v>10</v>
      </c>
      <c r="G81" s="19" t="s">
        <v>0</v>
      </c>
      <c r="H81" s="21">
        <f>SUM(I82:I84)</f>
        <v>75600</v>
      </c>
      <c r="J81" s="22" t="s">
        <v>283</v>
      </c>
      <c r="K81" s="58" t="s">
        <v>184</v>
      </c>
    </row>
    <row r="82" spans="1:11" ht="17" x14ac:dyDescent="0.2">
      <c r="A82" s="18">
        <v>2019</v>
      </c>
      <c r="B82" s="19" t="s">
        <v>7</v>
      </c>
      <c r="D82" s="20"/>
      <c r="G82" s="19" t="s">
        <v>0</v>
      </c>
      <c r="I82" s="21">
        <f>2100*36/3</f>
        <v>25200</v>
      </c>
      <c r="K82" s="24"/>
    </row>
    <row r="83" spans="1:11" ht="17" x14ac:dyDescent="0.2">
      <c r="A83" s="18">
        <v>2020</v>
      </c>
      <c r="B83" s="19" t="s">
        <v>7</v>
      </c>
      <c r="D83" s="20"/>
      <c r="G83" s="19" t="s">
        <v>0</v>
      </c>
      <c r="I83" s="21">
        <f>2100*36/3</f>
        <v>25200</v>
      </c>
      <c r="K83" s="24"/>
    </row>
    <row r="84" spans="1:11" ht="17" x14ac:dyDescent="0.2">
      <c r="A84" s="18">
        <v>2021</v>
      </c>
      <c r="B84" s="19" t="s">
        <v>7</v>
      </c>
      <c r="D84" s="20"/>
      <c r="G84" s="19" t="s">
        <v>0</v>
      </c>
      <c r="I84" s="21">
        <f>2100*36/3</f>
        <v>25200</v>
      </c>
      <c r="K84" s="24"/>
    </row>
    <row r="85" spans="1:11" ht="34" x14ac:dyDescent="0.2">
      <c r="A85" s="18">
        <v>2018</v>
      </c>
      <c r="B85" s="19" t="s">
        <v>7</v>
      </c>
      <c r="C85" s="19" t="s">
        <v>191</v>
      </c>
      <c r="D85" s="20" t="s">
        <v>192</v>
      </c>
      <c r="E85" s="19" t="s">
        <v>193</v>
      </c>
      <c r="F85" s="19" t="s">
        <v>194</v>
      </c>
      <c r="G85" s="19" t="s">
        <v>0</v>
      </c>
      <c r="H85" s="35">
        <f>18866.47+44019</f>
        <v>62885.47</v>
      </c>
      <c r="I85" s="21">
        <f>H85</f>
        <v>62885.47</v>
      </c>
      <c r="J85" s="22" t="s">
        <v>284</v>
      </c>
      <c r="K85" s="58" t="s">
        <v>195</v>
      </c>
    </row>
    <row r="86" spans="1:11" ht="34" x14ac:dyDescent="0.2">
      <c r="A86" s="18">
        <v>2018</v>
      </c>
      <c r="B86" s="19" t="s">
        <v>7</v>
      </c>
      <c r="C86" s="19" t="s">
        <v>52</v>
      </c>
      <c r="D86" s="20" t="s">
        <v>185</v>
      </c>
      <c r="E86" s="19" t="s">
        <v>186</v>
      </c>
      <c r="F86" s="19" t="s">
        <v>10</v>
      </c>
      <c r="G86" s="19" t="s">
        <v>0</v>
      </c>
      <c r="H86" s="21">
        <f>SUM(I87:I89)</f>
        <v>75600</v>
      </c>
      <c r="J86" s="22" t="s">
        <v>288</v>
      </c>
      <c r="K86" s="58" t="s">
        <v>184</v>
      </c>
    </row>
    <row r="87" spans="1:11" ht="17" x14ac:dyDescent="0.2">
      <c r="A87" s="18">
        <v>2019</v>
      </c>
      <c r="B87" s="19" t="s">
        <v>7</v>
      </c>
      <c r="D87" s="20"/>
      <c r="G87" s="19" t="s">
        <v>0</v>
      </c>
      <c r="I87" s="21">
        <f>2100*36/3</f>
        <v>25200</v>
      </c>
      <c r="K87" s="24"/>
    </row>
    <row r="88" spans="1:11" ht="17" x14ac:dyDescent="0.2">
      <c r="A88" s="18">
        <v>2020</v>
      </c>
      <c r="B88" s="19" t="s">
        <v>7</v>
      </c>
      <c r="D88" s="20"/>
      <c r="G88" s="19" t="s">
        <v>0</v>
      </c>
      <c r="I88" s="21">
        <f>2100*36/3</f>
        <v>25200</v>
      </c>
      <c r="K88" s="24"/>
    </row>
    <row r="89" spans="1:11" ht="17" x14ac:dyDescent="0.2">
      <c r="A89" s="18">
        <v>2021</v>
      </c>
      <c r="B89" s="19" t="s">
        <v>7</v>
      </c>
      <c r="D89" s="20"/>
      <c r="G89" s="19" t="s">
        <v>0</v>
      </c>
      <c r="I89" s="21">
        <f>2100*36/3</f>
        <v>25200</v>
      </c>
      <c r="K89" s="24"/>
    </row>
    <row r="90" spans="1:11" ht="17" x14ac:dyDescent="0.2">
      <c r="A90" s="18">
        <v>2019</v>
      </c>
      <c r="B90" s="19" t="s">
        <v>5</v>
      </c>
      <c r="C90" s="19" t="s">
        <v>221</v>
      </c>
      <c r="D90" s="20" t="s">
        <v>218</v>
      </c>
      <c r="E90" s="19" t="s">
        <v>269</v>
      </c>
      <c r="F90" s="19" t="s">
        <v>217</v>
      </c>
      <c r="G90" s="19" t="s">
        <v>119</v>
      </c>
      <c r="H90" s="21">
        <f>45100+4100</f>
        <v>49200</v>
      </c>
      <c r="I90" s="21">
        <f t="shared" ref="I90:I100" si="10">H90</f>
        <v>49200</v>
      </c>
      <c r="J90" s="22" t="s">
        <v>293</v>
      </c>
      <c r="K90" s="24"/>
    </row>
    <row r="91" spans="1:11" ht="34" x14ac:dyDescent="0.2">
      <c r="A91" s="18">
        <v>2019</v>
      </c>
      <c r="B91" s="19" t="s">
        <v>5</v>
      </c>
      <c r="C91" s="19" t="s">
        <v>221</v>
      </c>
      <c r="D91" s="20" t="s">
        <v>219</v>
      </c>
      <c r="E91" s="19" t="s">
        <v>268</v>
      </c>
      <c r="F91" s="19" t="s">
        <v>262</v>
      </c>
      <c r="G91" s="19" t="s">
        <v>119</v>
      </c>
      <c r="H91" s="35">
        <f>91200+91200+63600+68800</f>
        <v>314800</v>
      </c>
      <c r="I91" s="21">
        <f t="shared" si="10"/>
        <v>314800</v>
      </c>
      <c r="J91" s="22" t="s">
        <v>254</v>
      </c>
      <c r="K91" s="24"/>
    </row>
    <row r="92" spans="1:11" ht="64" x14ac:dyDescent="0.2">
      <c r="A92" s="18">
        <v>2019</v>
      </c>
      <c r="B92" s="19" t="s">
        <v>2</v>
      </c>
      <c r="C92" s="19" t="s">
        <v>198</v>
      </c>
      <c r="D92" s="20" t="s">
        <v>200</v>
      </c>
      <c r="E92" s="20" t="s">
        <v>201</v>
      </c>
      <c r="F92" s="19" t="s">
        <v>199</v>
      </c>
      <c r="G92" s="19" t="s">
        <v>119</v>
      </c>
      <c r="H92" s="35">
        <f>400*12</f>
        <v>4800</v>
      </c>
      <c r="I92" s="21">
        <f t="shared" si="10"/>
        <v>4800</v>
      </c>
      <c r="J92" s="22" t="s">
        <v>283</v>
      </c>
      <c r="K92" s="58" t="s">
        <v>237</v>
      </c>
    </row>
    <row r="93" spans="1:11" ht="34" x14ac:dyDescent="0.2">
      <c r="A93" s="18">
        <v>2019</v>
      </c>
      <c r="B93" s="19" t="s">
        <v>7</v>
      </c>
      <c r="C93" s="19" t="s">
        <v>202</v>
      </c>
      <c r="D93" s="20" t="s">
        <v>215</v>
      </c>
      <c r="E93" s="19" t="s">
        <v>203</v>
      </c>
      <c r="F93" s="19" t="s">
        <v>11</v>
      </c>
      <c r="G93" s="19" t="s">
        <v>119</v>
      </c>
      <c r="H93" s="21">
        <f>420*12</f>
        <v>5040</v>
      </c>
      <c r="I93" s="21">
        <f t="shared" si="10"/>
        <v>5040</v>
      </c>
      <c r="J93" s="22" t="s">
        <v>284</v>
      </c>
      <c r="K93" s="58" t="s">
        <v>204</v>
      </c>
    </row>
    <row r="94" spans="1:11" ht="51" x14ac:dyDescent="0.2">
      <c r="A94" s="18">
        <v>2019</v>
      </c>
      <c r="B94" s="19" t="s">
        <v>7</v>
      </c>
      <c r="C94" s="19" t="s">
        <v>205</v>
      </c>
      <c r="D94" s="20" t="s">
        <v>206</v>
      </c>
      <c r="E94" s="19" t="s">
        <v>207</v>
      </c>
      <c r="F94" s="19" t="s">
        <v>11</v>
      </c>
      <c r="G94" s="19" t="s">
        <v>119</v>
      </c>
      <c r="H94" s="21">
        <f>420*12</f>
        <v>5040</v>
      </c>
      <c r="I94" s="21">
        <f t="shared" si="10"/>
        <v>5040</v>
      </c>
      <c r="J94" s="22" t="s">
        <v>283</v>
      </c>
      <c r="K94" s="58" t="s">
        <v>208</v>
      </c>
    </row>
    <row r="95" spans="1:11" ht="17" x14ac:dyDescent="0.2">
      <c r="A95" s="18">
        <v>2020</v>
      </c>
      <c r="B95" s="19" t="s">
        <v>5</v>
      </c>
      <c r="C95" s="19" t="s">
        <v>221</v>
      </c>
      <c r="D95" s="20" t="s">
        <v>218</v>
      </c>
      <c r="E95" s="19" t="s">
        <v>269</v>
      </c>
      <c r="F95" s="19" t="s">
        <v>217</v>
      </c>
      <c r="G95" s="19" t="s">
        <v>119</v>
      </c>
      <c r="H95" s="21">
        <f>4100*2</f>
        <v>8200</v>
      </c>
      <c r="I95" s="21">
        <f t="shared" si="10"/>
        <v>8200</v>
      </c>
      <c r="J95" s="22" t="s">
        <v>293</v>
      </c>
    </row>
    <row r="96" spans="1:11" ht="34" x14ac:dyDescent="0.2">
      <c r="A96" s="18">
        <v>2020</v>
      </c>
      <c r="B96" s="19" t="s">
        <v>5</v>
      </c>
      <c r="C96" s="19" t="s">
        <v>221</v>
      </c>
      <c r="D96" s="20" t="s">
        <v>266</v>
      </c>
      <c r="E96" s="19" t="s">
        <v>268</v>
      </c>
      <c r="F96" s="19" t="s">
        <v>262</v>
      </c>
      <c r="G96" s="19" t="s">
        <v>119</v>
      </c>
      <c r="H96" s="35">
        <f>210800+158200</f>
        <v>369000</v>
      </c>
      <c r="I96" s="21">
        <f t="shared" si="10"/>
        <v>369000</v>
      </c>
      <c r="J96" s="22" t="s">
        <v>254</v>
      </c>
      <c r="K96" s="24"/>
    </row>
    <row r="97" spans="1:11" ht="32" x14ac:dyDescent="0.2">
      <c r="A97" s="18">
        <v>2020</v>
      </c>
      <c r="B97" s="19" t="s">
        <v>5</v>
      </c>
      <c r="C97" s="19" t="s">
        <v>113</v>
      </c>
      <c r="D97" s="20" t="s">
        <v>270</v>
      </c>
      <c r="E97" s="19" t="s">
        <v>271</v>
      </c>
      <c r="F97" s="19" t="s">
        <v>272</v>
      </c>
      <c r="G97" s="19" t="s">
        <v>119</v>
      </c>
      <c r="H97" s="35">
        <f>6*1650*4</f>
        <v>39600</v>
      </c>
      <c r="I97" s="21">
        <f t="shared" si="10"/>
        <v>39600</v>
      </c>
      <c r="J97" s="22" t="s">
        <v>290</v>
      </c>
      <c r="K97" s="58" t="s">
        <v>273</v>
      </c>
    </row>
    <row r="98" spans="1:11" ht="34" x14ac:dyDescent="0.2">
      <c r="A98" s="18">
        <v>2020</v>
      </c>
      <c r="B98" s="19" t="s">
        <v>2</v>
      </c>
      <c r="C98" s="19" t="s">
        <v>205</v>
      </c>
      <c r="D98" s="20" t="s">
        <v>209</v>
      </c>
      <c r="E98" s="19" t="s">
        <v>210</v>
      </c>
      <c r="F98" s="19" t="s">
        <v>4</v>
      </c>
      <c r="G98" s="19" t="s">
        <v>119</v>
      </c>
      <c r="H98" s="35">
        <f>1100*36</f>
        <v>39600</v>
      </c>
      <c r="I98" s="21">
        <f t="shared" si="10"/>
        <v>39600</v>
      </c>
      <c r="J98" s="22" t="s">
        <v>283</v>
      </c>
      <c r="K98" s="58" t="s">
        <v>211</v>
      </c>
    </row>
    <row r="99" spans="1:11" ht="51" x14ac:dyDescent="0.2">
      <c r="A99" s="18">
        <v>2020</v>
      </c>
      <c r="B99" s="19" t="s">
        <v>7</v>
      </c>
      <c r="C99" s="19" t="s">
        <v>212</v>
      </c>
      <c r="D99" s="20" t="s">
        <v>222</v>
      </c>
      <c r="E99" s="19" t="s">
        <v>213</v>
      </c>
      <c r="F99" s="19" t="s">
        <v>11</v>
      </c>
      <c r="G99" s="19" t="s">
        <v>119</v>
      </c>
      <c r="H99" s="21">
        <f>420*12</f>
        <v>5040</v>
      </c>
      <c r="I99" s="21">
        <f t="shared" si="10"/>
        <v>5040</v>
      </c>
      <c r="J99" s="22" t="s">
        <v>276</v>
      </c>
      <c r="K99" s="58" t="s">
        <v>214</v>
      </c>
    </row>
    <row r="100" spans="1:11" s="32" customFormat="1" ht="34" x14ac:dyDescent="0.2">
      <c r="A100" s="60">
        <v>2021</v>
      </c>
      <c r="B100" s="20" t="s">
        <v>5</v>
      </c>
      <c r="C100" s="20" t="s">
        <v>221</v>
      </c>
      <c r="D100" s="20" t="s">
        <v>265</v>
      </c>
      <c r="E100" s="19" t="s">
        <v>268</v>
      </c>
      <c r="F100" s="20" t="s">
        <v>262</v>
      </c>
      <c r="G100" s="20" t="s">
        <v>119</v>
      </c>
      <c r="H100" s="35">
        <f>252000+192400</f>
        <v>444400</v>
      </c>
      <c r="I100" s="35">
        <f t="shared" si="10"/>
        <v>444400</v>
      </c>
      <c r="J100" s="22" t="s">
        <v>254</v>
      </c>
      <c r="K100" s="61"/>
    </row>
    <row r="101" spans="1:11" ht="68" x14ac:dyDescent="0.2">
      <c r="A101" s="18">
        <v>2020</v>
      </c>
      <c r="B101" s="19" t="s">
        <v>7</v>
      </c>
      <c r="C101" s="20" t="s">
        <v>232</v>
      </c>
      <c r="D101" s="20" t="s">
        <v>239</v>
      </c>
      <c r="E101" s="19" t="s">
        <v>224</v>
      </c>
      <c r="F101" s="19" t="s">
        <v>10</v>
      </c>
      <c r="G101" s="19" t="s">
        <v>0</v>
      </c>
      <c r="H101" s="21">
        <f>SUM(I102:I104)</f>
        <v>75600</v>
      </c>
      <c r="J101" s="22" t="s">
        <v>290</v>
      </c>
      <c r="K101" s="58" t="s">
        <v>223</v>
      </c>
    </row>
    <row r="102" spans="1:11" ht="17" x14ac:dyDescent="0.2">
      <c r="A102" s="18">
        <v>2021</v>
      </c>
      <c r="B102" s="19" t="s">
        <v>7</v>
      </c>
      <c r="D102" s="20"/>
      <c r="G102" s="19" t="s">
        <v>0</v>
      </c>
      <c r="I102" s="21">
        <f>2100*36/3</f>
        <v>25200</v>
      </c>
      <c r="K102" s="24"/>
    </row>
    <row r="103" spans="1:11" ht="17" x14ac:dyDescent="0.2">
      <c r="A103" s="18">
        <v>2022</v>
      </c>
      <c r="B103" s="19" t="s">
        <v>7</v>
      </c>
      <c r="D103" s="20"/>
      <c r="G103" s="19" t="s">
        <v>0</v>
      </c>
      <c r="I103" s="21">
        <f>2100*36/3</f>
        <v>25200</v>
      </c>
      <c r="K103" s="24"/>
    </row>
    <row r="104" spans="1:11" ht="17" x14ac:dyDescent="0.2">
      <c r="A104" s="18">
        <v>2023</v>
      </c>
      <c r="B104" s="19" t="s">
        <v>7</v>
      </c>
      <c r="D104" s="20"/>
      <c r="G104" s="19" t="s">
        <v>0</v>
      </c>
      <c r="I104" s="21">
        <f>2100*36/3</f>
        <v>25200</v>
      </c>
      <c r="K104" s="24"/>
    </row>
    <row r="105" spans="1:11" ht="34" x14ac:dyDescent="0.2">
      <c r="A105" s="18">
        <v>2021</v>
      </c>
      <c r="B105" s="19" t="s">
        <v>7</v>
      </c>
      <c r="C105" s="19" t="s">
        <v>228</v>
      </c>
      <c r="D105" s="20" t="s">
        <v>246</v>
      </c>
      <c r="E105" s="19" t="s">
        <v>230</v>
      </c>
      <c r="F105" s="19" t="s">
        <v>11</v>
      </c>
      <c r="G105" s="19" t="s">
        <v>119</v>
      </c>
      <c r="H105" s="21">
        <f>420*12</f>
        <v>5040</v>
      </c>
      <c r="I105" s="21">
        <f t="shared" ref="I105" si="11">H105</f>
        <v>5040</v>
      </c>
      <c r="J105" s="22" t="s">
        <v>276</v>
      </c>
      <c r="K105" s="58" t="s">
        <v>229</v>
      </c>
    </row>
    <row r="106" spans="1:11" ht="51" x14ac:dyDescent="0.2">
      <c r="A106" s="18">
        <v>2021</v>
      </c>
      <c r="B106" s="19" t="s">
        <v>7</v>
      </c>
      <c r="C106" s="19" t="s">
        <v>228</v>
      </c>
      <c r="D106" s="20" t="s">
        <v>238</v>
      </c>
      <c r="E106" s="19" t="s">
        <v>231</v>
      </c>
      <c r="F106" s="19" t="s">
        <v>11</v>
      </c>
      <c r="G106" s="19" t="s">
        <v>119</v>
      </c>
      <c r="H106" s="21">
        <f>420*12</f>
        <v>5040</v>
      </c>
      <c r="I106" s="21">
        <f t="shared" ref="I106:I107" si="12">H106</f>
        <v>5040</v>
      </c>
      <c r="J106" s="22" t="s">
        <v>283</v>
      </c>
      <c r="K106" s="58" t="s">
        <v>229</v>
      </c>
    </row>
    <row r="107" spans="1:11" ht="34" x14ac:dyDescent="0.2">
      <c r="A107" s="18">
        <v>2021</v>
      </c>
      <c r="B107" s="19" t="s">
        <v>7</v>
      </c>
      <c r="C107" s="19" t="s">
        <v>243</v>
      </c>
      <c r="D107" s="20" t="s">
        <v>247</v>
      </c>
      <c r="E107" s="19" t="s">
        <v>242</v>
      </c>
      <c r="F107" s="19" t="s">
        <v>132</v>
      </c>
      <c r="G107" s="19" t="s">
        <v>0</v>
      </c>
      <c r="H107" s="21">
        <v>94922.1</v>
      </c>
      <c r="I107" s="21">
        <f t="shared" si="12"/>
        <v>94922.1</v>
      </c>
      <c r="J107" s="17" t="s">
        <v>276</v>
      </c>
      <c r="K107" s="58" t="s">
        <v>241</v>
      </c>
    </row>
    <row r="108" spans="1:11" ht="48" x14ac:dyDescent="0.2">
      <c r="A108" s="18">
        <v>2021</v>
      </c>
      <c r="B108" s="19" t="s">
        <v>7</v>
      </c>
      <c r="C108" s="19" t="s">
        <v>248</v>
      </c>
      <c r="D108" s="20" t="s">
        <v>267</v>
      </c>
      <c r="E108" s="19" t="s">
        <v>250</v>
      </c>
      <c r="F108" s="19" t="s">
        <v>8</v>
      </c>
      <c r="G108" s="19" t="s">
        <v>0</v>
      </c>
      <c r="H108" s="21">
        <f>I108</f>
        <v>62945</v>
      </c>
      <c r="I108" s="35">
        <v>62945</v>
      </c>
      <c r="J108" s="17" t="s">
        <v>293</v>
      </c>
      <c r="K108" s="58" t="s">
        <v>251</v>
      </c>
    </row>
    <row r="109" spans="1:11" ht="68" x14ac:dyDescent="0.2">
      <c r="A109" s="18">
        <v>2021</v>
      </c>
      <c r="B109" s="19" t="s">
        <v>2</v>
      </c>
      <c r="C109" s="19" t="s">
        <v>52</v>
      </c>
      <c r="D109" s="20" t="s">
        <v>261</v>
      </c>
      <c r="E109" s="19" t="s">
        <v>252</v>
      </c>
      <c r="F109" s="19" t="s">
        <v>4</v>
      </c>
      <c r="G109" s="19" t="s">
        <v>119</v>
      </c>
      <c r="H109" s="21">
        <f>SUM(I111:I113)</f>
        <v>39600</v>
      </c>
      <c r="J109" s="17" t="s">
        <v>276</v>
      </c>
      <c r="K109" s="38" t="s">
        <v>253</v>
      </c>
    </row>
    <row r="110" spans="1:11" s="32" customFormat="1" ht="34" x14ac:dyDescent="0.2">
      <c r="A110" s="60">
        <v>2022</v>
      </c>
      <c r="B110" s="20" t="s">
        <v>5</v>
      </c>
      <c r="C110" s="20" t="s">
        <v>221</v>
      </c>
      <c r="D110" s="20" t="s">
        <v>264</v>
      </c>
      <c r="E110" s="19" t="s">
        <v>268</v>
      </c>
      <c r="F110" s="20" t="s">
        <v>262</v>
      </c>
      <c r="G110" s="20" t="s">
        <v>119</v>
      </c>
      <c r="H110" s="37">
        <f>252000+192400</f>
        <v>444400</v>
      </c>
      <c r="I110" s="35">
        <f t="shared" ref="I110" si="13">H110</f>
        <v>444400</v>
      </c>
      <c r="J110" s="22" t="s">
        <v>254</v>
      </c>
      <c r="K110" s="61"/>
    </row>
    <row r="111" spans="1:11" ht="17" x14ac:dyDescent="0.2">
      <c r="A111" s="18">
        <v>2022</v>
      </c>
      <c r="B111" s="19" t="s">
        <v>2</v>
      </c>
      <c r="G111" s="19" t="s">
        <v>119</v>
      </c>
      <c r="I111" s="21">
        <f>12*1100</f>
        <v>13200</v>
      </c>
    </row>
    <row r="112" spans="1:11" ht="17" x14ac:dyDescent="0.2">
      <c r="A112" s="18">
        <v>2023</v>
      </c>
      <c r="B112" s="19" t="s">
        <v>2</v>
      </c>
      <c r="G112" s="19" t="s">
        <v>119</v>
      </c>
      <c r="I112" s="21">
        <f>12*1100</f>
        <v>13200</v>
      </c>
    </row>
    <row r="113" spans="1:11" ht="17" x14ac:dyDescent="0.2">
      <c r="A113" s="18">
        <v>2024</v>
      </c>
      <c r="B113" s="19" t="s">
        <v>2</v>
      </c>
      <c r="G113" s="19" t="s">
        <v>119</v>
      </c>
      <c r="I113" s="21">
        <f>12*1100</f>
        <v>13200</v>
      </c>
    </row>
    <row r="114" spans="1:11" ht="51" x14ac:dyDescent="0.2">
      <c r="A114" s="18">
        <v>2021</v>
      </c>
      <c r="B114" s="19" t="s">
        <v>7</v>
      </c>
      <c r="C114" s="19" t="s">
        <v>255</v>
      </c>
      <c r="D114" s="20" t="s">
        <v>263</v>
      </c>
      <c r="E114" s="19" t="s">
        <v>256</v>
      </c>
      <c r="F114" s="19" t="s">
        <v>257</v>
      </c>
      <c r="G114" s="19" t="s">
        <v>0</v>
      </c>
      <c r="H114" s="21">
        <f>SUM(I115:I117)</f>
        <v>108000</v>
      </c>
      <c r="J114" s="17" t="s">
        <v>283</v>
      </c>
      <c r="K114" s="38" t="s">
        <v>259</v>
      </c>
    </row>
    <row r="115" spans="1:11" ht="17" x14ac:dyDescent="0.2">
      <c r="A115" s="18">
        <v>2022</v>
      </c>
      <c r="B115" s="19" t="s">
        <v>7</v>
      </c>
      <c r="G115" s="19" t="s">
        <v>0</v>
      </c>
      <c r="I115" s="21">
        <f>3000*36/3</f>
        <v>36000</v>
      </c>
    </row>
    <row r="116" spans="1:11" ht="17" x14ac:dyDescent="0.2">
      <c r="A116" s="18">
        <v>2023</v>
      </c>
      <c r="B116" s="19" t="s">
        <v>7</v>
      </c>
      <c r="G116" s="19" t="s">
        <v>0</v>
      </c>
      <c r="I116" s="21">
        <f>3000*36/3</f>
        <v>36000</v>
      </c>
    </row>
    <row r="117" spans="1:11" ht="17" x14ac:dyDescent="0.2">
      <c r="A117" s="18">
        <v>2024</v>
      </c>
      <c r="B117" s="19" t="s">
        <v>7</v>
      </c>
      <c r="G117" s="19" t="s">
        <v>0</v>
      </c>
      <c r="I117" s="21">
        <f>3000*36/3</f>
        <v>36000</v>
      </c>
    </row>
    <row r="118" spans="1:11" ht="51" x14ac:dyDescent="0.2">
      <c r="A118" s="18">
        <v>2021</v>
      </c>
      <c r="B118" s="19" t="s">
        <v>7</v>
      </c>
      <c r="C118" s="19" t="s">
        <v>255</v>
      </c>
      <c r="D118" s="59" t="s">
        <v>249</v>
      </c>
      <c r="E118" s="19" t="s">
        <v>260</v>
      </c>
      <c r="F118" s="19" t="s">
        <v>10</v>
      </c>
      <c r="G118" s="19" t="s">
        <v>0</v>
      </c>
      <c r="H118" s="21">
        <f>SUM(I119:I121)</f>
        <v>86400</v>
      </c>
      <c r="J118" s="17" t="s">
        <v>289</v>
      </c>
      <c r="K118" s="38" t="s">
        <v>258</v>
      </c>
    </row>
    <row r="119" spans="1:11" ht="17" x14ac:dyDescent="0.2">
      <c r="A119" s="18">
        <v>2022</v>
      </c>
      <c r="B119" s="19" t="s">
        <v>7</v>
      </c>
      <c r="G119" s="19" t="s">
        <v>0</v>
      </c>
      <c r="I119" s="21">
        <f>2400*36/3</f>
        <v>28800</v>
      </c>
    </row>
    <row r="120" spans="1:11" ht="17" x14ac:dyDescent="0.2">
      <c r="A120" s="18">
        <v>2023</v>
      </c>
      <c r="B120" s="19" t="s">
        <v>7</v>
      </c>
      <c r="G120" s="19" t="s">
        <v>0</v>
      </c>
      <c r="I120" s="21">
        <f>2400*36/3</f>
        <v>28800</v>
      </c>
    </row>
    <row r="121" spans="1:11" ht="17" x14ac:dyDescent="0.2">
      <c r="A121" s="18">
        <v>2024</v>
      </c>
      <c r="B121" s="19" t="s">
        <v>7</v>
      </c>
      <c r="G121" s="19" t="s">
        <v>0</v>
      </c>
      <c r="I121" s="21">
        <f>2400*36/3</f>
        <v>28800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E8F0D2-B013-2A4A-8696-1BEEE1AFD19F}">
          <x14:formula1>
            <xm:f>stats2!$B$6:$B$33</xm:f>
          </x14:formula1>
          <xm:sqref>J2:J1048576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stats2</vt:lpstr>
      <vt:lpstr>Sucupira</vt:lpstr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2022-05-24T10:49:12Z</dcterms:modified>
  <cp:category/>
  <cp:contentStatus/>
</cp:coreProperties>
</file>