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E671718B-08A3-6644-A7CD-347366C2390C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5" i="8" l="1"/>
  <c r="M535" i="8" s="1"/>
  <c r="G535" i="8"/>
  <c r="F535" i="8"/>
  <c r="E535" i="8"/>
  <c r="D535" i="8"/>
  <c r="J535" i="8" s="1"/>
  <c r="K535" i="8" s="1"/>
  <c r="L535" i="8" s="1"/>
  <c r="C535" i="8"/>
  <c r="B535" i="8"/>
  <c r="N535" i="8" s="1"/>
  <c r="A535" i="8"/>
  <c r="I534" i="8"/>
  <c r="M534" i="8" s="1"/>
  <c r="G534" i="8"/>
  <c r="F534" i="8"/>
  <c r="E534" i="8"/>
  <c r="D534" i="8"/>
  <c r="J534" i="8" s="1"/>
  <c r="K534" i="8" s="1"/>
  <c r="L534" i="8" s="1"/>
  <c r="C534" i="8"/>
  <c r="B534" i="8"/>
  <c r="N534" i="8" s="1"/>
  <c r="A534" i="8"/>
  <c r="I533" i="8"/>
  <c r="M533" i="8" s="1"/>
  <c r="G533" i="8"/>
  <c r="F533" i="8"/>
  <c r="E533" i="8"/>
  <c r="D533" i="8"/>
  <c r="J533" i="8" s="1"/>
  <c r="K533" i="8" s="1"/>
  <c r="L533" i="8" s="1"/>
  <c r="C533" i="8"/>
  <c r="B533" i="8"/>
  <c r="N533" i="8" s="1"/>
  <c r="A533" i="8"/>
  <c r="J532" i="8"/>
  <c r="I532" i="8"/>
  <c r="M532" i="8" s="1"/>
  <c r="F532" i="8"/>
  <c r="E532" i="8"/>
  <c r="D532" i="8"/>
  <c r="C532" i="8"/>
  <c r="B532" i="8"/>
  <c r="N532" i="8" s="1"/>
  <c r="A532" i="8"/>
  <c r="H535" i="8" l="1"/>
  <c r="H534" i="8"/>
  <c r="H533" i="8"/>
  <c r="G532" i="8"/>
  <c r="H532" i="8" s="1"/>
  <c r="K532" i="8"/>
  <c r="L532" i="8" s="1"/>
  <c r="I531" i="8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G339" i="8"/>
  <c r="H339" i="8" s="1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K343" i="8"/>
  <c r="L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H385" i="8"/>
  <c r="I385" i="8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G413" i="8" s="1"/>
  <c r="H413" i="8" s="1"/>
  <c r="B413" i="8"/>
  <c r="C413" i="8"/>
  <c r="D413" i="8"/>
  <c r="E413" i="8"/>
  <c r="F413" i="8"/>
  <c r="I413" i="8"/>
  <c r="M413" i="8" s="1"/>
  <c r="J413" i="8"/>
  <c r="K413" i="8" s="1"/>
  <c r="L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J431" i="8"/>
  <c r="K431" i="8" s="1"/>
  <c r="L431" i="8" s="1"/>
  <c r="M431" i="8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J449" i="8" s="1"/>
  <c r="E449" i="8"/>
  <c r="F449" i="8"/>
  <c r="G449" i="8"/>
  <c r="H449" i="8"/>
  <c r="I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J453" i="8" s="1"/>
  <c r="E453" i="8"/>
  <c r="F453" i="8"/>
  <c r="H453" i="8"/>
  <c r="I453" i="8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H468" i="8" s="1"/>
  <c r="E468" i="8"/>
  <c r="F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G427" i="8" l="1"/>
  <c r="H427" i="8" s="1"/>
  <c r="K453" i="8"/>
  <c r="L453" i="8" s="1"/>
  <c r="G453" i="8"/>
  <c r="K385" i="8"/>
  <c r="L385" i="8" s="1"/>
  <c r="G385" i="8"/>
  <c r="H313" i="8"/>
  <c r="G391" i="8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L240" i="8" s="1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L99" i="8" s="1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164" i="8"/>
  <c r="L148" i="8"/>
  <c r="L138" i="8"/>
  <c r="L136" i="8"/>
  <c r="L131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A2" i="8"/>
  <c r="I2" i="8"/>
  <c r="F2" i="8"/>
  <c r="E2" i="8"/>
  <c r="D2" i="8"/>
  <c r="C2" i="8"/>
  <c r="B2" i="8"/>
  <c r="N476" i="8" s="1"/>
  <c r="L265" i="8" l="1"/>
  <c r="L110" i="8"/>
  <c r="L374" i="8"/>
  <c r="L4" i="8"/>
  <c r="L77" i="8"/>
  <c r="L225" i="8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<sst xmlns="http://schemas.openxmlformats.org/spreadsheetml/2006/main" count="4162" uniqueCount="1049">
  <si>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</si>
  <si>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</si>
  <si>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</si>
  <si>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</si>
  <si>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</si>
  <si>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</si>
  <si>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</si>
  <si>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</si>
  <si>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</si>
  <si>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</si>
  <si>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</si>
  <si>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</si>
  <si>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</si>
  <si>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</si>
  <si>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</si>
  <si>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</si>
  <si>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</si>
  <si>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</si>
  <si>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</si>
  <si>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</si>
  <si>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</si>
  <si>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</si>
  <si>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</si>
  <si>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</si>
  <si>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</si>
  <si>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</si>
  <si>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</si>
  <si>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</si>
  <si>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</si>
  <si>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</si>
  <si>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</si>
  <si>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</si>
  <si>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</si>
  <si>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</si>
  <si>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</si>
  <si>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</si>
  <si>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</si>
  <si>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</si>
  <si>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</si>
  <si>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</si>
  <si>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</si>
  <si>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</si>
  <si>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</si>
  <si>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</si>
  <si>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</si>
  <si>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</si>
  <si>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</si>
  <si>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</si>
  <si>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</si>
  <si>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</si>
  <si>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</si>
  <si>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</si>
  <si>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</si>
  <si>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</si>
  <si>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</si>
  <si>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</si>
  <si>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</si>
  <si>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</si>
  <si>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</si>
  <si>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</si>
  <si>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</si>
  <si>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</si>
  <si>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</si>
  <si>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</si>
  <si>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</si>
  <si>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</si>
  <si>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</si>
  <si>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</si>
  <si>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</si>
  <si>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</si>
  <si>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</si>
  <si>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</si>
  <si>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</si>
  <si>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</si>
  <si>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</si>
  <si>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</si>
  <si>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</si>
  <si>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</si>
  <si>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</si>
  <si>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</si>
  <si>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</si>
  <si>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</si>
  <si>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</si>
  <si>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</si>
  <si>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</si>
  <si>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</si>
  <si>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</si>
  <si>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</si>
  <si>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</si>
  <si>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</si>
  <si>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</si>
  <si>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</si>
  <si>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</si>
  <si>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</si>
  <si>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</si>
  <si>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</si>
  <si>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</si>
  <si>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</si>
  <si>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</si>
  <si>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</si>
  <si>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</si>
  <si>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</si>
  <si>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</si>
  <si>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</si>
  <si>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</si>
  <si>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</si>
  <si>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</si>
  <si>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</si>
  <si>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</si>
  <si>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</si>
  <si>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</si>
  <si>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</si>
  <si>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</si>
  <si>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</si>
  <si>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</si>
  <si>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</si>
  <si>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</si>
  <si>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</si>
  <si>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</si>
  <si>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</si>
  <si>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</si>
  <si>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</si>
  <si>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</si>
  <si>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</si>
  <si>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</si>
  <si>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</si>
  <si>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</si>
  <si>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</si>
  <si>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</si>
  <si>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</si>
  <si>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</si>
  <si>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</si>
  <si>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</si>
  <si>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</si>
  <si>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</si>
  <si>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</si>
  <si>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</si>
  <si>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</si>
  <si>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</si>
  <si>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</si>
  <si>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</si>
  <si>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</si>
  <si>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</si>
  <si>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</si>
  <si>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</si>
  <si>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</si>
  <si>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</si>
  <si>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</si>
  <si>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</si>
  <si>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</si>
  <si>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</si>
  <si>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</si>
  <si>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</si>
  <si>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</si>
  <si>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</si>
  <si>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</si>
  <si>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</si>
  <si>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</si>
  <si>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</si>
  <si>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</si>
  <si>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</si>
  <si>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</si>
  <si>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</si>
  <si>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</si>
  <si>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</si>
  <si>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</si>
  <si>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</si>
  <si>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</si>
  <si>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</si>
  <si>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</si>
  <si>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</si>
  <si>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</si>
  <si>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</si>
  <si>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</si>
  <si>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</si>
  <si>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</si>
  <si>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</si>
  <si>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</si>
  <si>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</si>
  <si>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</si>
  <si>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</si>
  <si>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</si>
  <si>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</si>
  <si>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</si>
  <si>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</si>
  <si>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</si>
  <si>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</si>
  <si>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</si>
  <si>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</si>
  <si>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</si>
  <si>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</si>
  <si>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</si>
  <si>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</si>
  <si>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</si>
  <si>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</si>
  <si>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</si>
  <si>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</si>
  <si>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</si>
  <si>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</si>
  <si>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</si>
  <si>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</si>
  <si>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</si>
  <si>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</si>
  <si>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</si>
  <si>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</si>
  <si>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</si>
  <si>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</si>
  <si>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</si>
  <si>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</si>
  <si>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</si>
  <si>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</si>
  <si>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</si>
  <si>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</si>
  <si>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</si>
  <si>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</si>
  <si>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</si>
  <si>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</si>
  <si>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</si>
  <si>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</si>
  <si>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</si>
  <si>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</si>
  <si>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</si>
  <si>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</si>
  <si>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</si>
  <si>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</si>
  <si>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</si>
  <si>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</si>
  <si>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</si>
  <si>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</si>
  <si>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</si>
  <si>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</si>
  <si>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</si>
  <si>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</si>
  <si>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</si>
  <si>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</si>
  <si>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</si>
  <si>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</si>
  <si>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</si>
  <si>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</si>
  <si>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</si>
  <si>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</si>
  <si>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</si>
  <si>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</si>
  <si>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</si>
  <si>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</si>
  <si>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</si>
  <si>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</si>
  <si>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</si>
  <si>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</si>
  <si>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</si>
  <si>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</si>
  <si>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</si>
  <si>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</si>
  <si>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</si>
  <si>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</si>
  <si>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</si>
  <si>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</si>
  <si>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</si>
  <si>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</si>
  <si>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</si>
  <si>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</si>
  <si>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</si>
  <si>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</si>
  <si>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</si>
  <si>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</si>
  <si>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</si>
  <si>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</si>
  <si>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</si>
  <si>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</si>
  <si>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</si>
  <si>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</si>
  <si>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</si>
  <si>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</si>
  <si>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</si>
  <si>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</si>
  <si>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</si>
  <si>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</si>
  <si>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</si>
  <si>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</si>
  <si>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</si>
  <si>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</si>
  <si>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</si>
  <si>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</si>
  <si>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</si>
  <si>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</si>
  <si>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</si>
  <si>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</si>
  <si>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</si>
  <si>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</si>
  <si>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</si>
  <si>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</si>
  <si>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</si>
  <si>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</si>
  <si>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</si>
  <si>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</si>
  <si>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</si>
  <si>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</si>
  <si>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</si>
  <si>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</si>
  <si>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</si>
  <si>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</si>
  <si>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</si>
  <si>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</si>
  <si>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</si>
  <si>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</si>
  <si>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</si>
  <si>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</si>
  <si>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</si>
  <si>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</si>
  <si>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</si>
  <si>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</si>
  <si>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</si>
  <si>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</si>
  <si>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</si>
  <si>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</si>
  <si>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</si>
  <si>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</si>
  <si>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</si>
  <si>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</si>
  <si>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</si>
  <si>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</si>
  <si>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</si>
  <si>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</si>
  <si>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</si>
  <si>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</si>
  <si>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</si>
  <si>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</si>
  <si>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</si>
  <si>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</si>
  <si>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</si>
  <si>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</si>
  <si>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</si>
  <si>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</si>
  <si>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</si>
  <si>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</si>
  <si>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</si>
  <si>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</si>
  <si>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</si>
  <si>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</si>
  <si>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</si>
  <si>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</si>
  <si>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</si>
  <si>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</si>
  <si>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</si>
  <si>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</si>
  <si>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</si>
  <si>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</si>
  <si>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</si>
  <si>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</si>
  <si>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</si>
  <si>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</si>
  <si>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</si>
  <si>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</si>
  <si>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</si>
  <si>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</si>
  <si>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</si>
  <si>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</si>
  <si>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</si>
  <si>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</si>
  <si>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</si>
  <si>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</si>
  <si>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</si>
  <si>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</si>
  <si>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</si>
  <si>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</si>
  <si>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</si>
  <si>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</si>
  <si>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</si>
  <si>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</si>
  <si>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</si>
  <si>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</si>
  <si>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</si>
  <si>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</si>
  <si>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</si>
  <si>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</si>
  <si>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</si>
  <si>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</si>
  <si>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</si>
  <si>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</si>
  <si>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</si>
  <si>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</si>
  <si>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</si>
  <si>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</si>
  <si>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</si>
  <si>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</si>
  <si>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</si>
  <si>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</si>
  <si>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</si>
  <si>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</si>
  <si>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</si>
  <si>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</si>
  <si>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</si>
  <si>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</si>
  <si>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</si>
  <si>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</si>
  <si>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</si>
  <si>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</si>
  <si>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</si>
  <si>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</si>
  <si>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</si>
  <si>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</si>
  <si>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</si>
  <si>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</si>
  <si>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</si>
  <si>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</si>
  <si>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</si>
  <si>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</si>
  <si>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</si>
  <si>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</si>
  <si>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</si>
  <si>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</si>
  <si>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</si>
  <si>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</si>
  <si>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</si>
  <si>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</si>
  <si>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</si>
  <si>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</si>
  <si>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</si>
  <si>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</si>
  <si>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</si>
  <si>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</si>
  <si>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</si>
  <si>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</si>
  <si>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</si>
  <si>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</si>
  <si>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</si>
  <si>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</si>
  <si>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</si>
  <si>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</si>
  <si>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</si>
  <si>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</si>
  <si>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</si>
  <si>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</si>
  <si>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</si>
  <si>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</si>
  <si>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</si>
  <si>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</si>
  <si>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</si>
  <si>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</si>
  <si>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</si>
  <si>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</si>
  <si>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</si>
  <si>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</si>
  <si>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</si>
  <si>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</si>
  <si>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</si>
  <si>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</si>
  <si>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</si>
  <si>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</si>
  <si>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</si>
  <si>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</si>
  <si>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</si>
  <si>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</si>
  <si>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</si>
  <si>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</si>
  <si>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</si>
  <si>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</si>
  <si>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</si>
  <si>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</si>
  <si>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</si>
  <si>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</si>
  <si>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</si>
  <si>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</si>
  <si>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</si>
  <si>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</si>
  <si>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</si>
  <si>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</si>
  <si>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</si>
  <si>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</si>
  <si>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</si>
  <si>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</si>
  <si>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</si>
  <si>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</si>
  <si>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</si>
  <si>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</si>
  <si>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</si>
  <si>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</si>
  <si>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</si>
  <si>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</si>
  <si>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</si>
  <si>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</si>
  <si>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</si>
  <si>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</si>
  <si>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</si>
  <si>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</si>
  <si>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</si>
  <si>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</si>
  <si>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</si>
  <si>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</si>
  <si>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</si>
  <si>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</si>
  <si>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</si>
  <si>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</si>
  <si>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</si>
  <si>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</si>
  <si>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</si>
  <si>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</si>
  <si>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</si>
  <si>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</si>
  <si>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</si>
  <si>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</si>
  <si>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</si>
  <si>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</si>
  <si>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</si>
  <si>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</si>
  <si>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</si>
  <si>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</si>
  <si>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</si>
  <si>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</si>
  <si>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</si>
  <si>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</si>
  <si>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</si>
  <si>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</si>
  <si>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</si>
  <si>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</si>
  <si>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</si>
  <si>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</si>
  <si>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</si>
  <si>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</si>
  <si>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</si>
  <si>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</si>
  <si>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</si>
  <si>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</si>
  <si>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</si>
  <si>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</si>
  <si>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</si>
  <si>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</si>
  <si>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</si>
  <si>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</si>
  <si>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</si>
  <si>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</si>
  <si>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</si>
  <si>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</si>
  <si>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</si>
  <si>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</si>
  <si>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</si>
  <si>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</si>
  <si>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</si>
  <si>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</si>
  <si>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</si>
  <si>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</si>
  <si>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</si>
  <si>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</si>
  <si>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</si>
  <si>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</si>
  <si>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</si>
  <si>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</si>
  <si>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</si>
  <si>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</si>
  <si>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</si>
  <si>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</si>
  <si>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</si>
  <si>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</si>
  <si>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</si>
  <si>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</si>
  <si>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</si>
  <si>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</si>
  <si>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</si>
  <si>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</si>
  <si>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</si>
  <si>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</si>
  <si>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</si>
  <si>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</si>
  <si>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</si>
  <si>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</si>
  <si>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</si>
  <si>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</si>
  <si>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</si>
  <si>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</si>
  <si>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</si>
  <si>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</si>
  <si>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</si>
  <si>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</si>
  <si>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</si>
  <si>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</si>
  <si>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</si>
  <si>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</si>
  <si>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</si>
  <si>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</si>
  <si>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</si>
  <si>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</si>
  <si>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</si>
  <si>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</si>
  <si>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</si>
  <si>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</si>
  <si>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</si>
  <si>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</si>
  <si>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</si>
  <si>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</si>
  <si>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</si>
  <si>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</si>
  <si>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</si>
  <si>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</si>
  <si>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</si>
  <si>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</si>
  <si>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</si>
  <si>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</si>
  <si>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</si>
  <si>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</si>
  <si>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</si>
  <si>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</si>
  <si>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</si>
  <si>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</si>
  <si>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</si>
  <si>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</si>
  <si>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</si>
  <si>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</si>
  <si>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</si>
  <si>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</si>
  <si>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</si>
  <si>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</si>
  <si>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</si>
  <si>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</si>
  <si>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</si>
  <si>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</si>
  <si>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</si>
  <si>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</si>
  <si>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</si>
  <si>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</si>
  <si>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</si>
  <si>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</si>
  <si>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</si>
  <si>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</si>
  <si>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</si>
  <si>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</si>
  <si>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</si>
  <si>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</si>
  <si>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</si>
  <si>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</si>
  <si>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</si>
  <si>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</si>
  <si>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</si>
  <si>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</si>
  <si>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</si>
  <si>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</si>
  <si>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</si>
  <si>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</si>
  <si>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</si>
  <si>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</si>
  <si>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</si>
  <si>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</si>
  <si>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</si>
  <si>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</si>
  <si>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</si>
  <si>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</si>
  <si>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</si>
  <si>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</si>
  <si>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</si>
  <si>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</si>
  <si>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</si>
  <si>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</si>
  <si>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</si>
  <si>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</si>
  <si>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</si>
  <si>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</si>
  <si>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</si>
  <si>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</si>
  <si>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</si>
  <si>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</si>
  <si>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</si>
  <si>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</si>
  <si>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</si>
  <si>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</si>
  <si>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</si>
  <si>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</si>
  <si>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</si>
  <si>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</si>
  <si>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</si>
  <si>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</si>
  <si>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</si>
  <si>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</si>
  <si>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</si>
  <si>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</si>
  <si>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</si>
  <si>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</si>
  <si>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</si>
  <si>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</si>
  <si>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</si>
  <si>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</si>
  <si>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</si>
  <si>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</si>
  <si>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</si>
  <si>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</si>
  <si>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</si>
  <si>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</si>
  <si>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</si>
  <si>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</si>
  <si>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</si>
  <si>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</si>
  <si>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</si>
  <si>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</si>
  <si>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</si>
  <si>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</si>
  <si>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</si>
  <si>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</si>
  <si>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</si>
  <si>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</si>
  <si>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</si>
  <si>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</si>
  <si>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</si>
  <si>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</si>
  <si>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</si>
  <si>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</si>
  <si>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</si>
  <si>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</si>
  <si>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</si>
  <si>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</si>
  <si>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</si>
  <si>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</si>
  <si>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</si>
  <si>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</si>
  <si>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</si>
  <si>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</si>
  <si>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</si>
  <si>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</si>
  <si>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</si>
  <si>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</si>
  <si>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</si>
  <si>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</si>
  <si>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</si>
  <si>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</si>
  <si>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</si>
  <si>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</si>
  <si>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</si>
  <si>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</si>
  <si>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</si>
  <si>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</si>
  <si>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</si>
  <si>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</si>
  <si>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</si>
  <si>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</si>
  <si>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</si>
  <si>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</si>
  <si>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</si>
  <si>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</si>
  <si>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</si>
  <si>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</si>
  <si>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</si>
  <si>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</si>
  <si>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</si>
  <si>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</si>
  <si>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</si>
  <si>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</si>
  <si>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</si>
  <si>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</si>
  <si>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</si>
  <si>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</si>
  <si>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</si>
  <si>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</si>
  <si>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</si>
  <si>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</si>
  <si>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</si>
  <si>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</si>
  <si>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</si>
  <si>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</si>
  <si>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</si>
  <si>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</si>
  <si>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</si>
  <si>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</si>
  <si>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</si>
  <si>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</si>
  <si>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</si>
  <si>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</si>
  <si>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</si>
  <si>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</si>
  <si>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</si>
  <si>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</si>
  <si>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</si>
  <si>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</si>
  <si>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</si>
  <si>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</si>
  <si>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</si>
  <si>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</si>
  <si>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</si>
  <si>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</si>
  <si>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</si>
  <si>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</si>
  <si>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</si>
  <si>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</si>
  <si>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</si>
  <si>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</si>
  <si>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</si>
  <si>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</si>
  <si>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</si>
  <si>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</si>
  <si>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</si>
  <si>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</si>
  <si>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</si>
  <si>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</si>
  <si>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</si>
  <si>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</si>
  <si>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</si>
  <si>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</si>
  <si>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</si>
  <si>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</si>
  <si>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</si>
  <si>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</si>
  <si>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</si>
  <si>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</si>
  <si>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</si>
  <si>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</si>
  <si>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</si>
  <si>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</si>
  <si>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</si>
  <si>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</si>
  <si>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</si>
  <si>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</si>
  <si>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</si>
  <si>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</si>
  <si>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</si>
  <si>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</si>
  <si>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</si>
  <si>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</si>
  <si>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</si>
  <si>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</si>
  <si>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</si>
  <si>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</si>
  <si>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</si>
  <si>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</si>
  <si>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</si>
  <si>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</si>
  <si>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</si>
  <si>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</si>
  <si>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</si>
  <si>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</si>
  <si>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</si>
  <si>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</si>
  <si>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</si>
  <si>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</si>
  <si>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</si>
  <si>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</si>
  <si>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</si>
  <si>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</si>
  <si>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</si>
  <si>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</si>
  <si>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</si>
  <si>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</si>
  <si>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</si>
  <si>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</si>
  <si>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</si>
  <si>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</si>
  <si>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</si>
  <si>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</si>
  <si>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</si>
  <si>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</si>
  <si>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</si>
  <si>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</si>
  <si>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</si>
  <si>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</si>
  <si>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</si>
  <si>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</si>
  <si>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</si>
  <si>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</si>
  <si>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</si>
  <si>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</si>
  <si>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</si>
  <si>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</si>
  <si>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</si>
  <si>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</si>
  <si>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</si>
  <si>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</si>
  <si>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</si>
  <si>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</si>
  <si>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</si>
  <si>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</si>
  <si>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</si>
  <si>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</si>
  <si>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</si>
  <si>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</si>
  <si>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</si>
  <si>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</si>
  <si>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</si>
  <si>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</si>
  <si>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</si>
  <si>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</si>
  <si>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</si>
  <si>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</si>
  <si>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</si>
  <si>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</si>
  <si>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</si>
  <si>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</si>
  <si>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</si>
  <si>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</si>
  <si>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</si>
  <si>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</si>
  <si>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</si>
  <si>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</si>
  <si>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</si>
  <si>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</si>
  <si>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</si>
  <si>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</si>
  <si>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</si>
  <si>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</si>
  <si>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</si>
  <si>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</si>
  <si>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</si>
  <si>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</si>
  <si>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</si>
  <si>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</si>
  <si>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</si>
  <si>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</si>
  <si>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</si>
  <si>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</si>
  <si>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</si>
  <si>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</si>
  <si>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</si>
  <si>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</si>
  <si>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</si>
  <si>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</si>
  <si>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</si>
  <si>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</si>
  <si>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</si>
  <si>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</si>
  <si>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</si>
  <si>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</si>
  <si>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</si>
  <si>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</si>
  <si>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</si>
  <si>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</si>
  <si>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</si>
  <si>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</si>
  <si>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</si>
  <si>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</si>
  <si>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</si>
  <si>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</si>
  <si>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</si>
  <si>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</si>
  <si>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</si>
  <si>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</si>
  <si>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</si>
  <si>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</si>
  <si>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</si>
  <si>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</si>
  <si>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</si>
  <si>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</si>
  <si>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</si>
  <si>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</si>
  <si>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</si>
  <si>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</si>
  <si>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</si>
  <si>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</si>
  <si>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</si>
  <si>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</si>
  <si>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</si>
  <si>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</si>
  <si>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</si>
  <si>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</si>
  <si>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</si>
  <si>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</si>
  <si>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</si>
  <si>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</si>
  <si>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</si>
  <si>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</si>
  <si>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</si>
  <si>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</si>
  <si>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</si>
  <si>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</si>
  <si>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</si>
  <si>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</si>
  <si>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</si>
  <si>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</si>
  <si>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</si>
  <si>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</si>
  <si>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</si>
  <si>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</si>
  <si>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</si>
  <si>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</si>
  <si>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</si>
  <si>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</si>
  <si>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</si>
  <si>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</si>
  <si>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</si>
  <si>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</si>
  <si>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</si>
  <si>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</si>
  <si>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</si>
  <si>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</si>
  <si>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</si>
  <si>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</si>
  <si>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</si>
  <si>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</si>
  <si>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</si>
  <si>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</si>
  <si>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</si>
  <si>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</si>
  <si>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</si>
  <si>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</si>
  <si>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</si>
  <si>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</si>
  <si>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</si>
  <si>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</si>
  <si>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</si>
  <si>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</si>
  <si>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</si>
  <si>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</si>
  <si>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</si>
  <si>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</si>
  <si>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</si>
  <si>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</si>
  <si>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</si>
  <si>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</si>
  <si>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</si>
  <si>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</si>
  <si>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</si>
  <si>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</si>
  <si>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</si>
  <si>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</si>
  <si>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</si>
  <si>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</si>
  <si>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</si>
  <si>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</si>
  <si>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</si>
  <si>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</si>
  <si>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</si>
  <si>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</si>
  <si>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</si>
  <si>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</si>
  <si>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</si>
  <si>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</si>
  <si>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</si>
  <si>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</si>
  <si>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</si>
  <si>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</si>
  <si>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</si>
  <si>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</si>
  <si>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</si>
  <si>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</si>
  <si>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</si>
  <si>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</si>
  <si>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</si>
  <si>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</si>
  <si>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</si>
  <si>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</si>
  <si>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</si>
  <si>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</si>
  <si>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</si>
  <si>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</si>
  <si>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</si>
  <si>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</si>
  <si>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</si>
  <si>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</si>
  <si>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Jailan Carlos Lima da Silva</t>
  </si>
  <si>
    <t>jailancarloslimadasilva@gmail.com</t>
  </si>
  <si>
    <t>Nihil Scarpine Malheiros</t>
  </si>
  <si>
    <t>nihil23@hotmail.com</t>
  </si>
  <si>
    <t>Antonia Patricia Vieira Nunes Beserra</t>
  </si>
  <si>
    <t>antoniapvnb@hotmail.com</t>
  </si>
  <si>
    <t>Wesley Mascarenhas dos Santos</t>
  </si>
  <si>
    <t>wesley-mascarenhas@live.com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</si>
</sst>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49" fontId="15" fillId="2" borderId="3" xfId="0" applyNumberFormat="1" applyFont="1" applyFill="1" applyBorder="1" applyAlignment="1">
      <alignment horizontal="center" vertical="center"/>
    </xf>
    <xf numFmtId="14" fontId="15" fillId="2" borderId="3" xfId="0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1" fontId="14" fillId="3" borderId="1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4" fontId="16" fillId="2" borderId="2" xfId="0" applyNumberFormat="1" applyFont="1" applyFill="1" applyBorder="1" applyAlignment="1">
      <alignment horizontal="center" vertical="center"/>
    </xf>
    <xf numFmtId="49" fontId="15" fillId="4" borderId="3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13" fillId="5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workbookViewId="0">
      <pane xSplit="4" ySplit="1" topLeftCell="E495" activePane="bottomRight" state="frozen"/>
      <selection pane="topRight" activeCell="E1" sqref="E1"/>
      <selection pane="bottomLeft" activeCell="A2" sqref="A2"/>
      <selection pane="bottomRight" activeCell="A535" sqref="A535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Formado</v>
      </c>
      <c r="E279" s="7" t="str">
        <f>IF(DATA.SAGA!J279="","*",DATA.SAGA!J279)</f>
        <v>PR</v>
      </c>
      <c r="F279" s="7">
        <f>YEAR(DATA.SAGA!$B279)</f>
        <v>2019</v>
      </c>
      <c r="G279" s="8" t="str">
        <f>IF(OR($D279="Pré-Inscrito",$D279="Matriculado",$D279="Trancado"),
IF($A279="Mestrado",DATA.SAGA!$B279+(365*24/12),DATA.SAGA!$B279+(365*48/12)),"*")</f>
        <v>*</v>
      </c>
      <c r="H279" s="9" t="str">
        <f t="shared" si="25"/>
        <v>*</v>
      </c>
      <c r="I279" s="7">
        <f>IF(DATA.SAGA!$I279="","*",YEAR(DATA.SAGA!$I279))</f>
        <v>2023</v>
      </c>
      <c r="J279" s="9">
        <f ca="1">IF($D279="Formado",(DATA.SAGA!$I279-DATA.SAGA!$B279)/365*12,
IF(OR($D279="Pré-Inscrito",$D279="Matriculado",$D279="Pré-inscrito"),(TODAY()-DATA.SAGA!$B279)/365*12,"*"))</f>
        <v>49.972602739726028</v>
      </c>
      <c r="K279" s="9" t="str">
        <f t="shared" si="21"/>
        <v>Formado</v>
      </c>
      <c r="L279" s="9">
        <f t="shared" ca="1" si="22"/>
        <v>49.972602739726028</v>
      </c>
      <c r="M279" s="7" t="str">
        <f t="shared" ca="1" si="23"/>
        <v>Egresso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49.939726027397256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44984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49.479452054794521</v>
      </c>
      <c r="K298" s="9" t="str">
        <f t="shared" ca="1" si="21"/>
        <v>Defesa EM ATRASO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44.449315068493149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43.956164383561642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Trancado</v>
      </c>
      <c r="E313" s="7" t="str">
        <f>IF(DATA.SAGA!J313="","*",DATA.SAGA!J313)</f>
        <v>RJ</v>
      </c>
      <c r="F313" s="7">
        <f>YEAR(DATA.SAGA!$B313)</f>
        <v>2019</v>
      </c>
      <c r="G313" s="8">
        <f>IF(OR($D313="Pré-Inscrito",$D313="Matriculado",$D313="Trancado"),
IF($A313="Mestrado",DATA.SAGA!$B313+(365*24/12),DATA.SAGA!$B313+(365*48/12)),"*")</f>
        <v>45156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Trancado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Sem orientador</v>
      </c>
      <c r="D318" s="7" t="str">
        <f>DATA.SAGA!$H318</f>
        <v>Trancado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*</v>
      </c>
      <c r="I318" s="7" t="str">
        <f>IF(DATA.SAGA!$I318="","*",YEAR(DATA.SAGA!$I318))</f>
        <v>*</v>
      </c>
      <c r="J318" s="9" t="str">
        <f ca="1">IF($D318="Formado",(DATA.SAGA!$I318-DATA.SAGA!$B318)/365*12,
IF(OR($D318="Pré-Inscrito",$D318="Matriculado",$D318="Pré-inscrito"),(TODAY()-DATA.SAGA!$B318)/365*12,"*"))</f>
        <v>*</v>
      </c>
      <c r="K318" s="9" t="str">
        <f t="shared" si="21"/>
        <v>Trancado</v>
      </c>
      <c r="L318" s="9" t="str">
        <f t="shared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40.56986301369863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40.56986301369863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40.56986301369863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40.56986301369863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40.56986301369863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40.56986301369863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40.56986301369863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40.56986301369863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40.56986301369863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40.56986301369863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37.939726027397263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37.939726027397263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37.841095890410955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36.591780821917808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35.178082191780824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32.087671232876716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32.087671232876716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32.087671232876716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32.087671232876716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Formado</v>
      </c>
      <c r="E365" s="7" t="str">
        <f>IF(DATA.SAGA!J365="","*",DATA.SAGA!J365)</f>
        <v>RJ</v>
      </c>
      <c r="F365" s="7">
        <f>YEAR(DATA.SAGA!$B365)</f>
        <v>2020</v>
      </c>
      <c r="G365" s="8" t="str">
        <f>IF(OR($D365="Pré-Inscrito",$D365="Matriculado",$D365="Trancado"),
IF($A365="Mestrado",DATA.SAGA!$B365+(365*24/12),DATA.SAGA!$B365+(365*48/12)),"*")</f>
        <v>*</v>
      </c>
      <c r="H365" s="9" t="str">
        <f t="shared" si="30"/>
        <v>*</v>
      </c>
      <c r="I365" s="7">
        <f>IF(DATA.SAGA!$I365="","*",YEAR(DATA.SAGA!$I365))</f>
        <v>2023</v>
      </c>
      <c r="J365" s="9">
        <f ca="1">IF($D365="Formado",(DATA.SAGA!$I365-DATA.SAGA!$B365)/365*12,
IF(OR($D365="Pré-Inscrito",$D365="Matriculado",$D365="Pré-inscrito"),(TODAY()-DATA.SAGA!$B365)/365*12,"*"))</f>
        <v>32.482191780821921</v>
      </c>
      <c r="K365" s="9" t="str">
        <f t="shared" si="26"/>
        <v>Formado</v>
      </c>
      <c r="L365" s="9">
        <f t="shared" ca="1" si="27"/>
        <v>32.482191780821921</v>
      </c>
      <c r="M365" s="7" t="str">
        <f t="shared" ca="1" si="28"/>
        <v>Egresso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32.021917808219179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31.989041095890407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Formado</v>
      </c>
      <c r="E378" s="7" t="str">
        <f>IF(DATA.SAGA!J378="","*",DATA.SAGA!J378)</f>
        <v>MA</v>
      </c>
      <c r="F378" s="7">
        <f>YEAR(DATA.SAGA!$B378)</f>
        <v>2020</v>
      </c>
      <c r="G378" s="8" t="str">
        <f>IF(OR($D378="Pré-Inscrito",$D378="Matriculado",$D378="Trancado"),
IF($A378="Mestrado",DATA.SAGA!$B378+(365*24/12),DATA.SAGA!$B378+(365*48/12)),"*")</f>
        <v>*</v>
      </c>
      <c r="H378" s="9" t="str">
        <f t="shared" si="30"/>
        <v>*</v>
      </c>
      <c r="I378" s="7">
        <f>IF(DATA.SAGA!$I378="","*",YEAR(DATA.SAGA!$I378))</f>
        <v>2023</v>
      </c>
      <c r="J378" s="9">
        <f ca="1">IF($D378="Formado",(DATA.SAGA!$I378-DATA.SAGA!$B378)/365*12,
IF(OR($D378="Pré-Inscrito",$D378="Matriculado",$D378="Pré-inscrito"),(TODAY()-DATA.SAGA!$B378)/365*12,"*"))</f>
        <v>32.12054794520548</v>
      </c>
      <c r="K378" s="9" t="str">
        <f t="shared" si="26"/>
        <v>Formado</v>
      </c>
      <c r="L378" s="9">
        <f t="shared" ca="1" si="27"/>
        <v>32.12054794520548</v>
      </c>
      <c r="M378" s="7" t="str">
        <f t="shared" ca="1" si="28"/>
        <v>Egresso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31.956164383561646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31.956164383561646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31.956164383561646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31.956164383561646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Desligado</v>
      </c>
      <c r="E385" s="7" t="str">
        <f>IF(DATA.SAGA!J385="","*",DATA.SAGA!J385)</f>
        <v>RJ</v>
      </c>
      <c r="F385" s="7">
        <f>YEAR(DATA.SAGA!$B385)</f>
        <v>2020</v>
      </c>
      <c r="G385" s="8" t="str">
        <f>IF(OR($D385="Pré-Inscrito",$D385="Matriculado",$D385="Trancado"),
IF($A385="Mestrado",DATA.SAGA!$B385+(365*24/12),DATA.SAGA!$B385+(365*48/12)),"*")</f>
        <v>*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Desligado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31.857534246575341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Formado</v>
      </c>
      <c r="E389" s="7" t="str">
        <f>IF(DATA.SAGA!J389="","*",DATA.SAGA!J389)</f>
        <v>CE</v>
      </c>
      <c r="F389" s="7">
        <f>YEAR(DATA.SAGA!$B389)</f>
        <v>2020</v>
      </c>
      <c r="G389" s="8" t="str">
        <f>IF(OR($D389="Pré-Inscrito",$D389="Matriculado",$D389="Trancado"),
IF($A389="Mestrado",DATA.SAGA!$B389+(365*24/12),DATA.SAGA!$B389+(365*48/12)),"*")</f>
        <v>*</v>
      </c>
      <c r="H389" s="9" t="str">
        <f t="shared" si="35"/>
        <v>*</v>
      </c>
      <c r="I389" s="7">
        <f>IF(DATA.SAGA!$I389="","*",YEAR(DATA.SAGA!$I389))</f>
        <v>2023</v>
      </c>
      <c r="J389" s="9">
        <f ca="1">IF($D389="Formado",(DATA.SAGA!$I389-DATA.SAGA!$B389)/365*12,
IF(OR($D389="Pré-Inscrito",$D389="Matriculado",$D389="Pré-inscrito"),(TODAY()-DATA.SAGA!$B389)/365*12,"*"))</f>
        <v>31.298630136986301</v>
      </c>
      <c r="K389" s="9" t="str">
        <f t="shared" si="31"/>
        <v>Formado</v>
      </c>
      <c r="L389" s="9">
        <f t="shared" ca="1" si="32"/>
        <v>31.298630136986301</v>
      </c>
      <c r="M389" s="7" t="str">
        <f t="shared" ca="1" si="33"/>
        <v>Egresso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27.912328767123284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27.87945205479452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27.87945205479452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27.87945205479452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27.87945205479452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5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27.813698630136987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27.813698630136987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27.682191780821917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25.347945205479455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25.347945205479455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25.347945205479455</v>
      </c>
      <c r="K406" s="9" t="str">
        <f t="shared" ca="1" si="31"/>
        <v>Defesa EM ATRASO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IF($A408="Mestrado",DATA.SAGA!$B408+(365*24/12),DATA.SAGA!$B408+(365*48/12)),"*")</f>
        <v>44988</v>
      </c>
      <c r="H408" s="9" t="str">
        <f t="shared" si="35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25.347945205479455</v>
      </c>
      <c r="K408" s="9" t="str">
        <f t="shared" ca="1" si="31"/>
        <v>Defesa EM ATRASO</v>
      </c>
      <c r="L408" s="9" t="str">
        <f t="shared" ca="1" si="32"/>
        <v>*</v>
      </c>
      <c r="M408" s="7" t="str">
        <f t="shared" ca="1" si="33"/>
        <v>*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35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25.347945205479455</v>
      </c>
      <c r="K409" s="9" t="str">
        <f t="shared" ca="1" si="31"/>
        <v>Defesa EM ATRASO</v>
      </c>
      <c r="L409" s="9" t="str">
        <f t="shared" ca="1" si="32"/>
        <v>*</v>
      </c>
      <c r="M409" s="7" t="str">
        <f t="shared" ca="1" si="33"/>
        <v>*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IF($A410="Mestrado",DATA.SAGA!$B410+(365*24/12),DATA.SAGA!$B410+(365*48/12)),"*")</f>
        <v>44988</v>
      </c>
      <c r="H410" s="9" t="str">
        <f t="shared" si="35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25.347945205479455</v>
      </c>
      <c r="K410" s="9" t="str">
        <f t="shared" ca="1" si="31"/>
        <v>Defesa EM ATRASO</v>
      </c>
      <c r="L410" s="9" t="str">
        <f t="shared" ca="1" si="32"/>
        <v>*</v>
      </c>
      <c r="M410" s="7" t="str">
        <f t="shared" ca="1" si="33"/>
        <v>*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44988</v>
      </c>
      <c r="H411" s="9" t="str">
        <f t="shared" si="35"/>
        <v>2023-1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25.347945205479455</v>
      </c>
      <c r="K411" s="9" t="str">
        <f t="shared" ca="1" si="31"/>
        <v>Defesa EM ATRASO</v>
      </c>
      <c r="L411" s="9" t="str">
        <f t="shared" ca="1" si="32"/>
        <v>*</v>
      </c>
      <c r="M411" s="7" t="str">
        <f t="shared" ca="1" si="33"/>
        <v>*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25.315068493150683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44989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25.315068493150683</v>
      </c>
      <c r="K413" s="9" t="str">
        <f t="shared" ca="1" si="31"/>
        <v>Defesa EM ATRASO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Trancado</v>
      </c>
      <c r="E414" s="7" t="str">
        <f>IF(DATA.SAGA!J414="","*",DATA.SAGA!J414)</f>
        <v>CE</v>
      </c>
      <c r="F414" s="7">
        <f>YEAR(DATA.SAGA!$B414)</f>
        <v>2021</v>
      </c>
      <c r="G414" s="8">
        <f>IF(OR($D414="Pré-Inscrito",$D414="Matriculado",$D414="Trancado"),
IF($A414="Mestrado",DATA.SAGA!$B414+(365*24/12),DATA.SAGA!$B414+(365*48/12)),"*")</f>
        <v>45720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Trancado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25.282191780821918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25.282191780821918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25.249315068493146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25.249315068493146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25.249315068493146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24.328767123287673</v>
      </c>
      <c r="K423" s="9" t="str">
        <f t="shared" si="31"/>
        <v>Formado</v>
      </c>
      <c r="L423" s="9">
        <f t="shared" ca="1" si="32"/>
        <v>24.328767123287673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24.624657534246577</v>
      </c>
      <c r="K424" s="9" t="str">
        <f t="shared" ca="1" si="31"/>
        <v>Defesa EM ATRASO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24.591780821917808</v>
      </c>
      <c r="K425" s="9" t="str">
        <f t="shared" ca="1" si="31"/>
        <v>Defesa EM ATRASO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24.591780821917808</v>
      </c>
      <c r="K426" s="9" t="str">
        <f t="shared" ca="1" si="31"/>
        <v>Defesa EM ATRASO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Formado</v>
      </c>
      <c r="E427" s="7" t="str">
        <f>IF(DATA.SAGA!J427="","*",DATA.SAGA!J427)</f>
        <v>MA</v>
      </c>
      <c r="F427" s="7">
        <f>YEAR(DATA.SAGA!$B427)</f>
        <v>2021</v>
      </c>
      <c r="G427" s="8" t="str">
        <f>IF(OR($D427="Pré-Inscrito",$D427="Matriculado",$D427="Trancado"),
IF($A427="Mestrado",DATA.SAGA!$B427+(365*24/12),DATA.SAGA!$B427+(365*48/12)),"*")</f>
        <v>*</v>
      </c>
      <c r="H427" s="9" t="str">
        <f t="shared" si="35"/>
        <v>*</v>
      </c>
      <c r="I427" s="7">
        <f>IF(DATA.SAGA!$I427="","*",YEAR(DATA.SAGA!$I427))</f>
        <v>2023</v>
      </c>
      <c r="J427" s="9">
        <f ca="1">IF($D427="Formado",(DATA.SAGA!$I427-DATA.SAGA!$B427)/365*12,
IF(OR($D427="Pré-Inscrito",$D427="Matriculado",$D427="Pré-inscrito"),(TODAY()-DATA.SAGA!$B427)/365*12,"*"))</f>
        <v>24.986301369863014</v>
      </c>
      <c r="K427" s="9" t="str">
        <f t="shared" si="31"/>
        <v>Formado</v>
      </c>
      <c r="L427" s="9">
        <f t="shared" ca="1" si="32"/>
        <v>24.986301369863014</v>
      </c>
      <c r="M427" s="7" t="str">
        <f t="shared" ca="1" si="33"/>
        <v>Egresso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24.493150684931507</v>
      </c>
      <c r="K429" s="9" t="str">
        <f t="shared" ca="1" si="31"/>
        <v>Defesa EM ATRASO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24.493150684931507</v>
      </c>
      <c r="K430" s="9" t="str">
        <f t="shared" ca="1" si="31"/>
        <v>Defesa EM ATRASO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35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24.460273972602742</v>
      </c>
      <c r="K431" s="9" t="str">
        <f t="shared" ca="1" si="31"/>
        <v>Defesa EM ATRASO</v>
      </c>
      <c r="L431" s="9" t="str">
        <f t="shared" ca="1" si="32"/>
        <v>*</v>
      </c>
      <c r="M431" s="7" t="str">
        <f t="shared" ca="1" si="33"/>
        <v>*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24.230136986301368</v>
      </c>
      <c r="K432" s="9" t="str">
        <f t="shared" ca="1" si="31"/>
        <v>Defesa EM ATRASO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24.197260273972603</v>
      </c>
      <c r="K434" s="9" t="str">
        <f t="shared" ca="1" si="31"/>
        <v>Defesa EM ATRASO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22.323287671232876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20.054794520547944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20.054794520547944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20.054794520547944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20.054794520547944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20.054794520547944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20.054794520547944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20.054794520547944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Desligado</v>
      </c>
      <c r="E444" s="7" t="str">
        <f>IF(DATA.SAGA!J444="","*",DATA.SAGA!J444)</f>
        <v>*</v>
      </c>
      <c r="F444" s="7">
        <f>YEAR(DATA.SAGA!$B444)</f>
        <v>2021</v>
      </c>
      <c r="G444" s="8" t="str">
        <f>IF(OR($D444="Pré-Inscrito",$D444="Matriculado",$D444="Trancado"),
IF($A444="Mestrado",DATA.SAGA!$B444+(365*24/12),DATA.SAGA!$B444+(365*48/12)),"*")</f>
        <v>*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Desligado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20.054794520547944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19.989041095890411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19.989041095890411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Desligado</v>
      </c>
      <c r="E449" s="7" t="str">
        <f>IF(DATA.SAGA!J449="","*",DATA.SAGA!J449)</f>
        <v>RJ</v>
      </c>
      <c r="F449" s="7">
        <f>YEAR(DATA.SAGA!$B449)</f>
        <v>2021</v>
      </c>
      <c r="G449" s="8" t="str">
        <f>IF(OR($D449="Pré-Inscrito",$D449="Matriculado",$D449="Trancado"),
IF($A449="Mestrado",DATA.SAGA!$B449+(365*24/12),DATA.SAGA!$B449+(365*48/12)),"*")</f>
        <v>*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Desligado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19.989041095890411</v>
      </c>
      <c r="K450" s="9" t="str">
        <f t="shared" ref="K450:K535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5" ca="1" si="37">IFERROR(VALUE(IF($K450="Formado",$J450,"")),"*")</f>
        <v>*</v>
      </c>
      <c r="M450" s="7" t="str">
        <f t="shared" ref="M450:M535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19.989041095890411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Desligado</v>
      </c>
      <c r="E453" s="7" t="str">
        <f>IF(DATA.SAGA!J453="","*",DATA.SAGA!J453)</f>
        <v>RJ</v>
      </c>
      <c r="F453" s="7">
        <f>YEAR(DATA.SAGA!$B453)</f>
        <v>2021</v>
      </c>
      <c r="G453" s="8" t="str">
        <f>IF(OR($D453="Pré-Inscrito",$D453="Matriculado",$D453="Trancado"),
IF($A453="Mestrado",DATA.SAGA!$B453+(365*24/12),DATA.SAGA!$B453+(365*48/12)),"*")</f>
        <v>*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Desligado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19.989041095890411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14.334246575342465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14.301369863013701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14.301369863013701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14.301369863013701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14.301369863013701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14.301369863013701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14.301369863013701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14.301369863013701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14.301369863013701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14.301369863013701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14.301369863013701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Desligado</v>
      </c>
      <c r="E468" s="7" t="str">
        <f>IF(DATA.SAGA!J468="","*",DATA.SAGA!J468)</f>
        <v>*</v>
      </c>
      <c r="F468" s="7">
        <f>YEAR(DATA.SAGA!$B468)</f>
        <v>2022</v>
      </c>
      <c r="G468" s="8" t="str">
        <f>IF(OR($D468="Pré-Inscrito",$D468="Matriculado",$D468="Trancado"),
IF($A468="Mestrado",DATA.SAGA!$B468+(365*24/12),DATA.SAGA!$B468+(365*48/12)),"*")</f>
        <v>*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Desligado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Sem orientador</v>
      </c>
      <c r="D469" s="7" t="str">
        <f>DATA.SAGA!$H469</f>
        <v>Trancado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*</v>
      </c>
      <c r="I469" s="7" t="str">
        <f>IF(DATA.SAGA!$I469="","*",YEAR(DATA.SAGA!$I469))</f>
        <v>*</v>
      </c>
      <c r="J469" s="9" t="str">
        <f ca="1">IF($D469="Formado",(DATA.SAGA!$I469-DATA.SAGA!$B469)/365*12,
IF(OR($D469="Pré-Inscrito",$D469="Matriculado",$D469="Pré-inscrito"),(TODAY()-DATA.SAGA!$B469)/365*12,"*"))</f>
        <v>*</v>
      </c>
      <c r="K469" s="9" t="str">
        <f t="shared" si="36"/>
        <v>Trancado</v>
      </c>
      <c r="L469" s="9" t="str">
        <f t="shared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14.301369863013701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14.301369863013701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14.301369863013701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14.301369863013701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14.301369863013701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14.07123287671233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Sem orientador</v>
      </c>
      <c r="D476" s="7" t="str">
        <f>DATA.SAGA!$H476</f>
        <v>Trancado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*</v>
      </c>
      <c r="I476" s="7" t="str">
        <f>IF(DATA.SAGA!$I476="","*",YEAR(DATA.SAGA!$I476))</f>
        <v>*</v>
      </c>
      <c r="J476" s="9" t="str">
        <f ca="1">IF($D476="Formado",(DATA.SAGA!$I476-DATA.SAGA!$B476)/365*12,
IF(OR($D476="Pré-Inscrito",$D476="Matriculado",$D476="Pré-inscrito"),(TODAY()-DATA.SAGA!$B476)/365*12,"*"))</f>
        <v>*</v>
      </c>
      <c r="K476" s="9" t="str">
        <f t="shared" si="36"/>
        <v>Trancado</v>
      </c>
      <c r="L476" s="9" t="str">
        <f t="shared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14.038356164383561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14.038356164383561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14.005479452054796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Desligado</v>
      </c>
      <c r="E480" s="7" t="str">
        <f>IF(DATA.SAGA!J480="","*",DATA.SAGA!J480)</f>
        <v>RJ</v>
      </c>
      <c r="F480" s="7">
        <f>YEAR(DATA.SAGA!$B480)</f>
        <v>2022</v>
      </c>
      <c r="G480" s="8" t="str">
        <f>IF(OR($D480="Pré-Inscrito",$D480="Matriculado",$D480="Trancado"),
IF($A480="Mestrado",DATA.SAGA!$B480+(365*24/12),DATA.SAGA!$B480+(365*48/12)),"*")</f>
        <v>*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Desligado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13.38082191780822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7.9232876712328757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7.9232876712328757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Sem orientador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7.9232876712328757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7.9232876712328757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7.9232876712328757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7.9232876712328757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7.9232876712328757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7.9232876712328757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7.9232876712328757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7.9232876712328757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7.9232876712328757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7.9232876712328757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7.9232876712328757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7.9232876712328757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7.9232876712328757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7.9232876712328757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7.9232876712328757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Sem orientador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3.978082191780822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3.8794520547945206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3.8465753424657536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3.7808219178082192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3.7479452054794518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3.7479452054794518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3.7479452054794518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5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3.7150684931506852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3.6821917808219178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3.419178082191781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1.9068493150684933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1.9068493150684933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1.8082191780821917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1.6438356164383561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1.6109589041095891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1.3808219178082193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1.3808219178082193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3.7479452054794518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3.7479452054794518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3.8465753424657536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3.7808219178082192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1.5780821917808217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3.7150684931506852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1.5780821917808217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7" t="str">
        <f>IF(LEFT(DATA.SAGA!$C532,8)="Mestrado","Mestrado",
IF(LEFT(DATA.SAGA!C532,9)="Doutorado","Doutorado",
"Pós-Doutorado"))</f>
        <v>Mestrado</v>
      </c>
      <c r="B532" s="7" t="str">
        <f>DATA.SAGA!$D532</f>
        <v>Jailan Carlos Lima da Silva</v>
      </c>
      <c r="C532" s="7" t="str">
        <f>IF(DATA.SAGA!$F532="","Sem orientador",DATA.SAGA!$F532)</f>
        <v>FTO1158 - Laura de Oliveira</v>
      </c>
      <c r="D532" s="7" t="str">
        <f>DATA.SAGA!$H532</f>
        <v>Pré-inscrito</v>
      </c>
      <c r="E532" s="7" t="str">
        <f>IF(DATA.SAGA!J532="","*",DATA.SAGA!J532)</f>
        <v>RJ</v>
      </c>
      <c r="F532" s="7">
        <f>YEAR(DATA.SAGA!$B532)</f>
        <v>2023</v>
      </c>
      <c r="G532" s="8">
        <f>IF(OR($D532="Pré-Inscrito",$D532="Matriculado",$D532="Trancado"),
IF($A532="Mestrado",DATA.SAGA!$B532+(365*24/12),DATA.SAGA!$B532+(365*48/12)),"*")</f>
        <v>45736</v>
      </c>
      <c r="H532" s="9" t="str">
        <f t="shared" ref="H532:H533" si="43">IF(OR($D532="Pré-Inscrito",$D532="Matriculado"),_xlfn.CONCAT(YEAR(G532),"-",IF(MONTH(G532)&lt;=6,1,2)),"*")</f>
        <v>2025-1</v>
      </c>
      <c r="I532" s="7" t="str">
        <f>IF(DATA.SAGA!$I532="","*",YEAR(DATA.SAGA!$I532))</f>
        <v>*</v>
      </c>
      <c r="J532" s="9">
        <f ca="1">IF($D532="Formado",(DATA.SAGA!$I532-DATA.SAGA!$B532)/365*12,
IF(OR($D532="Pré-Inscrito",$D532="Matriculado",$D532="Pré-inscrito"),(TODAY()-DATA.SAGA!$B532)/365*12,"*"))</f>
        <v>0.75616438356164384</v>
      </c>
      <c r="K532" s="9" t="str">
        <f t="shared" ca="1" si="36"/>
        <v>Pré-inscrito</v>
      </c>
      <c r="L532" s="9" t="str">
        <f t="shared" ca="1" si="37"/>
        <v>*</v>
      </c>
      <c r="M532" s="7" t="str">
        <f t="shared" ca="1" si="38"/>
        <v>*</v>
      </c>
      <c r="N532" s="9" t="str">
        <f t="shared" si="42"/>
        <v>*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7" t="str">
        <f>IF(LEFT(DATA.SAGA!$C533,8)="Mestrado","Mestrado",
IF(LEFT(DATA.SAGA!C533,9)="Doutorado","Doutorado",
"Pós-Doutorado"))</f>
        <v>Mestrado</v>
      </c>
      <c r="B533" s="7" t="str">
        <f>DATA.SAGA!$D533</f>
        <v>Nihil Scarpine Malheiros</v>
      </c>
      <c r="C533" s="7" t="str">
        <f>IF(DATA.SAGA!$F533="","Sem orientador",DATA.SAGA!$F533)</f>
        <v>EDF1084 - Thiago Carvalho</v>
      </c>
      <c r="D533" s="7" t="str">
        <f>DATA.SAGA!$H533</f>
        <v>Pré-inscrito</v>
      </c>
      <c r="E533" s="7" t="str">
        <f>IF(DATA.SAGA!J533="","*",DATA.SAGA!J533)</f>
        <v>RJ</v>
      </c>
      <c r="F533" s="7">
        <f>YEAR(DATA.SAGA!$B533)</f>
        <v>2023</v>
      </c>
      <c r="G533" s="8">
        <f>IF(OR($D533="Pré-Inscrito",$D533="Matriculado",$D533="Trancado"),
IF($A533="Mestrado",DATA.SAGA!$B533+(365*24/12),DATA.SAGA!$B533+(365*48/12)),"*")</f>
        <v>45736</v>
      </c>
      <c r="H533" s="9" t="str">
        <f t="shared" si="43"/>
        <v>2025-1</v>
      </c>
      <c r="I533" s="7" t="str">
        <f>IF(DATA.SAGA!$I533="","*",YEAR(DATA.SAGA!$I533))</f>
        <v>*</v>
      </c>
      <c r="J533" s="9">
        <f ca="1">IF($D533="Formado",(DATA.SAGA!$I533-DATA.SAGA!$B533)/365*12,
IF(OR($D533="Pré-Inscrito",$D533="Matriculado",$D533="Pré-inscrito"),(TODAY()-DATA.SAGA!$B533)/365*12,"*"))</f>
        <v>0.75616438356164384</v>
      </c>
      <c r="K533" s="9" t="str">
        <f t="shared" ca="1" si="36"/>
        <v>Pré-inscrito</v>
      </c>
      <c r="L533" s="9" t="str">
        <f t="shared" ca="1" si="37"/>
        <v>*</v>
      </c>
      <c r="M533" s="7" t="str">
        <f t="shared" ca="1" si="38"/>
        <v>*</v>
      </c>
      <c r="N533" s="9" t="str">
        <f t="shared" si="42"/>
        <v>*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7" t="str">
        <f>IF(LEFT(DATA.SAGA!$C534,8)="Mestrado","Mestrado",
IF(LEFT(DATA.SAGA!C534,9)="Doutorado","Doutorado",
"Pós-Doutorado"))</f>
        <v>Doutorado</v>
      </c>
      <c r="B534" s="7" t="str">
        <f>DATA.SAGA!$D534</f>
        <v>Antonia Patricia Vieira Nunes Beserra</v>
      </c>
      <c r="C534" s="7" t="str">
        <f>IF(DATA.SAGA!$F534="","Sem orientador",DATA.SAGA!$F534)</f>
        <v>EDF1107 - Fabio Anjos</v>
      </c>
      <c r="D534" s="7" t="str">
        <f>DATA.SAGA!$H534</f>
        <v>Pré-inscrito</v>
      </c>
      <c r="E534" s="7" t="str">
        <f>IF(DATA.SAGA!J534="","*",DATA.SAGA!J534)</f>
        <v>RJ</v>
      </c>
      <c r="F534" s="7">
        <f>YEAR(DATA.SAGA!$B534)</f>
        <v>2023</v>
      </c>
      <c r="G534" s="8">
        <f>IF(OR($D534="Pré-Inscrito",$D534="Matriculado",$D534="Trancado"),
IF($A534="Mestrado",DATA.SAGA!$B534+(365*24/12),DATA.SAGA!$B534+(365*48/12)),"*")</f>
        <v>46466</v>
      </c>
      <c r="H534" s="9" t="str">
        <f t="shared" ref="H534:H535" si="44">IF(OR($D534="Pré-Inscrito",$D534="Matriculado"),_xlfn.CONCAT(YEAR(G534),"-",IF(MONTH(G534)&lt;=6,1,2)),"*")</f>
        <v>2027-1</v>
      </c>
      <c r="I534" s="7" t="str">
        <f>IF(DATA.SAGA!$I534="","*",YEAR(DATA.SAGA!$I534))</f>
        <v>*</v>
      </c>
      <c r="J534" s="9">
        <f ca="1">IF($D534="Formado",(DATA.SAGA!$I534-DATA.SAGA!$B534)/365*12,
IF(OR($D534="Pré-Inscrito",$D534="Matriculado",$D534="Pré-inscrito"),(TODAY()-DATA.SAGA!$B534)/365*12,"*"))</f>
        <v>0.75616438356164384</v>
      </c>
      <c r="K534" s="9" t="str">
        <f t="shared" ca="1" si="36"/>
        <v>Pré-inscrito</v>
      </c>
      <c r="L534" s="9" t="str">
        <f t="shared" ca="1" si="37"/>
        <v>*</v>
      </c>
      <c r="M534" s="7" t="str">
        <f t="shared" ca="1" si="38"/>
        <v>*</v>
      </c>
      <c r="N534" s="9" t="str">
        <f t="shared" si="42"/>
        <v>*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7" t="str">
        <f>IF(LEFT(DATA.SAGA!$C535,8)="Mestrado","Mestrado",
IF(LEFT(DATA.SAGA!C535,9)="Doutorado","Doutorado",
"Pós-Doutorado"))</f>
        <v>Mestrado</v>
      </c>
      <c r="B535" s="7" t="str">
        <f>DATA.SAGA!$D535</f>
        <v>Wesley Mascarenhas dos Santos</v>
      </c>
      <c r="C535" s="7" t="str">
        <f>IF(DATA.SAGA!$F535="","Sem orientador",DATA.SAGA!$F535)</f>
        <v>FTO1157 - Luciana Lunkes</v>
      </c>
      <c r="D535" s="7" t="str">
        <f>DATA.SAGA!$H535</f>
        <v>Pré-inscrito</v>
      </c>
      <c r="E535" s="7" t="str">
        <f>IF(DATA.SAGA!J535="","*",DATA.SAGA!J535)</f>
        <v>RJ</v>
      </c>
      <c r="F535" s="7">
        <f>YEAR(DATA.SAGA!$B535)</f>
        <v>2023</v>
      </c>
      <c r="G535" s="8">
        <f>IF(OR($D535="Pré-Inscrito",$D535="Matriculado",$D535="Trancado"),
IF($A535="Mestrado",DATA.SAGA!$B535+(365*24/12),DATA.SAGA!$B535+(365*48/12)),"*")</f>
        <v>45736</v>
      </c>
      <c r="H535" s="9" t="str">
        <f t="shared" si="44"/>
        <v>2025-1</v>
      </c>
      <c r="I535" s="7" t="str">
        <f>IF(DATA.SAGA!$I535="","*",YEAR(DATA.SAGA!$I535))</f>
        <v>*</v>
      </c>
      <c r="J535" s="9">
        <f ca="1">IF($D535="Formado",(DATA.SAGA!$I535-DATA.SAGA!$B535)/365*12,
IF(OR($D535="Pré-Inscrito",$D535="Matriculado",$D535="Pré-inscrito"),(TODAY()-DATA.SAGA!$B535)/365*12,"*"))</f>
        <v>0.75616438356164384</v>
      </c>
      <c r="K535" s="9" t="str">
        <f t="shared" ca="1" si="36"/>
        <v>Pré-inscrito</v>
      </c>
      <c r="L535" s="9" t="str">
        <f t="shared" ca="1" si="37"/>
        <v>*</v>
      </c>
      <c r="M535" s="7" t="str">
        <f t="shared" ca="1" si="38"/>
        <v>*</v>
      </c>
      <c r="N535" s="9" t="str">
        <f t="shared" si="42"/>
        <v>*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495" activePane="bottomLeft" state="frozen"/>
      <selection pane="bottomLeft" activeCell="A535" sqref="A535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33" t="s">
        <v>2</v>
      </c>
      <c r="I279" s="16">
        <v>45030</v>
      </c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25" t="s">
        <v>6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/>
      <c r="G318" s="14"/>
      <c r="H318" s="25" t="s">
        <v>6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34" t="s">
        <v>2</v>
      </c>
      <c r="I365" s="16">
        <v>45042</v>
      </c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35" t="s">
        <v>2</v>
      </c>
      <c r="I378" s="16">
        <v>45033</v>
      </c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26" t="s">
        <v>5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28" t="s">
        <v>2</v>
      </c>
      <c r="I389" s="16">
        <v>45016</v>
      </c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22" t="s">
        <v>2</v>
      </c>
      <c r="I398" s="16">
        <v>45005</v>
      </c>
      <c r="J398" s="22" t="s">
        <v>57</v>
      </c>
      <c r="K398" s="22" t="s">
        <v>58</v>
      </c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25" t="s">
        <v>6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45020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34" t="s">
        <v>2</v>
      </c>
      <c r="I427" s="16">
        <v>45044</v>
      </c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26" t="s">
        <v>5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26" t="s">
        <v>5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26" t="s">
        <v>5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27" t="s">
        <v>5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/>
      <c r="G469" s="14"/>
      <c r="H469" s="25" t="s">
        <v>6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/>
      <c r="G476" s="14"/>
      <c r="H476" s="25" t="s">
        <v>6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27" t="s">
        <v>5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/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14" t="s">
        <v>1</v>
      </c>
      <c r="I500" s="14"/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/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9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9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 t="s">
        <v>53</v>
      </c>
      <c r="B532" s="29">
        <v>45006</v>
      </c>
      <c r="C532" s="14" t="s">
        <v>54</v>
      </c>
      <c r="D532" s="23" t="s">
        <v>1041</v>
      </c>
      <c r="E532" s="14" t="s">
        <v>1042</v>
      </c>
      <c r="F532" s="14" t="s">
        <v>1036</v>
      </c>
      <c r="G532" s="14"/>
      <c r="H532" s="31" t="s">
        <v>0</v>
      </c>
      <c r="I532" s="14"/>
      <c r="J532" s="19" t="s">
        <v>57</v>
      </c>
      <c r="K532" s="14" t="s">
        <v>58</v>
      </c>
    </row>
    <row r="533" spans="1:11" ht="15.75" customHeight="1" x14ac:dyDescent="0.2">
      <c r="A533" s="14" t="s">
        <v>53</v>
      </c>
      <c r="B533" s="29">
        <v>45006</v>
      </c>
      <c r="C533" s="14" t="s">
        <v>54</v>
      </c>
      <c r="D533" s="14" t="s">
        <v>1043</v>
      </c>
      <c r="E533" s="14" t="s">
        <v>1044</v>
      </c>
      <c r="F533" s="24" t="s">
        <v>10</v>
      </c>
      <c r="G533" s="14"/>
      <c r="H533" s="31" t="s">
        <v>0</v>
      </c>
      <c r="I533" s="14"/>
      <c r="J533" s="19" t="s">
        <v>57</v>
      </c>
      <c r="K533" s="24" t="s">
        <v>58</v>
      </c>
    </row>
    <row r="534" spans="1:11" ht="15.75" customHeight="1" x14ac:dyDescent="0.2">
      <c r="A534" s="14" t="s">
        <v>53</v>
      </c>
      <c r="B534" s="29">
        <v>45006</v>
      </c>
      <c r="C534" s="30" t="s">
        <v>352</v>
      </c>
      <c r="D534" s="14" t="s">
        <v>1045</v>
      </c>
      <c r="E534" s="14" t="s">
        <v>1046</v>
      </c>
      <c r="F534" s="30" t="s">
        <v>18</v>
      </c>
      <c r="G534" s="14"/>
      <c r="H534" s="32" t="s">
        <v>0</v>
      </c>
      <c r="I534" s="14"/>
      <c r="J534" s="32" t="s">
        <v>57</v>
      </c>
      <c r="K534" s="24" t="s">
        <v>58</v>
      </c>
    </row>
    <row r="535" spans="1:11" ht="15.75" customHeight="1" x14ac:dyDescent="0.2">
      <c r="A535" s="14" t="s">
        <v>53</v>
      </c>
      <c r="B535" s="29">
        <v>45006</v>
      </c>
      <c r="C535" s="14" t="s">
        <v>54</v>
      </c>
      <c r="D535" s="14" t="s">
        <v>1047</v>
      </c>
      <c r="E535" s="14" t="s">
        <v>1048</v>
      </c>
      <c r="F535" s="30" t="s">
        <v>20</v>
      </c>
      <c r="G535" s="14"/>
      <c r="H535" s="32" t="s">
        <v>0</v>
      </c>
      <c r="I535" s="14"/>
      <c r="J535" s="32" t="s">
        <v>57</v>
      </c>
      <c r="K535" s="24" t="s">
        <v>58</v>
      </c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2023-04-13T14:43:41Z</dcterms:modified>
</cp:coreProperties>
</file>