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FA2F26F-DF51-5D47-BF40-ED6F897FCC6D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5" i="8" l="1"/>
  <c r="M535" i="8" s="1"/>
  <c r="G535" i="8"/>
  <c r="F535" i="8"/>
  <c r="E535" i="8"/>
  <c r="D535" i="8"/>
  <c r="J535" i="8" s="1"/>
  <c r="K535" i="8" s="1"/>
  <c r="L535" i="8" s="1"/>
  <c r="C535" i="8"/>
  <c r="B535" i="8"/>
  <c r="N535" i="8" s="1"/>
  <c r="A535" i="8"/>
  <c r="I534" i="8"/>
  <c r="M534" i="8" s="1"/>
  <c r="G534" i="8"/>
  <c r="F534" i="8"/>
  <c r="E534" i="8"/>
  <c r="D534" i="8"/>
  <c r="J534" i="8" s="1"/>
  <c r="K534" i="8" s="1"/>
  <c r="L534" i="8" s="1"/>
  <c r="C534" i="8"/>
  <c r="B534" i="8"/>
  <c r="N534" i="8" s="1"/>
  <c r="A534" i="8"/>
  <c r="I533" i="8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5" i="8" l="1"/>
  <c r="H534" i="8"/>
  <c r="H533" i="8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 s="1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J431" i="8"/>
  <c r="K431" i="8" s="1"/>
  <c r="L431" i="8" s="1"/>
  <c r="M431" i="8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G427" i="8" l="1"/>
  <c r="H427" i="8" s="1"/>
  <c r="K453" i="8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265" i="8" l="1"/>
  <c r="L110" i="8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<sst xmlns="http://schemas.openxmlformats.org/spreadsheetml/2006/main" count="4162" uniqueCount="1049">
  <si>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</si>
  <si>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</si>
  <si>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</si>
  <si>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</si>
  <si>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</si>
  <si>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</si>
  <si>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</si>
  <si>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</si>
  <si>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</si>
  <si>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</si>
  <si>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</si>
  <si>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</si>
  <si>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</si>
  <si>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</si>
  <si>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</si>
  <si>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</si>
  <si>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</si>
  <si>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</si>
  <si>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</si>
  <si>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</si>
  <si>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</si>
  <si>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</si>
  <si>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</si>
  <si>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</si>
  <si>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</si>
  <si>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</si>
  <si>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</si>
  <si>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</si>
  <si>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</si>
  <si>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</si>
  <si>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</si>
  <si>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</si>
  <si>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</si>
  <si>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</si>
  <si>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</si>
  <si>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</si>
  <si>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</si>
  <si>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</si>
  <si>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</si>
  <si>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</si>
  <si>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</si>
  <si>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</si>
  <si>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</si>
  <si>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</si>
  <si>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</si>
  <si>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</si>
  <si>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</si>
  <si>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</si>
  <si>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</si>
  <si>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</si>
  <si>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</si>
  <si>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</si>
  <si>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</si>
  <si>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</si>
  <si>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</si>
  <si>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</si>
  <si>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</si>
  <si>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</si>
  <si>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</si>
  <si>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</si>
  <si>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</si>
  <si>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</si>
  <si>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</si>
  <si>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</si>
  <si>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</si>
  <si>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</si>
  <si>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</si>
  <si>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</si>
  <si>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</si>
  <si>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</si>
  <si>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</si>
  <si>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</si>
  <si>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</si>
  <si>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</si>
  <si>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</si>
  <si>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</si>
  <si>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</si>
  <si>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</si>
  <si>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</si>
  <si>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</si>
  <si>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</si>
  <si>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</si>
  <si>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</si>
  <si>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</si>
  <si>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</si>
  <si>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</si>
  <si>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</si>
  <si>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</si>
  <si>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</si>
  <si>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</si>
  <si>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</si>
  <si>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</si>
  <si>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</si>
  <si>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</si>
  <si>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</si>
  <si>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</si>
  <si>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</si>
  <si>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</si>
  <si>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</si>
  <si>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</si>
  <si>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</si>
  <si>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</si>
  <si>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</si>
  <si>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</si>
  <si>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</si>
  <si>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</si>
  <si>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</si>
  <si>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</si>
  <si>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</si>
  <si>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</si>
  <si>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</si>
  <si>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</si>
  <si>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</si>
  <si>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</si>
  <si>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</si>
  <si>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</si>
  <si>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</si>
  <si>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</si>
  <si>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</si>
  <si>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</si>
  <si>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</si>
  <si>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</si>
  <si>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</si>
  <si>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</si>
  <si>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</si>
  <si>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</si>
  <si>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</si>
  <si>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</si>
  <si>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</si>
  <si>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</si>
  <si>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</si>
  <si>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</si>
  <si>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</si>
  <si>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</si>
  <si>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</si>
  <si>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</si>
  <si>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</si>
  <si>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</si>
  <si>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</si>
  <si>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</si>
  <si>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</si>
  <si>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</si>
  <si>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</si>
  <si>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</si>
  <si>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</si>
  <si>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</si>
  <si>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</si>
  <si>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</si>
  <si>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</si>
  <si>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</si>
  <si>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</si>
  <si>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</si>
  <si>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</si>
  <si>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</si>
  <si>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</si>
  <si>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</si>
  <si>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</si>
  <si>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</si>
  <si>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</si>
  <si>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</si>
  <si>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</si>
  <si>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</si>
  <si>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</si>
  <si>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</si>
  <si>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</si>
  <si>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</si>
  <si>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</si>
  <si>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</si>
  <si>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</si>
  <si>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</si>
  <si>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</si>
  <si>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</si>
  <si>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</si>
  <si>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</si>
  <si>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</si>
  <si>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</si>
  <si>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</si>
  <si>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</si>
  <si>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</si>
  <si>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</si>
  <si>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</si>
  <si>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</si>
  <si>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</si>
  <si>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</si>
  <si>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</si>
  <si>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</si>
  <si>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</si>
  <si>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</si>
  <si>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</si>
  <si>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</si>
  <si>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</si>
  <si>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</si>
  <si>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</si>
  <si>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</si>
  <si>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</si>
  <si>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</si>
  <si>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</si>
  <si>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</si>
  <si>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</si>
  <si>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</si>
  <si>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</si>
  <si>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</si>
  <si>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</si>
  <si>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</si>
  <si>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</si>
  <si>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</si>
  <si>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</si>
  <si>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</si>
  <si>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</si>
  <si>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</si>
  <si>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</si>
  <si>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</si>
  <si>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</si>
  <si>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</si>
  <si>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</si>
  <si>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</si>
  <si>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</si>
  <si>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</si>
  <si>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</si>
  <si>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</si>
  <si>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</si>
  <si>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</si>
  <si>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</si>
  <si>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</si>
  <si>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</si>
  <si>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</si>
  <si>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</si>
  <si>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</si>
  <si>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</si>
  <si>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</si>
  <si>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</si>
  <si>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</si>
  <si>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</si>
  <si>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</si>
  <si>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</si>
  <si>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</si>
  <si>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</si>
  <si>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</si>
  <si>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</si>
  <si>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</si>
  <si>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</si>
  <si>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</si>
  <si>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</si>
  <si>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</si>
  <si>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</si>
  <si>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</si>
  <si>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</si>
  <si>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</si>
  <si>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</si>
  <si>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</si>
  <si>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</si>
  <si>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</si>
  <si>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</si>
  <si>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</si>
  <si>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</si>
  <si>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</si>
  <si>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</si>
  <si>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</si>
  <si>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</si>
  <si>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</si>
  <si>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</si>
  <si>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</si>
  <si>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</si>
  <si>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</si>
  <si>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</si>
  <si>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</si>
  <si>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</si>
  <si>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</si>
  <si>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</si>
  <si>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</si>
  <si>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</si>
  <si>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</si>
  <si>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</si>
  <si>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</si>
  <si>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</si>
  <si>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</si>
  <si>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</si>
  <si>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</si>
  <si>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</si>
  <si>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</si>
  <si>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</si>
  <si>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</si>
  <si>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</si>
  <si>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</si>
  <si>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</si>
  <si>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</si>
  <si>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</si>
  <si>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</si>
  <si>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</si>
  <si>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</si>
  <si>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</si>
  <si>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</si>
  <si>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</si>
  <si>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</si>
  <si>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</si>
  <si>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</si>
  <si>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</si>
  <si>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</si>
  <si>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</si>
  <si>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</si>
  <si>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</si>
  <si>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</si>
  <si>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</si>
  <si>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</si>
  <si>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</si>
  <si>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</si>
  <si>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</si>
  <si>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</si>
  <si>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</si>
  <si>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</si>
  <si>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</si>
  <si>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</si>
  <si>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</si>
  <si>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</si>
  <si>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</si>
  <si>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</si>
  <si>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</si>
  <si>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</si>
  <si>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</si>
  <si>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</si>
  <si>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</si>
  <si>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</si>
  <si>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</si>
  <si>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</si>
  <si>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</si>
  <si>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</si>
  <si>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</si>
  <si>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</si>
  <si>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</si>
  <si>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</si>
  <si>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</si>
  <si>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</si>
  <si>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</si>
  <si>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</si>
  <si>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</si>
  <si>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</si>
  <si>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</si>
  <si>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</si>
  <si>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</si>
  <si>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</si>
  <si>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</si>
  <si>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</si>
  <si>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</si>
  <si>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</si>
  <si>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</si>
  <si>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</si>
  <si>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</si>
  <si>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</si>
  <si>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</si>
  <si>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</si>
  <si>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</si>
  <si>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</si>
  <si>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</si>
  <si>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</si>
  <si>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</si>
  <si>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</si>
  <si>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</si>
  <si>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</si>
  <si>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</si>
  <si>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</si>
  <si>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</si>
  <si>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</si>
  <si>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</si>
  <si>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</si>
  <si>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</si>
  <si>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</si>
  <si>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</si>
  <si>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</si>
  <si>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</si>
  <si>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</si>
  <si>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</si>
  <si>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</si>
  <si>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</si>
  <si>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</si>
  <si>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</si>
  <si>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</si>
  <si>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</si>
  <si>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</si>
  <si>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</si>
  <si>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</si>
  <si>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</si>
  <si>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</si>
  <si>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</si>
  <si>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</si>
  <si>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</si>
  <si>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</si>
  <si>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</si>
  <si>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</si>
  <si>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</si>
  <si>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</si>
  <si>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</si>
  <si>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</si>
  <si>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</si>
  <si>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</si>
  <si>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</si>
  <si>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</si>
  <si>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</si>
  <si>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</si>
  <si>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</si>
  <si>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</si>
  <si>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</si>
  <si>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</si>
  <si>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</si>
  <si>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</si>
  <si>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</si>
  <si>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</si>
  <si>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</si>
  <si>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</si>
  <si>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</si>
  <si>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</si>
  <si>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</si>
  <si>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</si>
  <si>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</si>
  <si>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</si>
  <si>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</si>
  <si>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</si>
  <si>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</si>
  <si>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</si>
  <si>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</si>
  <si>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</si>
  <si>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</si>
  <si>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</si>
  <si>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</si>
  <si>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</si>
  <si>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</si>
  <si>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</si>
  <si>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</si>
  <si>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</si>
  <si>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</si>
  <si>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</si>
  <si>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</si>
  <si>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</si>
  <si>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</si>
  <si>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</si>
  <si>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</si>
  <si>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</si>
  <si>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</si>
  <si>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</si>
  <si>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</si>
  <si>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</si>
  <si>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</si>
  <si>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</si>
  <si>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</si>
  <si>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</si>
  <si>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</si>
  <si>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</si>
  <si>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</si>
  <si>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</si>
  <si>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</si>
  <si>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</si>
  <si>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</si>
  <si>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</si>
  <si>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</si>
  <si>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</si>
  <si>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</si>
  <si>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</si>
  <si>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</si>
  <si>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</si>
  <si>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</si>
  <si>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</si>
  <si>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</si>
  <si>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</si>
  <si>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</si>
  <si>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</si>
  <si>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</si>
  <si>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</si>
  <si>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</si>
  <si>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</si>
  <si>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</si>
  <si>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</si>
  <si>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</si>
  <si>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</si>
  <si>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</si>
  <si>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</si>
  <si>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</si>
  <si>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</si>
  <si>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</si>
  <si>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</si>
  <si>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</si>
  <si>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</si>
  <si>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</si>
  <si>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</si>
  <si>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</si>
  <si>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</si>
  <si>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</si>
  <si>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</si>
  <si>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</si>
  <si>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</si>
  <si>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</si>
  <si>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</si>
  <si>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</si>
  <si>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</si>
  <si>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</si>
  <si>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</si>
  <si>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</si>
  <si>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</si>
  <si>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</si>
  <si>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</si>
  <si>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</si>
  <si>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</si>
  <si>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</si>
  <si>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</si>
  <si>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</si>
  <si>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</si>
  <si>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</si>
  <si>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</si>
  <si>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</si>
  <si>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</si>
  <si>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</si>
  <si>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</si>
  <si>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</si>
  <si>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</si>
  <si>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</si>
  <si>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</si>
  <si>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</si>
  <si>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</si>
  <si>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</si>
  <si>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</si>
  <si>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</si>
  <si>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</si>
  <si>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</si>
  <si>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</si>
  <si>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</si>
  <si>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</si>
  <si>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</si>
  <si>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</si>
  <si>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</si>
  <si>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</si>
  <si>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</si>
  <si>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</si>
  <si>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</si>
  <si>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</si>
  <si>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</si>
  <si>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</si>
  <si>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</si>
  <si>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</si>
  <si>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</si>
  <si>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</si>
  <si>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</si>
  <si>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</si>
  <si>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</si>
  <si>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</si>
  <si>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</si>
  <si>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</si>
  <si>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</si>
  <si>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</si>
  <si>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</si>
  <si>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</si>
  <si>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</si>
  <si>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</si>
  <si>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</si>
  <si>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</si>
  <si>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</si>
  <si>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</si>
  <si>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</si>
  <si>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</si>
  <si>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</si>
  <si>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</si>
  <si>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</si>
  <si>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</si>
  <si>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</si>
  <si>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</si>
  <si>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</si>
  <si>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</si>
  <si>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</si>
  <si>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</si>
  <si>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</si>
  <si>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</si>
  <si>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</si>
  <si>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</si>
  <si>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</si>
  <si>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</si>
  <si>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</si>
  <si>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</si>
  <si>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</si>
  <si>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</si>
  <si>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</si>
  <si>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</si>
  <si>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</si>
  <si>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</si>
  <si>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</si>
  <si>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</si>
  <si>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</si>
  <si>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</si>
  <si>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</si>
  <si>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</si>
  <si>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</si>
  <si>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</si>
  <si>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</si>
  <si>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</si>
  <si>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</si>
  <si>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</si>
  <si>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</si>
  <si>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</si>
  <si>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</si>
  <si>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</si>
  <si>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</si>
  <si>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</si>
  <si>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</si>
  <si>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</si>
  <si>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</si>
  <si>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</si>
  <si>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</si>
  <si>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</si>
  <si>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</si>
  <si>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</si>
  <si>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</si>
  <si>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</si>
  <si>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</si>
  <si>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</si>
  <si>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</si>
  <si>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</si>
  <si>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</si>
  <si>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</si>
  <si>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</si>
  <si>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</si>
  <si>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</si>
  <si>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</si>
  <si>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</si>
  <si>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</si>
  <si>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</si>
  <si>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</si>
  <si>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</si>
  <si>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</si>
  <si>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</si>
  <si>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</si>
  <si>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</si>
  <si>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</si>
  <si>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</si>
  <si>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</si>
  <si>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</si>
  <si>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</si>
  <si>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</si>
  <si>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</si>
  <si>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</si>
  <si>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</si>
  <si>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</si>
  <si>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</si>
  <si>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</si>
  <si>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</si>
  <si>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</si>
  <si>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</si>
  <si>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</si>
  <si>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</si>
  <si>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</si>
  <si>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</si>
  <si>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</si>
  <si>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</si>
  <si>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</si>
  <si>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</si>
  <si>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</si>
  <si>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</si>
  <si>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</si>
  <si>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</si>
  <si>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</si>
  <si>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</si>
  <si>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</si>
  <si>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</si>
  <si>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</si>
  <si>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</si>
  <si>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</si>
  <si>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</si>
  <si>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</si>
  <si>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</si>
  <si>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</si>
  <si>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</si>
  <si>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</si>
  <si>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</si>
  <si>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</si>
  <si>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</si>
  <si>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</si>
  <si>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</si>
  <si>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</si>
  <si>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</si>
  <si>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</si>
  <si>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</si>
  <si>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</si>
  <si>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</si>
  <si>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</si>
  <si>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</si>
  <si>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</si>
  <si>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</si>
  <si>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</si>
  <si>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</si>
  <si>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</si>
  <si>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</si>
  <si>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</si>
  <si>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</si>
  <si>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</si>
  <si>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</si>
  <si>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</si>
  <si>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</si>
  <si>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</si>
  <si>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</si>
  <si>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</si>
  <si>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</si>
  <si>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</si>
  <si>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</si>
  <si>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</si>
  <si>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</si>
  <si>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</si>
  <si>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</si>
  <si>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</si>
  <si>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</si>
  <si>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</si>
  <si>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</si>
  <si>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</si>
  <si>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</si>
  <si>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</si>
  <si>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</si>
  <si>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</si>
  <si>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</si>
  <si>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</si>
  <si>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</si>
  <si>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</si>
  <si>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</si>
  <si>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</si>
  <si>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</si>
  <si>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</si>
  <si>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</si>
  <si>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</si>
  <si>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</si>
  <si>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</si>
  <si>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</si>
  <si>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</si>
  <si>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</si>
  <si>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</si>
  <si>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</si>
  <si>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</si>
  <si>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</si>
  <si>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</si>
  <si>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</si>
  <si>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</si>
  <si>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</si>
  <si>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</si>
  <si>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</si>
  <si>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</si>
  <si>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</si>
  <si>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</si>
  <si>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</si>
  <si>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</si>
  <si>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</si>
  <si>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</si>
  <si>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</si>
  <si>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</si>
  <si>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</si>
  <si>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</si>
  <si>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</si>
  <si>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</si>
  <si>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</si>
  <si>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</si>
  <si>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</si>
  <si>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</si>
  <si>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</si>
  <si>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</si>
  <si>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</si>
  <si>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</si>
  <si>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</si>
  <si>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</si>
  <si>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</si>
  <si>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</si>
  <si>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</si>
  <si>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</si>
  <si>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</si>
  <si>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</si>
  <si>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</si>
  <si>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</si>
  <si>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</si>
  <si>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</si>
  <si>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</si>
  <si>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</si>
  <si>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</si>
  <si>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</si>
  <si>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</si>
  <si>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</si>
  <si>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</si>
  <si>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</si>
  <si>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</si>
  <si>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</si>
  <si>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</si>
  <si>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</si>
  <si>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</si>
  <si>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</si>
  <si>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</si>
  <si>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</si>
  <si>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</si>
  <si>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</si>
  <si>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</si>
  <si>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</si>
  <si>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</si>
  <si>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</si>
  <si>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</si>
  <si>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</si>
  <si>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</si>
  <si>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</si>
  <si>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</si>
  <si>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</si>
  <si>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</si>
  <si>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</si>
  <si>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</si>
  <si>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</si>
  <si>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</si>
  <si>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</si>
  <si>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</si>
  <si>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</si>
  <si>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</si>
  <si>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</si>
  <si>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</si>
  <si>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</si>
  <si>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</si>
  <si>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</si>
  <si>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</si>
  <si>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</si>
  <si>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</si>
  <si>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</si>
  <si>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</si>
  <si>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</si>
  <si>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</si>
  <si>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</si>
  <si>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</si>
  <si>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</si>
  <si>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</si>
  <si>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</si>
  <si>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</si>
  <si>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</si>
  <si>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</si>
  <si>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</si>
  <si>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</si>
  <si>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</si>
  <si>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</si>
  <si>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</si>
  <si>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</si>
  <si>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</si>
  <si>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</si>
  <si>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</si>
  <si>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</si>
  <si>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</si>
  <si>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</si>
  <si>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</si>
  <si>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</si>
  <si>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</si>
  <si>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</si>
  <si>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</si>
  <si>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</si>
  <si>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</si>
  <si>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</si>
  <si>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</si>
  <si>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</si>
  <si>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</si>
  <si>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</si>
  <si>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</si>
  <si>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</si>
  <si>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</si>
  <si>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</si>
  <si>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</si>
  <si>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</si>
  <si>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</si>
  <si>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</si>
  <si>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</si>
  <si>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</si>
  <si>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</si>
  <si>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</si>
  <si>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</si>
  <si>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</si>
  <si>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</si>
  <si>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</si>
  <si>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</si>
  <si>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</si>
  <si>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</si>
  <si>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</si>
  <si>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</si>
  <si>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</si>
  <si>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</si>
  <si>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</si>
  <si>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</si>
  <si>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</si>
  <si>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</si>
  <si>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</si>
  <si>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</si>
  <si>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</si>
  <si>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</si>
  <si>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</si>
  <si>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</si>
  <si>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</si>
  <si>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</si>
  <si>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</si>
  <si>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</si>
  <si>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</si>
  <si>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</si>
  <si>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</si>
  <si>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</si>
  <si>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</si>
  <si>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</si>
  <si>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</si>
  <si>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</si>
  <si>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</si>
  <si>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</si>
  <si>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</si>
  <si>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</si>
  <si>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</si>
  <si>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</si>
  <si>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</si>
  <si>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</si>
  <si>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</si>
  <si>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</si>
  <si>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</si>
  <si>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</si>
  <si>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</si>
  <si>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</si>
  <si>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</si>
  <si>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</si>
  <si>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</si>
  <si>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</si>
  <si>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</si>
  <si>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</si>
  <si>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</si>
  <si>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</si>
  <si>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</si>
  <si>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</si>
  <si>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</si>
  <si>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</si>
  <si>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</si>
  <si>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</si>
  <si>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</si>
  <si>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</si>
  <si>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</si>
  <si>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</si>
  <si>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</si>
  <si>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</si>
  <si>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</si>
  <si>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</si>
  <si>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</si>
  <si>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</si>
  <si>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</si>
  <si>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</si>
  <si>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</si>
  <si>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</si>
  <si>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</si>
  <si>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</si>
  <si>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</si>
  <si>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</si>
  <si>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</si>
  <si>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</si>
  <si>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</si>
  <si>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</si>
  <si>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</si>
  <si>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</si>
  <si>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</si>
  <si>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</si>
  <si>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</si>
  <si>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</si>
  <si>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</si>
  <si>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</si>
  <si>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</si>
  <si>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</si>
  <si>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</si>
  <si>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</si>
  <si>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</si>
  <si>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</si>
  <si>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</si>
  <si>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</si>
  <si>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</si>
  <si>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</si>
  <si>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</si>
  <si>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</si>
  <si>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</si>
  <si>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</si>
  <si>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</si>
  <si>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</si>
  <si>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</si>
  <si>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</si>
  <si>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</si>
  <si>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</si>
  <si>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</si>
  <si>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</si>
  <si>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</si>
  <si>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</si>
  <si>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</si>
  <si>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</si>
  <si>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</si>
  <si>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</si>
  <si>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</si>
  <si>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</si>
  <si>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</si>
  <si>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</si>
  <si>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</si>
  <si>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</si>
  <si>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</si>
  <si>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</si>
  <si>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</si>
  <si>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</si>
  <si>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</si>
  <si>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</si>
  <si>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</si>
  <si>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</si>
  <si>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</si>
  <si>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</si>
  <si>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</si>
  <si>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</si>
  <si>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</si>
  <si>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</si>
  <si>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</si>
  <si>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</si>
  <si>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</si>
  <si>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</si>
  <si>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</si>
  <si>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</si>
  <si>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</si>
  <si>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</si>
  <si>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</si>
  <si>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</si>
  <si>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</si>
  <si>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</si>
  <si>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</si>
  <si>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</si>
  <si>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</si>
  <si>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</si>
  <si>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</si>
  <si>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</si>
  <si>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</si>
  <si>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</si>
  <si>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</si>
  <si>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</si>
  <si>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</si>
  <si>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</si>
  <si>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</si>
  <si>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</si>
  <si>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</si>
  <si>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</si>
  <si>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</si>
  <si>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</si>
  <si>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</si>
  <si>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</si>
  <si>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</si>
  <si>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</si>
  <si>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</si>
  <si>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</si>
  <si>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</si>
  <si>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</si>
  <si>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</si>
  <si>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</si>
  <si>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</si>
  <si>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</si>
  <si>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</si>
  <si>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</si>
  <si>
    <t>Antonia Patricia Vieira Nunes Beserra</t>
  </si>
  <si>
    <t>antoniapvnb@hotmail.com</t>
  </si>
  <si>
    <t>Wesley Mascarenhas dos Santos</t>
  </si>
  <si>
    <t>wesley-mascarenhas@live.com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</si>
</sst>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14" fontId="16" fillId="2" borderId="3" xfId="0" applyNumberFormat="1" applyFont="1" applyFill="1" applyBorder="1" applyAlignment="1">
      <alignment horizontal="center" vertical="center"/>
    </xf>
    <xf numFmtId="1" fontId="16" fillId="2" borderId="3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14" fillId="5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A535" sqref="A535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5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49.972602739726028</v>
      </c>
      <c r="K279" s="9" t="str">
        <f t="shared" si="21"/>
        <v>Formado</v>
      </c>
      <c r="L279" s="9">
        <f t="shared" ca="1" si="22"/>
        <v>49.972602739726028</v>
      </c>
      <c r="M279" s="7" t="str">
        <f t="shared" ca="1" si="23"/>
        <v>Egresso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50.268493150684932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49.808219178082197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44.778082191780825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44.284931506849311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40.898630136986306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40.898630136986306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40.898630136986306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40.898630136986306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40.898630136986306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40.898630136986306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40.898630136986306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40.898630136986306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40.898630136986306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40.898630136986306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38.268493150684932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38.268493150684932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38.169863013698631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36.920547945205485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35.506849315068493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32.416438356164377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32.416438356164377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32.416438356164377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32.416438356164377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Formado</v>
      </c>
      <c r="E365" s="7" t="str">
        <f>IF(DATA.SAGA!J365="","*",DATA.SAGA!J365)</f>
        <v>RJ</v>
      </c>
      <c r="F365" s="7">
        <f>YEAR(DATA.SAGA!$B365)</f>
        <v>2020</v>
      </c>
      <c r="G365" s="8" t="str">
        <f>IF(OR($D365="Pré-Inscrito",$D365="Matriculado",$D365="Trancado"),
IF($A365="Mestrado",DATA.SAGA!$B365+(365*24/12),DATA.SAGA!$B365+(365*48/12)),"*")</f>
        <v>*</v>
      </c>
      <c r="H365" s="9" t="str">
        <f t="shared" si="30"/>
        <v>*</v>
      </c>
      <c r="I365" s="7">
        <f>IF(DATA.SAGA!$I365="","*",YEAR(DATA.SAGA!$I365))</f>
        <v>2023</v>
      </c>
      <c r="J365" s="9">
        <f ca="1">IF($D365="Formado",(DATA.SAGA!$I365-DATA.SAGA!$B365)/365*12,
IF(OR($D365="Pré-Inscrito",$D365="Matriculado",$D365="Pré-inscrito"),(TODAY()-DATA.SAGA!$B365)/365*12,"*"))</f>
        <v>32.482191780821921</v>
      </c>
      <c r="K365" s="9" t="str">
        <f t="shared" si="26"/>
        <v>Formado</v>
      </c>
      <c r="L365" s="9">
        <f t="shared" ca="1" si="27"/>
        <v>32.482191780821921</v>
      </c>
      <c r="M365" s="7" t="str">
        <f t="shared" ca="1" si="28"/>
        <v>Egresso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32.350684931506848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32.317808219178083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Formado</v>
      </c>
      <c r="E378" s="7" t="str">
        <f>IF(DATA.SAGA!J378="","*",DATA.SAGA!J378)</f>
        <v>MA</v>
      </c>
      <c r="F378" s="7">
        <f>YEAR(DATA.SAGA!$B378)</f>
        <v>2020</v>
      </c>
      <c r="G378" s="8" t="str">
        <f>IF(OR($D378="Pré-Inscrito",$D378="Matriculado",$D378="Trancado"),
IF($A378="Mestrado",DATA.SAGA!$B378+(365*24/12),DATA.SAGA!$B378+(365*48/12)),"*")</f>
        <v>*</v>
      </c>
      <c r="H378" s="9" t="str">
        <f t="shared" si="30"/>
        <v>*</v>
      </c>
      <c r="I378" s="7">
        <f>IF(DATA.SAGA!$I378="","*",YEAR(DATA.SAGA!$I378))</f>
        <v>2023</v>
      </c>
      <c r="J378" s="9">
        <f ca="1">IF($D378="Formado",(DATA.SAGA!$I378-DATA.SAGA!$B378)/365*12,
IF(OR($D378="Pré-Inscrito",$D378="Matriculado",$D378="Pré-inscrito"),(TODAY()-DATA.SAGA!$B378)/365*12,"*"))</f>
        <v>32.12054794520548</v>
      </c>
      <c r="K378" s="9" t="str">
        <f t="shared" si="26"/>
        <v>Formado</v>
      </c>
      <c r="L378" s="9">
        <f t="shared" ca="1" si="27"/>
        <v>32.12054794520548</v>
      </c>
      <c r="M378" s="7" t="str">
        <f t="shared" ca="1" si="28"/>
        <v>Egresso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32.284931506849311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32.284931506849311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32.284931506849311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32.284931506849311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32.186301369863017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28.241095890410961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28.208219178082189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28.208219178082189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28.208219178082189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28.208219178082189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28.142465753424659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28.142465753424659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28.010958904109593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25.676712328767124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25.676712328767124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25.676712328767124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Formado</v>
      </c>
      <c r="E408" s="7" t="str">
        <f>IF(DATA.SAGA!J408="","*",DATA.SAGA!J408)</f>
        <v>RJ</v>
      </c>
      <c r="F408" s="7">
        <f>YEAR(DATA.SAGA!$B408)</f>
        <v>2021</v>
      </c>
      <c r="G408" s="8" t="str">
        <f>IF(OR($D408="Pré-Inscrito",$D408="Matriculado",$D408="Trancado"),
IF($A408="Mestrado",DATA.SAGA!$B408+(365*24/12),DATA.SAGA!$B408+(365*48/12)),"*")</f>
        <v>*</v>
      </c>
      <c r="H408" s="9" t="str">
        <f t="shared" si="35"/>
        <v>*</v>
      </c>
      <c r="I408" s="7">
        <f>IF(DATA.SAGA!$I408="","*",YEAR(DATA.SAGA!$I408))</f>
        <v>2023</v>
      </c>
      <c r="J408" s="9">
        <f ca="1">IF($D408="Formado",(DATA.SAGA!$I408-DATA.SAGA!$B408)/365*12,
IF(OR($D408="Pré-Inscrito",$D408="Matriculado",$D408="Pré-inscrito"),(TODAY()-DATA.SAGA!$B408)/365*12,"*"))</f>
        <v>25.709589041095889</v>
      </c>
      <c r="K408" s="9" t="str">
        <f t="shared" si="31"/>
        <v>Formado</v>
      </c>
      <c r="L408" s="9">
        <f t="shared" ca="1" si="32"/>
        <v>25.709589041095889</v>
      </c>
      <c r="M408" s="7" t="str">
        <f t="shared" ca="1" si="33"/>
        <v>Egresso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25.676712328767124</v>
      </c>
      <c r="K409" s="9" t="str">
        <f t="shared" ca="1" si="31"/>
        <v>Defesa EM ATRASO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Formado</v>
      </c>
      <c r="E410" s="7" t="str">
        <f>IF(DATA.SAGA!J410="","*",DATA.SAGA!J410)</f>
        <v>RJ</v>
      </c>
      <c r="F410" s="7">
        <f>YEAR(DATA.SAGA!$B410)</f>
        <v>2021</v>
      </c>
      <c r="G410" s="8" t="str">
        <f>IF(OR($D410="Pré-Inscrito",$D410="Matriculado",$D410="Trancado"),
IF($A410="Mestrado",DATA.SAGA!$B410+(365*24/12),DATA.SAGA!$B410+(365*48/12)),"*")</f>
        <v>*</v>
      </c>
      <c r="H410" s="9" t="str">
        <f t="shared" si="35"/>
        <v>*</v>
      </c>
      <c r="I410" s="7">
        <f>IF(DATA.SAGA!$I410="","*",YEAR(DATA.SAGA!$I410))</f>
        <v>2023</v>
      </c>
      <c r="J410" s="9">
        <f ca="1">IF($D410="Formado",(DATA.SAGA!$I410-DATA.SAGA!$B410)/365*12,
IF(OR($D410="Pré-Inscrito",$D410="Matriculado",$D410="Pré-inscrito"),(TODAY()-DATA.SAGA!$B410)/365*12,"*"))</f>
        <v>25.709589041095889</v>
      </c>
      <c r="K410" s="9" t="str">
        <f t="shared" si="31"/>
        <v>Formado</v>
      </c>
      <c r="L410" s="9">
        <f t="shared" ca="1" si="32"/>
        <v>25.709589041095889</v>
      </c>
      <c r="M410" s="7" t="str">
        <f t="shared" ca="1" si="33"/>
        <v>Egresso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44988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25.676712328767124</v>
      </c>
      <c r="K411" s="9" t="str">
        <f t="shared" ca="1" si="31"/>
        <v>Defesa EM ATRASO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25.643835616438359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25.643835616438359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25.610958904109587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25.610958904109587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25.578082191780823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25.578082191780823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25.578082191780823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24.328767123287673</v>
      </c>
      <c r="K423" s="9" t="str">
        <f t="shared" si="31"/>
        <v>Formado</v>
      </c>
      <c r="L423" s="9">
        <f t="shared" ca="1" si="32"/>
        <v>24.328767123287673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24.953424657534242</v>
      </c>
      <c r="K424" s="9" t="str">
        <f t="shared" ca="1" si="31"/>
        <v>Defesa EM ATRASO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24.920547945205481</v>
      </c>
      <c r="K425" s="9" t="str">
        <f t="shared" ca="1" si="31"/>
        <v>Defesa EM ATRASO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24.920547945205481</v>
      </c>
      <c r="K426" s="9" t="str">
        <f t="shared" ca="1" si="31"/>
        <v>Defesa EM ATRASO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Formado</v>
      </c>
      <c r="E427" s="7" t="str">
        <f>IF(DATA.SAGA!J427="","*",DATA.SAGA!J427)</f>
        <v>MA</v>
      </c>
      <c r="F427" s="7">
        <f>YEAR(DATA.SAGA!$B427)</f>
        <v>2021</v>
      </c>
      <c r="G427" s="8" t="str">
        <f>IF(OR($D427="Pré-Inscrito",$D427="Matriculado",$D427="Trancado"),
IF($A427="Mestrado",DATA.SAGA!$B427+(365*24/12),DATA.SAGA!$B427+(365*48/12)),"*")</f>
        <v>*</v>
      </c>
      <c r="H427" s="9" t="str">
        <f t="shared" si="35"/>
        <v>*</v>
      </c>
      <c r="I427" s="7">
        <f>IF(DATA.SAGA!$I427="","*",YEAR(DATA.SAGA!$I427))</f>
        <v>2023</v>
      </c>
      <c r="J427" s="9">
        <f ca="1">IF($D427="Formado",(DATA.SAGA!$I427-DATA.SAGA!$B427)/365*12,
IF(OR($D427="Pré-Inscrito",$D427="Matriculado",$D427="Pré-inscrito"),(TODAY()-DATA.SAGA!$B427)/365*12,"*"))</f>
        <v>24.986301369863014</v>
      </c>
      <c r="K427" s="9" t="str">
        <f t="shared" si="31"/>
        <v>Formado</v>
      </c>
      <c r="L427" s="9">
        <f t="shared" ca="1" si="32"/>
        <v>24.986301369863014</v>
      </c>
      <c r="M427" s="7" t="str">
        <f t="shared" ca="1" si="33"/>
        <v>Egresso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24.821917808219176</v>
      </c>
      <c r="K429" s="9" t="str">
        <f t="shared" ca="1" si="31"/>
        <v>Defesa EM ATRASO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24.821917808219176</v>
      </c>
      <c r="K430" s="9" t="str">
        <f t="shared" ca="1" si="31"/>
        <v>Defesa EM ATRASO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24.789041095890411</v>
      </c>
      <c r="K431" s="9" t="str">
        <f t="shared" ca="1" si="31"/>
        <v>Defesa EM ATRASO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24.55890410958904</v>
      </c>
      <c r="K432" s="9" t="str">
        <f t="shared" ca="1" si="31"/>
        <v>Defesa EM ATRASO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24.526027397260272</v>
      </c>
      <c r="K434" s="9" t="str">
        <f t="shared" ca="1" si="31"/>
        <v>Defesa EM ATRASO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22.652054794520545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20.383561643835616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20.383561643835616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20.383561643835616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20.383561643835616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20.383561643835616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20.383561643835616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20.383561643835616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20.383561643835616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20.317808219178083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20.317808219178083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20.317808219178083</v>
      </c>
      <c r="K450" s="9" t="str">
        <f t="shared" ref="K450:K535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5" ca="1" si="37">IFERROR(VALUE(IF($K450="Formado",$J450,"")),"*")</f>
        <v>*</v>
      </c>
      <c r="M450" s="7" t="str">
        <f t="shared" ref="M450:M535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20.317808219178083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20.317808219178083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14.663013698630138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14.63013698630137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14.63013698630137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14.63013698630137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14.63013698630137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14.63013698630137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14.63013698630137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14.63013698630137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14.63013698630137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14.63013698630137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14.63013698630137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14.63013698630137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14.63013698630137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14.63013698630137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14.63013698630137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14.63013698630137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14.399999999999999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14.367123287671234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14.367123287671234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14.334246575342465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13.709589041095892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8.2520547945205465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8.2520547945205465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8.2520547945205465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8.2520547945205465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8.2520547945205465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8.2520547945205465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8.2520547945205465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8.2520547945205465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8.2520547945205465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8.2520547945205465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8.2520547945205465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8.2520547945205465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8.2520547945205465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8.2520547945205465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8.2520547945205465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8.2520547945205465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8.2520547945205465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4.3068493150684937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4.2082191780821923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4.1753424657534248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4.10958904109589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4.0767123287671234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4.0767123287671234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4.0767123287671234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5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4.043835616438356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4.0109589041095894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3.7479452054794518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2.2356164383561645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2.2356164383561645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2.1369863013698627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1.9726027397260273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1.9397260273972603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1.7095890410958905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1.7095890410958905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4.0767123287671234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4.0767123287671234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4.1753424657534248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4.10958904109589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1.9068493150684933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4.043835616438356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1.9068493150684933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1.0849315068493151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1.0849315068493151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Doutorado</v>
      </c>
      <c r="B534" s="7" t="str">
        <f>DATA.SAGA!$D534</f>
        <v>Antonia Patricia Vieira Nunes Beserra</v>
      </c>
      <c r="C534" s="7" t="str">
        <f>IF(DATA.SAGA!$F534="","Sem orientador",DATA.SAGA!$F534)</f>
        <v>EDF1107 - Fabio Anjos</v>
      </c>
      <c r="D534" s="7" t="str">
        <f>DATA.SAGA!$H534</f>
        <v>Pré-inscrito</v>
      </c>
      <c r="E534" s="7" t="str">
        <f>IF(DATA.SAGA!J534="","*",DATA.SAGA!J534)</f>
        <v>RJ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46466</v>
      </c>
      <c r="H534" s="9" t="str">
        <f t="shared" ref="H534:H535" si="44">IF(OR($D534="Pré-Inscrito",$D534="Matriculado"),_xlfn.CONCAT(YEAR(G534),"-",IF(MONTH(G534)&lt;=6,1,2)),"*")</f>
        <v>2027-1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1.0849315068493151</v>
      </c>
      <c r="K534" s="9" t="str">
        <f t="shared" ca="1" si="36"/>
        <v>Pré-inscrito</v>
      </c>
      <c r="L534" s="9" t="str">
        <f t="shared" ca="1" si="37"/>
        <v>*</v>
      </c>
      <c r="M534" s="7" t="str">
        <f t="shared" ca="1" si="38"/>
        <v>*</v>
      </c>
      <c r="N534" s="9" t="str">
        <f t="shared" si="42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Wesley Mascarenhas dos Santos</v>
      </c>
      <c r="C535" s="7" t="str">
        <f>IF(DATA.SAGA!$F535="","Sem orientador",DATA.SAGA!$F535)</f>
        <v>FTO1157 - Luciana Lunkes</v>
      </c>
      <c r="D535" s="7" t="str">
        <f>DATA.SAGA!$H535</f>
        <v>Pré-inscrito</v>
      </c>
      <c r="E535" s="7" t="str">
        <f>IF(DATA.SAGA!J535="","*",DATA.SAGA!J535)</f>
        <v>RJ</v>
      </c>
      <c r="F535" s="7">
        <f>YEAR(DATA.SAGA!$B535)</f>
        <v>2023</v>
      </c>
      <c r="G535" s="8">
        <f>IF(OR($D535="Pré-Inscrito",$D535="Matriculado",$D535="Trancado"),
IF($A535="Mestrado",DATA.SAGA!$B535+(365*24/12),DATA.SAGA!$B535+(365*48/12)),"*")</f>
        <v>45736</v>
      </c>
      <c r="H535" s="9" t="str">
        <f t="shared" si="44"/>
        <v>2025-1</v>
      </c>
      <c r="I535" s="7" t="str">
        <f>IF(DATA.SAGA!$I535="","*",YEAR(DATA.SAGA!$I535))</f>
        <v>*</v>
      </c>
      <c r="J535" s="9">
        <f ca="1">IF($D535="Formado",(DATA.SAGA!$I535-DATA.SAGA!$B535)/365*12,
IF(OR($D535="Pré-Inscrito",$D535="Matriculado",$D535="Pré-inscrito"),(TODAY()-DATA.SAGA!$B535)/365*12,"*"))</f>
        <v>1.0849315068493151</v>
      </c>
      <c r="K535" s="9" t="str">
        <f t="shared" ca="1" si="36"/>
        <v>Pré-inscrito</v>
      </c>
      <c r="L535" s="9" t="str">
        <f t="shared" ca="1" si="37"/>
        <v>*</v>
      </c>
      <c r="M535" s="7" t="str">
        <f t="shared" ca="1" si="38"/>
        <v>*</v>
      </c>
      <c r="N535" s="9" t="str">
        <f t="shared" si="42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5" activePane="bottomLeft" state="frozen"/>
      <selection pane="bottomLeft" activeCell="A535" sqref="A535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33" t="s">
        <v>2</v>
      </c>
      <c r="I279" s="16">
        <v>45030</v>
      </c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34" t="s">
        <v>2</v>
      </c>
      <c r="I365" s="16">
        <v>45042</v>
      </c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35" t="s">
        <v>2</v>
      </c>
      <c r="I378" s="16">
        <v>45033</v>
      </c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36" t="s">
        <v>2</v>
      </c>
      <c r="I408" s="16">
        <v>45040</v>
      </c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36" t="s">
        <v>2</v>
      </c>
      <c r="I410" s="16">
        <v>45040</v>
      </c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45020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34" t="s">
        <v>2</v>
      </c>
      <c r="I427" s="16">
        <v>45044</v>
      </c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9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9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29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31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29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31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 t="s">
        <v>53</v>
      </c>
      <c r="B534" s="29">
        <v>45006</v>
      </c>
      <c r="C534" s="30" t="s">
        <v>352</v>
      </c>
      <c r="D534" s="14" t="s">
        <v>1045</v>
      </c>
      <c r="E534" s="14" t="s">
        <v>1046</v>
      </c>
      <c r="F534" s="30" t="s">
        <v>18</v>
      </c>
      <c r="G534" s="14"/>
      <c r="H534" s="32" t="s">
        <v>0</v>
      </c>
      <c r="I534" s="14"/>
      <c r="J534" s="32" t="s">
        <v>57</v>
      </c>
      <c r="K534" s="24" t="s">
        <v>58</v>
      </c>
    </row>
    <row r="535" spans="1:11" ht="15.75" customHeight="1" x14ac:dyDescent="0.2">
      <c r="A535" s="14" t="s">
        <v>53</v>
      </c>
      <c r="B535" s="29">
        <v>45006</v>
      </c>
      <c r="C535" s="14" t="s">
        <v>54</v>
      </c>
      <c r="D535" s="14" t="s">
        <v>1047</v>
      </c>
      <c r="E535" s="14" t="s">
        <v>1048</v>
      </c>
      <c r="F535" s="30" t="s">
        <v>20</v>
      </c>
      <c r="G535" s="14"/>
      <c r="H535" s="32" t="s">
        <v>0</v>
      </c>
      <c r="I535" s="14"/>
      <c r="J535" s="32" t="s">
        <v>57</v>
      </c>
      <c r="K535" s="24" t="s">
        <v>58</v>
      </c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2023-04-23T22:37:58Z</dcterms:modified>
</cp:coreProperties>
</file>