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6FD87B97-80A5-FF4D-B0E3-9582A8480030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financiadores!$A$1:$K$135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5" i="1" l="1"/>
  <c r="I138" i="1"/>
  <c r="I137" i="1"/>
  <c r="I136" i="1"/>
  <c r="I101" i="1"/>
  <c r="I100" i="1"/>
  <c r="I99" i="1"/>
  <c r="H98" i="1"/>
  <c r="I134" i="1"/>
  <c r="I133" i="1"/>
  <c r="H128" i="1"/>
  <c r="H127" i="1"/>
  <c r="H126" i="1"/>
  <c r="I126" i="1" s="1"/>
  <c r="H125" i="1"/>
  <c r="I125" i="1" s="1"/>
  <c r="H97" i="1"/>
  <c r="I97" i="1" s="1"/>
  <c r="H116" i="1"/>
  <c r="I116" i="1" s="1"/>
  <c r="H103" i="1"/>
  <c r="H96" i="1"/>
  <c r="H91" i="1"/>
  <c r="I20" i="1"/>
  <c r="I21" i="1"/>
  <c r="I19" i="1"/>
  <c r="I30" i="1"/>
  <c r="I41" i="1"/>
  <c r="H52" i="1"/>
  <c r="I52" i="1" s="1"/>
  <c r="H54" i="1"/>
  <c r="H65" i="1"/>
  <c r="H72" i="1"/>
  <c r="H90" i="1"/>
  <c r="I120" i="1"/>
  <c r="I119" i="1"/>
  <c r="I118" i="1"/>
  <c r="I124" i="1"/>
  <c r="I123" i="1"/>
  <c r="I122" i="1"/>
  <c r="I71" i="1"/>
  <c r="I115" i="1"/>
  <c r="I114" i="1"/>
  <c r="I113" i="1"/>
  <c r="H111" i="1"/>
  <c r="I110" i="1"/>
  <c r="H109" i="1"/>
  <c r="I109" i="1" s="1"/>
  <c r="H108" i="1"/>
  <c r="I108" i="1" s="1"/>
  <c r="I107" i="1"/>
  <c r="I106" i="1"/>
  <c r="I105" i="1"/>
  <c r="H95" i="1"/>
  <c r="H131" i="1" l="1"/>
  <c r="H121" i="1"/>
  <c r="H104" i="1"/>
  <c r="H117" i="1"/>
  <c r="H112" i="1"/>
  <c r="I95" i="1"/>
  <c r="I22" i="1"/>
  <c r="I80" i="1"/>
  <c r="I55" i="1"/>
  <c r="I58" i="1"/>
  <c r="I45" i="1"/>
  <c r="I44" i="1"/>
  <c r="I46" i="1"/>
  <c r="I24" i="1"/>
  <c r="I25" i="1"/>
  <c r="I26" i="1"/>
  <c r="I27" i="1"/>
  <c r="I28" i="1"/>
  <c r="I29" i="1"/>
  <c r="I33" i="1"/>
  <c r="I36" i="1"/>
  <c r="I34" i="1"/>
  <c r="I35" i="1"/>
  <c r="I37" i="1"/>
  <c r="I38" i="1"/>
  <c r="I39" i="1"/>
  <c r="I40" i="1"/>
  <c r="I3" i="1"/>
  <c r="I4" i="1"/>
  <c r="I5" i="1"/>
  <c r="I6" i="1"/>
  <c r="I7" i="1"/>
  <c r="I8" i="1"/>
  <c r="I18" i="1"/>
  <c r="I10" i="1"/>
  <c r="I9" i="1"/>
  <c r="I11" i="1"/>
  <c r="I12" i="1"/>
  <c r="I13" i="1"/>
  <c r="H42" i="1"/>
  <c r="H31" i="1"/>
  <c r="I72" i="1" l="1"/>
  <c r="I91" i="1"/>
  <c r="I96" i="1"/>
  <c r="I54" i="1"/>
  <c r="I90" i="1"/>
  <c r="I65" i="1"/>
  <c r="I31" i="1"/>
  <c r="I103" i="1"/>
  <c r="I64" i="1"/>
  <c r="I42" i="1"/>
  <c r="I53" i="1"/>
  <c r="H102" i="1" l="1"/>
  <c r="I102" i="1" l="1"/>
  <c r="H92" i="1" l="1"/>
  <c r="H73" i="1"/>
  <c r="I73" i="1" l="1"/>
  <c r="I92" i="1"/>
  <c r="H94" i="1" l="1"/>
  <c r="I94" i="1" l="1"/>
  <c r="H85" i="1" l="1"/>
  <c r="I85" i="1" l="1"/>
  <c r="H93" i="1" l="1"/>
  <c r="I93" i="1" l="1"/>
  <c r="I87" i="1"/>
  <c r="I88" i="1"/>
  <c r="I89" i="1"/>
  <c r="H56" i="1"/>
  <c r="H57" i="1"/>
  <c r="H78" i="1"/>
  <c r="I82" i="1"/>
  <c r="I83" i="1"/>
  <c r="I84" i="1"/>
  <c r="I15" i="1"/>
  <c r="I16" i="1"/>
  <c r="I17" i="1"/>
  <c r="H32" i="1"/>
  <c r="I49" i="1"/>
  <c r="I50" i="1"/>
  <c r="I51" i="1"/>
  <c r="H75" i="1"/>
  <c r="I61" i="1"/>
  <c r="I62" i="1"/>
  <c r="I63" i="1"/>
  <c r="H79" i="1"/>
  <c r="H77" i="1"/>
  <c r="H66" i="1"/>
  <c r="I68" i="1"/>
  <c r="I69" i="1"/>
  <c r="I70" i="1"/>
  <c r="H76" i="1"/>
  <c r="H47" i="1"/>
  <c r="I43" i="1"/>
  <c r="I2" i="1"/>
  <c r="I23" i="1"/>
  <c r="I59" i="1"/>
  <c r="I74" i="1"/>
  <c r="H81" i="1" l="1"/>
  <c r="H86" i="1"/>
  <c r="H67" i="1"/>
  <c r="H60" i="1"/>
  <c r="H48" i="1"/>
  <c r="H14" i="1"/>
  <c r="I47" i="1"/>
  <c r="I76" i="1"/>
  <c r="I66" i="1"/>
  <c r="I77" i="1"/>
  <c r="I79" i="1"/>
  <c r="I75" i="1"/>
  <c r="I32" i="1"/>
  <c r="I78" i="1"/>
  <c r="I57" i="1"/>
  <c r="I56" i="1"/>
</calcChain>
</file>

<file path=xl/sharedStrings.xml><?xml version="1.0" encoding="utf-8"?>
<sst xmlns="http://schemas.openxmlformats.org/spreadsheetml/2006/main" count="831" uniqueCount="302">
  <si>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</si>
  <si>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</si>
  <si>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</si>
  <si>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</si>
  <si>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</si>
  <si>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</si>
  <si>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</si>
  <si>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</si>
  <si>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</si>
  <si>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</si>
  <si>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</si>
  <si>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</si>
  <si>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</si>
  <si>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</si>
  <si>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</si>
  <si>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</si>
  <si>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</si>
  <si>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</si>
  <si>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</si>
  <si>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</si>
  <si>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</si>
  <si>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</si>
  <si>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</si>
  <si>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</si>
  <si>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</si>
  <si>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</si>
  <si>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</si>
  <si>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</si>
  <si>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</si>
  <si>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</si>
  <si>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</si>
  <si>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</si>
  <si>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</si>
  <si>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</si>
  <si>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</si>
  <si>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</si>
  <si>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</si>
  <si>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</si>
  <si>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</si>
  <si>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</si>
  <si>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</si>
  <si>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</si>
  <si>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</si>
  <si>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</si>
  <si>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</si>
  <si>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</si>
  <si>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</si>
  <si>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</si>
  <si>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</si>
  <si>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</si>
  <si>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</si>
  <si>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</si>
  <si>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</si>
  <si>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</si>
  <si>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</si>
  <si>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</si>
  <si>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</si>
  <si>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</si>
  <si>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</si>
  <si>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</si>
  <si>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</si>
  <si>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</si>
  <si>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</si>
  <si>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</si>
  <si>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</si>
  <si>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</si>
  <si>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</si>
  <si>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</si>
  <si>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</si>
  <si>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</si>
  <si>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</si>
  <si>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</si>
  <si>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</si>
  <si>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</si>
  <si>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</si>
  <si>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</si>
  <si>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</si>
  <si>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</si>
  <si>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</si>
  <si>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</si>
  <si>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</si>
  <si>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</si>
  <si>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</si>
  <si>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</si>
  <si>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</si>
  <si>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</si>
  <si>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</si>
  <si>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</si>
  <si>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</si>
  <si>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</si>
  <si>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</si>
  <si>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</si>
  <si>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</si>
  <si>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</si>
  <si>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</si>
  <si>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</si>
  <si>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</si>
  <si>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</si>
  <si>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</si>
  <si>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</si>
  <si>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</si>
  <si>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</si>
  <si>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</si>
  <si>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</si>
  <si>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</si>
  <si>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</si>
  <si>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</si>
  <si>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</si>
  <si>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</si>
  <si>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</si>
  <si>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</si>
  <si>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</si>
  <si>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</si>
  <si>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</si>
  <si>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</si>
  <si>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</si>
  <si>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</si>
  <si>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</si>
  <si>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</si>
  <si>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</si>
  <si>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</si>
  <si>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</si>
  <si>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</si>
  <si>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</si>
  <si>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</si>
  <si>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</si>
  <si>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</si>
  <si>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</si>
  <si>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</si>
  <si>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</si>
  <si>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</si>
  <si>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</si>
  <si>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</si>
  <si>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</si>
  <si>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</si>
  <si>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</si>
  <si>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</si>
  <si>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</si>
  <si>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</si>
  <si>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</si>
  <si>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</si>
  <si>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</si>
  <si>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</si>
  <si>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</si>
  <si>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</si>
  <si>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</si>
  <si>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</si>
  <si>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</si>
  <si>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</si>
  <si>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</si>
  <si>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</si>
  <si>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</si>
  <si>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</si>
  <si>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</si>
  <si>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</si>
  <si>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</si>
  <si>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</si>
  <si>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</si>
  <si>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</si>
  <si>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</si>
  <si>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</si>
  <si>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</si>
  <si>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</si>
  <si>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</si>
  <si>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</si>
  <si>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</si>
  <si>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</si>
  <si>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</si>
  <si>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</si>
  <si>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</si>
  <si>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</si>
  <si>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</si>
  <si>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</si>
  <si>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</si>
  <si>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</si>
  <si>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</si>
  <si>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</si>
  <si>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</si>
  <si>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</si>
  <si>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</si>
  <si>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</si>
  <si>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</si>
  <si>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</si>
  <si>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</si>
  <si>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</si>
  <si>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</si>
  <si>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</si>
  <si>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</si>
  <si>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</si>
  <si>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</si>
  <si>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</si>
  <si>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</si>
  <si>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</si>
  <si>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</si>
  <si>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</si>
  <si>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</si>
  <si>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</si>
  <si>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</si>
  <si>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</si>
  <si>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</si>
  <si>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</si>
  <si>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</si>
  <si>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</si>
  <si>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</si>
  <si>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</si>
  <si>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</si>
  <si>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</si>
  <si>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</si>
  <si>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</si>
  <si>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</si>
  <si>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</si>
  <si>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</si>
  <si>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</si>
  <si>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</si>
  <si>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</si>
  <si>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</si>
  <si>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</si>
  <si>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</si>
  <si>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</si>
  <si>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</si>
  <si>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</si>
  <si>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</si>
  <si>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</si>
  <si>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</si>
  <si>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</si>
  <si>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</si>
  <si>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</si>
  <si>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</si>
  <si>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</si>
  <si>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</si>
  <si>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</si>
  <si>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</si>
  <si>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PPGCR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</si>
  <si>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</si>
  <si>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</si>
  <si>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</si>
  <si>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</si>
  <si>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</si>
  <si>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</si>
  <si>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</si>
  <si>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</si>
  <si>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</si>
  <si>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</si>
  <si>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23038.003145/2021-73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</si>
  <si>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</si>
  <si>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</si>
  <si>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</si>
  <si>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</si>
  <si>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</si>
  <si>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</si>
  <si>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</si>
  <si>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</si>
  <si>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</si>
  <si>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</si>
  <si>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</si>
  <si>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</si>
  <si>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</si>
  <si>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</si>
  <si>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</si>
  <si>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</si>
  <si>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</si>
  <si>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</si>
  <si>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</si>
  <si>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</si>
  <si>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</si>
  <si>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</si>
  <si>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</si>
  <si>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</si>
  <si>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</si>
  <si>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</si>
  <si>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</si>
  <si>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</si>
  <si>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</si>
  <si>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</si>
  <si>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</si>
  <si>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</si>
  <si>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</si>
  <si>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</si>
  <si>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Doutor Empreendedor: Transformando Conhecimento em Inovação</t>
  </si>
  <si>
    <t>Parceria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</si>
  <si>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</si>
  <si>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</si>
  <si>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</si>
  <si>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</si>
  <si>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</si>
  <si>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</si>
  <si>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</si>
  <si>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</si>
  <si>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</si>
  <si>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</si>
  <si>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</si>
  <si>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</si>
  <si>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</si>
  <si>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</si>
  <si>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</si>
  <si>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</si>
  <si>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</si>
  <si>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</si>
  <si>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 xml:space="preserve">Edital Nº 09/2022 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</si>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</sst>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49" fontId="7" fillId="0" borderId="0" xfId="0" applyNumberFormat="1" applyFont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br/capes/pt-br/centrais-de-conteudo/resultados-dos-editais/EDITAL192020RESULTADO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38"/>
  <sheetViews>
    <sheetView tabSelected="1" zoomScaleNormal="100" workbookViewId="0">
      <pane xSplit="2" ySplit="1" topLeftCell="C128" activePane="bottomRight" state="frozen"/>
      <selection pane="topRight" activeCell="C1" sqref="C1"/>
      <selection pane="bottomLeft" activeCell="A2" sqref="A2"/>
      <selection pane="bottomRight" activeCell="A138" sqref="A138"/>
    </sheetView>
  </sheetViews>
  <sheetFormatPr baseColWidth="10" defaultColWidth="8.83203125" defaultRowHeight="16" x14ac:dyDescent="0.2"/>
  <cols>
    <col min="1" max="1" width="5.83203125" style="6" bestFit="1" customWidth="1"/>
    <col min="2" max="2" width="9" style="7" bestFit="1" customWidth="1"/>
    <col min="3" max="3" width="17.6640625" style="7" customWidth="1"/>
    <col min="4" max="4" width="23" style="7" customWidth="1"/>
    <col min="5" max="5" width="69" style="7" customWidth="1"/>
    <col min="6" max="6" width="66" style="7" customWidth="1"/>
    <col min="7" max="7" width="8" style="7" customWidth="1"/>
    <col min="8" max="8" width="14.6640625" style="8" bestFit="1" customWidth="1"/>
    <col min="9" max="9" width="14.6640625" style="8" customWidth="1"/>
    <col min="10" max="10" width="49.1640625" style="5" customWidth="1"/>
    <col min="11" max="11" width="62.1640625" style="5" customWidth="1"/>
    <col min="12" max="16384" width="8.83203125" style="5"/>
  </cols>
  <sheetData>
    <row r="1" spans="1:11" ht="17" x14ac:dyDescent="0.2">
      <c r="A1" s="1" t="s">
        <v>13</v>
      </c>
      <c r="B1" s="2" t="s">
        <v>1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3" t="s">
        <v>14</v>
      </c>
      <c r="I1" s="3" t="s">
        <v>21</v>
      </c>
      <c r="J1" s="4" t="s">
        <v>15</v>
      </c>
      <c r="K1" s="4" t="s">
        <v>209</v>
      </c>
    </row>
    <row r="2" spans="1:11" ht="51" x14ac:dyDescent="0.2">
      <c r="A2" s="6">
        <v>2006</v>
      </c>
      <c r="B2" s="7" t="s">
        <v>7</v>
      </c>
      <c r="C2" s="7" t="s">
        <v>22</v>
      </c>
      <c r="D2" s="7" t="s">
        <v>23</v>
      </c>
      <c r="E2" s="7" t="s">
        <v>24</v>
      </c>
      <c r="F2" s="7" t="s">
        <v>8</v>
      </c>
      <c r="G2" s="7" t="s">
        <v>0</v>
      </c>
      <c r="H2" s="8">
        <v>8500</v>
      </c>
      <c r="I2" s="8">
        <f t="shared" ref="I2:I13" si="0">H2</f>
        <v>8500</v>
      </c>
      <c r="J2" s="9" t="s">
        <v>252</v>
      </c>
      <c r="K2" s="10"/>
    </row>
    <row r="3" spans="1:11" ht="51" x14ac:dyDescent="0.2">
      <c r="A3" s="6">
        <v>2007</v>
      </c>
      <c r="B3" s="7" t="s">
        <v>7</v>
      </c>
      <c r="C3" s="7" t="s">
        <v>25</v>
      </c>
      <c r="D3" s="7" t="s">
        <v>26</v>
      </c>
      <c r="E3" s="7" t="s">
        <v>27</v>
      </c>
      <c r="F3" s="7" t="s">
        <v>8</v>
      </c>
      <c r="G3" s="7" t="s">
        <v>0</v>
      </c>
      <c r="H3" s="8">
        <v>8440</v>
      </c>
      <c r="I3" s="8">
        <f t="shared" si="0"/>
        <v>8440</v>
      </c>
      <c r="J3" s="9" t="s">
        <v>253</v>
      </c>
      <c r="K3" s="5" t="s">
        <v>28</v>
      </c>
    </row>
    <row r="4" spans="1:11" ht="34" x14ac:dyDescent="0.2">
      <c r="A4" s="6">
        <v>2008</v>
      </c>
      <c r="B4" s="7" t="s">
        <v>7</v>
      </c>
      <c r="C4" s="7" t="s">
        <v>280</v>
      </c>
      <c r="D4" s="7" t="s">
        <v>29</v>
      </c>
      <c r="E4" s="7" t="s">
        <v>30</v>
      </c>
      <c r="F4" s="7" t="s">
        <v>31</v>
      </c>
      <c r="G4" s="7" t="s">
        <v>0</v>
      </c>
      <c r="H4" s="8">
        <v>169159.38</v>
      </c>
      <c r="I4" s="8">
        <f t="shared" si="0"/>
        <v>169159.38</v>
      </c>
      <c r="J4" s="9" t="s">
        <v>253</v>
      </c>
      <c r="K4" s="5" t="s">
        <v>32</v>
      </c>
    </row>
    <row r="5" spans="1:11" ht="34" x14ac:dyDescent="0.2">
      <c r="A5" s="6">
        <v>2009</v>
      </c>
      <c r="B5" s="7" t="s">
        <v>7</v>
      </c>
      <c r="C5" s="7" t="s">
        <v>33</v>
      </c>
      <c r="D5" s="7" t="s">
        <v>224</v>
      </c>
      <c r="E5" s="7" t="s">
        <v>216</v>
      </c>
      <c r="F5" s="7" t="s">
        <v>8</v>
      </c>
      <c r="G5" s="7" t="s">
        <v>0</v>
      </c>
      <c r="H5" s="8">
        <v>7000</v>
      </c>
      <c r="I5" s="8">
        <f t="shared" si="0"/>
        <v>7000</v>
      </c>
      <c r="J5" s="9" t="s">
        <v>254</v>
      </c>
      <c r="K5" s="5" t="s">
        <v>215</v>
      </c>
    </row>
    <row r="6" spans="1:11" ht="51" x14ac:dyDescent="0.2">
      <c r="A6" s="6">
        <v>2010</v>
      </c>
      <c r="B6" s="7" t="s">
        <v>7</v>
      </c>
      <c r="C6" s="7" t="s">
        <v>34</v>
      </c>
      <c r="D6" s="7" t="s">
        <v>225</v>
      </c>
      <c r="E6" s="7" t="s">
        <v>35</v>
      </c>
      <c r="F6" s="7" t="s">
        <v>8</v>
      </c>
      <c r="G6" s="7" t="s">
        <v>0</v>
      </c>
      <c r="H6" s="8">
        <v>5063</v>
      </c>
      <c r="I6" s="8">
        <f t="shared" si="0"/>
        <v>5063</v>
      </c>
      <c r="J6" s="9" t="s">
        <v>255</v>
      </c>
      <c r="K6" s="5" t="s">
        <v>36</v>
      </c>
    </row>
    <row r="7" spans="1:11" ht="34" x14ac:dyDescent="0.2">
      <c r="A7" s="6">
        <v>2010</v>
      </c>
      <c r="B7" s="7" t="s">
        <v>7</v>
      </c>
      <c r="C7" s="7" t="s">
        <v>34</v>
      </c>
      <c r="D7" s="7" t="s">
        <v>37</v>
      </c>
      <c r="E7" s="7" t="s">
        <v>208</v>
      </c>
      <c r="F7" s="7" t="s">
        <v>8</v>
      </c>
      <c r="G7" s="7" t="s">
        <v>0</v>
      </c>
      <c r="H7" s="8">
        <v>16500</v>
      </c>
      <c r="I7" s="8">
        <f t="shared" si="0"/>
        <v>16500</v>
      </c>
      <c r="J7" s="9" t="s">
        <v>252</v>
      </c>
      <c r="K7" s="5" t="s">
        <v>36</v>
      </c>
    </row>
    <row r="8" spans="1:11" ht="34" x14ac:dyDescent="0.2">
      <c r="A8" s="6">
        <v>2011</v>
      </c>
      <c r="B8" s="7" t="s">
        <v>7</v>
      </c>
      <c r="C8" s="7" t="s">
        <v>38</v>
      </c>
      <c r="D8" s="7" t="s">
        <v>39</v>
      </c>
      <c r="E8" s="7" t="s">
        <v>40</v>
      </c>
      <c r="F8" s="7" t="s">
        <v>8</v>
      </c>
      <c r="G8" s="7" t="s">
        <v>0</v>
      </c>
      <c r="H8" s="8">
        <v>18000</v>
      </c>
      <c r="I8" s="8">
        <f t="shared" si="0"/>
        <v>18000</v>
      </c>
      <c r="J8" s="9" t="s">
        <v>253</v>
      </c>
      <c r="K8" s="5" t="s">
        <v>41</v>
      </c>
    </row>
    <row r="9" spans="1:11" ht="34" x14ac:dyDescent="0.2">
      <c r="A9" s="6">
        <v>2012</v>
      </c>
      <c r="B9" s="7" t="s">
        <v>7</v>
      </c>
      <c r="C9" s="11" t="s">
        <v>47</v>
      </c>
      <c r="D9" s="11" t="s">
        <v>48</v>
      </c>
      <c r="E9" s="7" t="s">
        <v>49</v>
      </c>
      <c r="F9" s="7" t="s">
        <v>9</v>
      </c>
      <c r="G9" s="7" t="s">
        <v>0</v>
      </c>
      <c r="H9" s="8">
        <v>9975</v>
      </c>
      <c r="I9" s="8">
        <f t="shared" si="0"/>
        <v>9975</v>
      </c>
      <c r="J9" s="9" t="s">
        <v>256</v>
      </c>
      <c r="K9" s="10"/>
    </row>
    <row r="10" spans="1:11" ht="34" x14ac:dyDescent="0.2">
      <c r="A10" s="6">
        <v>2012</v>
      </c>
      <c r="B10" s="7" t="s">
        <v>7</v>
      </c>
      <c r="C10" s="11" t="s">
        <v>38</v>
      </c>
      <c r="D10" s="11" t="s">
        <v>45</v>
      </c>
      <c r="E10" s="7" t="s">
        <v>46</v>
      </c>
      <c r="F10" s="7" t="s">
        <v>9</v>
      </c>
      <c r="G10" s="7" t="s">
        <v>0</v>
      </c>
      <c r="H10" s="8">
        <v>9999</v>
      </c>
      <c r="I10" s="8">
        <f t="shared" si="0"/>
        <v>9999</v>
      </c>
      <c r="J10" s="9" t="s">
        <v>257</v>
      </c>
      <c r="K10" s="10"/>
    </row>
    <row r="11" spans="1:11" ht="51" x14ac:dyDescent="0.2">
      <c r="A11" s="6">
        <v>2012</v>
      </c>
      <c r="B11" s="7" t="s">
        <v>7</v>
      </c>
      <c r="C11" s="11" t="s">
        <v>47</v>
      </c>
      <c r="D11" s="11" t="s">
        <v>50</v>
      </c>
      <c r="E11" s="7" t="s">
        <v>51</v>
      </c>
      <c r="F11" s="7" t="s">
        <v>9</v>
      </c>
      <c r="G11" s="7" t="s">
        <v>0</v>
      </c>
      <c r="H11" s="8">
        <v>10000</v>
      </c>
      <c r="I11" s="8">
        <f t="shared" si="0"/>
        <v>10000</v>
      </c>
      <c r="J11" s="9" t="s">
        <v>258</v>
      </c>
      <c r="K11" s="10"/>
    </row>
    <row r="12" spans="1:11" ht="34" x14ac:dyDescent="0.2">
      <c r="A12" s="6">
        <v>2012</v>
      </c>
      <c r="B12" s="7" t="s">
        <v>7</v>
      </c>
      <c r="C12" s="11" t="s">
        <v>52</v>
      </c>
      <c r="D12" s="11" t="s">
        <v>53</v>
      </c>
      <c r="E12" s="7" t="s">
        <v>43</v>
      </c>
      <c r="F12" s="7" t="s">
        <v>12</v>
      </c>
      <c r="G12" s="7" t="s">
        <v>44</v>
      </c>
      <c r="H12" s="8">
        <v>10000</v>
      </c>
      <c r="I12" s="8">
        <f t="shared" si="0"/>
        <v>10000</v>
      </c>
      <c r="J12" s="9" t="s">
        <v>252</v>
      </c>
      <c r="K12" s="10"/>
    </row>
    <row r="13" spans="1:11" ht="68" x14ac:dyDescent="0.2">
      <c r="A13" s="6">
        <v>2012</v>
      </c>
      <c r="B13" s="7" t="s">
        <v>7</v>
      </c>
      <c r="C13" s="7" t="s">
        <v>52</v>
      </c>
      <c r="D13" s="7" t="s">
        <v>54</v>
      </c>
      <c r="E13" s="7" t="s">
        <v>55</v>
      </c>
      <c r="F13" s="7" t="s">
        <v>8</v>
      </c>
      <c r="G13" s="7" t="s">
        <v>0</v>
      </c>
      <c r="H13" s="8">
        <v>20000</v>
      </c>
      <c r="I13" s="8">
        <f t="shared" si="0"/>
        <v>20000</v>
      </c>
      <c r="J13" s="9" t="s">
        <v>257</v>
      </c>
      <c r="K13" s="5" t="s">
        <v>56</v>
      </c>
    </row>
    <row r="14" spans="1:11" ht="34" x14ac:dyDescent="0.2">
      <c r="A14" s="6">
        <v>2012</v>
      </c>
      <c r="B14" s="7" t="s">
        <v>7</v>
      </c>
      <c r="C14" s="7" t="s">
        <v>281</v>
      </c>
      <c r="D14" s="7" t="s">
        <v>57</v>
      </c>
      <c r="E14" s="7" t="s">
        <v>58</v>
      </c>
      <c r="F14" s="7" t="s">
        <v>10</v>
      </c>
      <c r="G14" s="7" t="s">
        <v>0</v>
      </c>
      <c r="H14" s="8">
        <f>SUM(I15:I17)</f>
        <v>75600</v>
      </c>
      <c r="J14" s="9" t="s">
        <v>253</v>
      </c>
      <c r="K14" s="5" t="s">
        <v>59</v>
      </c>
    </row>
    <row r="15" spans="1:11" ht="17" x14ac:dyDescent="0.2">
      <c r="A15" s="6">
        <v>2013</v>
      </c>
      <c r="B15" s="7" t="s">
        <v>7</v>
      </c>
      <c r="G15" s="7" t="s">
        <v>0</v>
      </c>
      <c r="I15" s="8">
        <f>2100*36/3</f>
        <v>25200</v>
      </c>
      <c r="J15" s="9"/>
      <c r="K15" s="18"/>
    </row>
    <row r="16" spans="1:11" ht="17" x14ac:dyDescent="0.2">
      <c r="A16" s="6">
        <v>2014</v>
      </c>
      <c r="B16" s="7" t="s">
        <v>7</v>
      </c>
      <c r="G16" s="7" t="s">
        <v>0</v>
      </c>
      <c r="I16" s="8">
        <f>2100*36/3</f>
        <v>25200</v>
      </c>
      <c r="J16" s="9"/>
      <c r="K16" s="18"/>
    </row>
    <row r="17" spans="1:11" ht="17" x14ac:dyDescent="0.2">
      <c r="A17" s="6">
        <v>2015</v>
      </c>
      <c r="B17" s="7" t="s">
        <v>7</v>
      </c>
      <c r="G17" s="7" t="s">
        <v>0</v>
      </c>
      <c r="I17" s="8">
        <f>2100*36/3</f>
        <v>25200</v>
      </c>
      <c r="J17" s="9"/>
      <c r="K17" s="18"/>
    </row>
    <row r="18" spans="1:11" ht="34" x14ac:dyDescent="0.2">
      <c r="A18" s="6">
        <v>2013</v>
      </c>
      <c r="B18" s="7" t="s">
        <v>5</v>
      </c>
      <c r="C18" s="11" t="s">
        <v>282</v>
      </c>
      <c r="D18" s="7" t="s">
        <v>42</v>
      </c>
      <c r="E18" s="7" t="s">
        <v>290</v>
      </c>
      <c r="F18" s="11" t="s">
        <v>6</v>
      </c>
      <c r="G18" s="7" t="s">
        <v>44</v>
      </c>
      <c r="H18" s="8">
        <v>14000</v>
      </c>
      <c r="I18" s="8">
        <f>H18</f>
        <v>14000</v>
      </c>
      <c r="J18" s="9" t="s">
        <v>253</v>
      </c>
      <c r="K18" s="5" t="s">
        <v>217</v>
      </c>
    </row>
    <row r="19" spans="1:11" ht="34" x14ac:dyDescent="0.2">
      <c r="A19" s="6">
        <v>2010</v>
      </c>
      <c r="B19" s="7" t="s">
        <v>5</v>
      </c>
      <c r="C19" s="7" t="s">
        <v>204</v>
      </c>
      <c r="D19" s="7" t="s">
        <v>202</v>
      </c>
      <c r="E19" s="7" t="s">
        <v>246</v>
      </c>
      <c r="F19" s="7" t="s">
        <v>240</v>
      </c>
      <c r="G19" s="7" t="s">
        <v>107</v>
      </c>
      <c r="H19" s="8">
        <v>4800</v>
      </c>
      <c r="I19" s="8">
        <f t="shared" ref="I19" si="1">H19</f>
        <v>4800</v>
      </c>
      <c r="J19" s="9" t="s">
        <v>232</v>
      </c>
      <c r="K19" s="18"/>
    </row>
    <row r="20" spans="1:11" ht="34" x14ac:dyDescent="0.2">
      <c r="A20" s="6">
        <v>2011</v>
      </c>
      <c r="B20" s="7" t="s">
        <v>5</v>
      </c>
      <c r="C20" s="7" t="s">
        <v>204</v>
      </c>
      <c r="D20" s="7" t="s">
        <v>202</v>
      </c>
      <c r="E20" s="7" t="s">
        <v>246</v>
      </c>
      <c r="F20" s="7" t="s">
        <v>240</v>
      </c>
      <c r="G20" s="7" t="s">
        <v>107</v>
      </c>
      <c r="H20" s="8">
        <v>54000</v>
      </c>
      <c r="I20" s="8">
        <f t="shared" ref="I20" si="2">H20</f>
        <v>54000</v>
      </c>
      <c r="J20" s="9" t="s">
        <v>232</v>
      </c>
      <c r="K20" s="18"/>
    </row>
    <row r="21" spans="1:11" ht="34" x14ac:dyDescent="0.2">
      <c r="A21" s="6">
        <v>2012</v>
      </c>
      <c r="B21" s="7" t="s">
        <v>5</v>
      </c>
      <c r="C21" s="7" t="s">
        <v>204</v>
      </c>
      <c r="D21" s="7" t="s">
        <v>202</v>
      </c>
      <c r="E21" s="7" t="s">
        <v>246</v>
      </c>
      <c r="F21" s="7" t="s">
        <v>240</v>
      </c>
      <c r="G21" s="7" t="s">
        <v>107</v>
      </c>
      <c r="H21" s="8">
        <v>32400</v>
      </c>
      <c r="I21" s="8">
        <f t="shared" ref="I21" si="3">H21</f>
        <v>32400</v>
      </c>
      <c r="J21" s="9" t="s">
        <v>232</v>
      </c>
      <c r="K21" s="18"/>
    </row>
    <row r="22" spans="1:11" ht="17" x14ac:dyDescent="0.2">
      <c r="A22" s="6">
        <v>2013</v>
      </c>
      <c r="B22" s="7" t="s">
        <v>5</v>
      </c>
      <c r="C22" s="7" t="s">
        <v>204</v>
      </c>
      <c r="D22" s="7" t="s">
        <v>203</v>
      </c>
      <c r="E22" s="7" t="s">
        <v>247</v>
      </c>
      <c r="F22" s="7" t="s">
        <v>200</v>
      </c>
      <c r="G22" s="7" t="s">
        <v>107</v>
      </c>
      <c r="H22" s="8">
        <v>8200</v>
      </c>
      <c r="I22" s="8">
        <f t="shared" ref="I22" si="4">H22</f>
        <v>8200</v>
      </c>
      <c r="J22" s="9" t="s">
        <v>259</v>
      </c>
      <c r="K22" s="18"/>
    </row>
    <row r="23" spans="1:11" ht="34" x14ac:dyDescent="0.2">
      <c r="A23" s="6">
        <v>2013</v>
      </c>
      <c r="B23" s="7" t="s">
        <v>7</v>
      </c>
      <c r="C23" s="7" t="s">
        <v>60</v>
      </c>
      <c r="D23" s="7" t="s">
        <v>61</v>
      </c>
      <c r="E23" s="7" t="s">
        <v>62</v>
      </c>
      <c r="F23" s="7" t="s">
        <v>8</v>
      </c>
      <c r="G23" s="7" t="s">
        <v>0</v>
      </c>
      <c r="H23" s="8">
        <v>6000</v>
      </c>
      <c r="I23" s="8">
        <f t="shared" ref="I23:I47" si="5">H23</f>
        <v>6000</v>
      </c>
      <c r="J23" s="9" t="s">
        <v>253</v>
      </c>
      <c r="K23" s="5" t="s">
        <v>63</v>
      </c>
    </row>
    <row r="24" spans="1:11" ht="34" x14ac:dyDescent="0.2">
      <c r="A24" s="6">
        <v>2013</v>
      </c>
      <c r="B24" s="7" t="s">
        <v>7</v>
      </c>
      <c r="C24" s="7" t="s">
        <v>64</v>
      </c>
      <c r="D24" s="7" t="s">
        <v>65</v>
      </c>
      <c r="E24" s="7" t="s">
        <v>66</v>
      </c>
      <c r="F24" s="7" t="s">
        <v>8</v>
      </c>
      <c r="G24" s="7" t="s">
        <v>0</v>
      </c>
      <c r="H24" s="8">
        <v>11088</v>
      </c>
      <c r="I24" s="8">
        <f t="shared" si="5"/>
        <v>11088</v>
      </c>
      <c r="J24" s="9" t="s">
        <v>260</v>
      </c>
      <c r="K24" s="5" t="s">
        <v>67</v>
      </c>
    </row>
    <row r="25" spans="1:11" ht="34" x14ac:dyDescent="0.2">
      <c r="A25" s="6">
        <v>2013</v>
      </c>
      <c r="B25" s="7" t="s">
        <v>7</v>
      </c>
      <c r="C25" s="7" t="s">
        <v>64</v>
      </c>
      <c r="D25" s="7" t="s">
        <v>68</v>
      </c>
      <c r="E25" s="7" t="s">
        <v>69</v>
      </c>
      <c r="F25" s="7" t="s">
        <v>8</v>
      </c>
      <c r="G25" s="7" t="s">
        <v>0</v>
      </c>
      <c r="H25" s="8">
        <v>19159.47</v>
      </c>
      <c r="I25" s="8">
        <f t="shared" si="5"/>
        <v>19159.47</v>
      </c>
      <c r="J25" s="9" t="s">
        <v>256</v>
      </c>
      <c r="K25" s="5" t="s">
        <v>67</v>
      </c>
    </row>
    <row r="26" spans="1:11" ht="51" x14ac:dyDescent="0.2">
      <c r="A26" s="6">
        <v>2013</v>
      </c>
      <c r="B26" s="7" t="s">
        <v>7</v>
      </c>
      <c r="C26" s="7" t="s">
        <v>64</v>
      </c>
      <c r="D26" s="7" t="s">
        <v>70</v>
      </c>
      <c r="E26" s="7" t="s">
        <v>71</v>
      </c>
      <c r="F26" s="7" t="s">
        <v>8</v>
      </c>
      <c r="G26" s="7" t="s">
        <v>0</v>
      </c>
      <c r="H26" s="8">
        <v>20000</v>
      </c>
      <c r="I26" s="8">
        <f t="shared" si="5"/>
        <v>20000</v>
      </c>
      <c r="J26" s="9" t="s">
        <v>261</v>
      </c>
      <c r="K26" s="5" t="s">
        <v>67</v>
      </c>
    </row>
    <row r="27" spans="1:11" ht="34" x14ac:dyDescent="0.2">
      <c r="A27" s="6">
        <v>2013</v>
      </c>
      <c r="B27" s="7" t="s">
        <v>7</v>
      </c>
      <c r="C27" s="7" t="s">
        <v>64</v>
      </c>
      <c r="D27" s="7" t="s">
        <v>72</v>
      </c>
      <c r="E27" s="7" t="s">
        <v>73</v>
      </c>
      <c r="F27" s="7" t="s">
        <v>8</v>
      </c>
      <c r="G27" s="7" t="s">
        <v>0</v>
      </c>
      <c r="H27" s="8">
        <v>21121.64</v>
      </c>
      <c r="I27" s="8">
        <f t="shared" si="5"/>
        <v>21121.64</v>
      </c>
      <c r="J27" s="9" t="s">
        <v>262</v>
      </c>
      <c r="K27" s="5" t="s">
        <v>67</v>
      </c>
    </row>
    <row r="28" spans="1:11" ht="51" x14ac:dyDescent="0.2">
      <c r="A28" s="6">
        <v>2013</v>
      </c>
      <c r="B28" s="7" t="s">
        <v>7</v>
      </c>
      <c r="C28" s="7" t="s">
        <v>64</v>
      </c>
      <c r="D28" s="7" t="s">
        <v>74</v>
      </c>
      <c r="E28" s="7" t="s">
        <v>75</v>
      </c>
      <c r="F28" s="7" t="s">
        <v>8</v>
      </c>
      <c r="G28" s="7" t="s">
        <v>0</v>
      </c>
      <c r="H28" s="8">
        <v>25500</v>
      </c>
      <c r="I28" s="8">
        <f t="shared" si="5"/>
        <v>25500</v>
      </c>
      <c r="J28" s="9" t="s">
        <v>265</v>
      </c>
      <c r="K28" s="5" t="s">
        <v>67</v>
      </c>
    </row>
    <row r="29" spans="1:11" ht="34" x14ac:dyDescent="0.2">
      <c r="A29" s="6">
        <v>2013</v>
      </c>
      <c r="B29" s="7" t="s">
        <v>7</v>
      </c>
      <c r="C29" s="7" t="s">
        <v>76</v>
      </c>
      <c r="D29" s="7" t="s">
        <v>77</v>
      </c>
      <c r="E29" s="7" t="s">
        <v>78</v>
      </c>
      <c r="F29" s="7" t="s">
        <v>79</v>
      </c>
      <c r="G29" s="7" t="s">
        <v>0</v>
      </c>
      <c r="H29" s="8">
        <v>130000</v>
      </c>
      <c r="I29" s="8">
        <f t="shared" si="5"/>
        <v>130000</v>
      </c>
      <c r="J29" s="9" t="s">
        <v>253</v>
      </c>
      <c r="K29" s="5" t="s">
        <v>80</v>
      </c>
    </row>
    <row r="30" spans="1:11" ht="34" x14ac:dyDescent="0.2">
      <c r="A30" s="6">
        <v>2013</v>
      </c>
      <c r="B30" s="7" t="s">
        <v>5</v>
      </c>
      <c r="C30" s="7" t="s">
        <v>204</v>
      </c>
      <c r="D30" s="7" t="s">
        <v>202</v>
      </c>
      <c r="E30" s="7" t="s">
        <v>246</v>
      </c>
      <c r="F30" s="7" t="s">
        <v>240</v>
      </c>
      <c r="G30" s="7" t="s">
        <v>107</v>
      </c>
      <c r="H30" s="8">
        <v>55800</v>
      </c>
      <c r="I30" s="8">
        <f t="shared" ref="I30" si="6">H30</f>
        <v>55800</v>
      </c>
      <c r="J30" s="9" t="s">
        <v>232</v>
      </c>
      <c r="K30" s="18"/>
    </row>
    <row r="31" spans="1:11" ht="17" x14ac:dyDescent="0.2">
      <c r="A31" s="6">
        <v>2014</v>
      </c>
      <c r="B31" s="7" t="s">
        <v>5</v>
      </c>
      <c r="C31" s="7" t="s">
        <v>204</v>
      </c>
      <c r="D31" s="7" t="s">
        <v>203</v>
      </c>
      <c r="E31" s="7" t="s">
        <v>247</v>
      </c>
      <c r="F31" s="7" t="s">
        <v>200</v>
      </c>
      <c r="G31" s="7" t="s">
        <v>107</v>
      </c>
      <c r="H31" s="8">
        <f>4100*12</f>
        <v>49200</v>
      </c>
      <c r="I31" s="8">
        <f t="shared" si="5"/>
        <v>49200</v>
      </c>
      <c r="J31" s="9" t="s">
        <v>259</v>
      </c>
      <c r="K31" s="18"/>
    </row>
    <row r="32" spans="1:11" ht="34" x14ac:dyDescent="0.2">
      <c r="A32" s="6">
        <v>2014</v>
      </c>
      <c r="B32" s="7" t="s">
        <v>7</v>
      </c>
      <c r="C32" s="7" t="s">
        <v>81</v>
      </c>
      <c r="D32" s="7" t="s">
        <v>105</v>
      </c>
      <c r="E32" s="7" t="s">
        <v>106</v>
      </c>
      <c r="F32" s="7" t="s">
        <v>11</v>
      </c>
      <c r="G32" s="7" t="s">
        <v>107</v>
      </c>
      <c r="H32" s="8">
        <f>420*12</f>
        <v>5040</v>
      </c>
      <c r="I32" s="8">
        <f t="shared" si="5"/>
        <v>5040</v>
      </c>
      <c r="J32" s="9" t="s">
        <v>253</v>
      </c>
      <c r="K32" s="10"/>
    </row>
    <row r="33" spans="1:11" ht="17" x14ac:dyDescent="0.2">
      <c r="A33" s="6">
        <v>2014</v>
      </c>
      <c r="B33" s="7" t="s">
        <v>7</v>
      </c>
      <c r="C33" s="12" t="s">
        <v>81</v>
      </c>
      <c r="D33" s="12" t="s">
        <v>82</v>
      </c>
      <c r="E33" s="12" t="s">
        <v>83</v>
      </c>
      <c r="F33" s="7" t="s">
        <v>12</v>
      </c>
      <c r="G33" s="7" t="s">
        <v>44</v>
      </c>
      <c r="H33" s="13">
        <v>9000</v>
      </c>
      <c r="I33" s="8">
        <f t="shared" si="5"/>
        <v>9000</v>
      </c>
      <c r="J33" s="9" t="s">
        <v>256</v>
      </c>
      <c r="K33" s="10"/>
    </row>
    <row r="34" spans="1:11" ht="34" x14ac:dyDescent="0.2">
      <c r="A34" s="6">
        <v>2014</v>
      </c>
      <c r="B34" s="7" t="s">
        <v>7</v>
      </c>
      <c r="C34" s="12" t="s">
        <v>89</v>
      </c>
      <c r="D34" s="12" t="s">
        <v>90</v>
      </c>
      <c r="E34" s="12" t="s">
        <v>91</v>
      </c>
      <c r="F34" s="7" t="s">
        <v>8</v>
      </c>
      <c r="G34" s="7" t="s">
        <v>0</v>
      </c>
      <c r="H34" s="13">
        <v>10200</v>
      </c>
      <c r="I34" s="8">
        <f t="shared" si="5"/>
        <v>10200</v>
      </c>
      <c r="J34" s="9" t="s">
        <v>260</v>
      </c>
      <c r="K34" s="5" t="s">
        <v>92</v>
      </c>
    </row>
    <row r="35" spans="1:11" ht="34" x14ac:dyDescent="0.2">
      <c r="A35" s="6">
        <v>2014</v>
      </c>
      <c r="B35" s="7" t="s">
        <v>7</v>
      </c>
      <c r="C35" s="12" t="s">
        <v>89</v>
      </c>
      <c r="D35" s="12" t="s">
        <v>93</v>
      </c>
      <c r="E35" s="12" t="s">
        <v>94</v>
      </c>
      <c r="F35" s="7" t="s">
        <v>8</v>
      </c>
      <c r="G35" s="7" t="s">
        <v>0</v>
      </c>
      <c r="H35" s="8">
        <v>12100</v>
      </c>
      <c r="I35" s="8">
        <f t="shared" si="5"/>
        <v>12100</v>
      </c>
      <c r="J35" s="9" t="s">
        <v>256</v>
      </c>
      <c r="K35" s="5" t="s">
        <v>92</v>
      </c>
    </row>
    <row r="36" spans="1:11" ht="34" x14ac:dyDescent="0.2">
      <c r="A36" s="6">
        <v>2014</v>
      </c>
      <c r="B36" s="7" t="s">
        <v>7</v>
      </c>
      <c r="C36" s="7" t="s">
        <v>84</v>
      </c>
      <c r="D36" s="7" t="s">
        <v>85</v>
      </c>
      <c r="E36" s="12" t="s">
        <v>86</v>
      </c>
      <c r="F36" s="12" t="s">
        <v>87</v>
      </c>
      <c r="G36" s="7" t="s">
        <v>0</v>
      </c>
      <c r="H36" s="13">
        <v>14223</v>
      </c>
      <c r="I36" s="8">
        <f t="shared" si="5"/>
        <v>14223</v>
      </c>
      <c r="J36" s="9" t="s">
        <v>263</v>
      </c>
      <c r="K36" s="5" t="s">
        <v>88</v>
      </c>
    </row>
    <row r="37" spans="1:11" ht="34" x14ac:dyDescent="0.2">
      <c r="A37" s="6">
        <v>2014</v>
      </c>
      <c r="B37" s="7" t="s">
        <v>7</v>
      </c>
      <c r="C37" s="12" t="s">
        <v>89</v>
      </c>
      <c r="D37" s="12" t="s">
        <v>95</v>
      </c>
      <c r="E37" s="12" t="s">
        <v>96</v>
      </c>
      <c r="F37" s="7" t="s">
        <v>8</v>
      </c>
      <c r="G37" s="7" t="s">
        <v>0</v>
      </c>
      <c r="H37" s="14">
        <v>14262.94</v>
      </c>
      <c r="I37" s="8">
        <f t="shared" si="5"/>
        <v>14262.94</v>
      </c>
      <c r="J37" s="9" t="s">
        <v>264</v>
      </c>
      <c r="K37" s="5" t="s">
        <v>92</v>
      </c>
    </row>
    <row r="38" spans="1:11" ht="34" x14ac:dyDescent="0.2">
      <c r="A38" s="6">
        <v>2014</v>
      </c>
      <c r="B38" s="7" t="s">
        <v>7</v>
      </c>
      <c r="C38" s="12" t="s">
        <v>89</v>
      </c>
      <c r="D38" s="12" t="s">
        <v>97</v>
      </c>
      <c r="E38" s="12" t="s">
        <v>98</v>
      </c>
      <c r="F38" s="7" t="s">
        <v>8</v>
      </c>
      <c r="G38" s="7" t="s">
        <v>0</v>
      </c>
      <c r="H38" s="13">
        <v>15000</v>
      </c>
      <c r="I38" s="8">
        <f t="shared" si="5"/>
        <v>15000</v>
      </c>
      <c r="J38" s="9" t="s">
        <v>261</v>
      </c>
      <c r="K38" s="5" t="s">
        <v>92</v>
      </c>
    </row>
    <row r="39" spans="1:11" ht="34" x14ac:dyDescent="0.2">
      <c r="A39" s="6">
        <v>2014</v>
      </c>
      <c r="B39" s="7" t="s">
        <v>7</v>
      </c>
      <c r="C39" s="12" t="s">
        <v>89</v>
      </c>
      <c r="D39" s="12" t="s">
        <v>99</v>
      </c>
      <c r="E39" s="12" t="s">
        <v>100</v>
      </c>
      <c r="F39" s="7" t="s">
        <v>8</v>
      </c>
      <c r="G39" s="7" t="s">
        <v>0</v>
      </c>
      <c r="H39" s="13">
        <v>18799</v>
      </c>
      <c r="I39" s="8">
        <f t="shared" si="5"/>
        <v>18799</v>
      </c>
      <c r="J39" s="9" t="s">
        <v>265</v>
      </c>
      <c r="K39" s="5" t="s">
        <v>92</v>
      </c>
    </row>
    <row r="40" spans="1:11" ht="34" x14ac:dyDescent="0.2">
      <c r="A40" s="6">
        <v>2014</v>
      </c>
      <c r="B40" s="7" t="s">
        <v>7</v>
      </c>
      <c r="C40" s="7" t="s">
        <v>101</v>
      </c>
      <c r="D40" s="7" t="s">
        <v>102</v>
      </c>
      <c r="E40" s="11" t="s">
        <v>103</v>
      </c>
      <c r="F40" s="7" t="s">
        <v>79</v>
      </c>
      <c r="G40" s="7" t="s">
        <v>0</v>
      </c>
      <c r="H40" s="8">
        <v>134540.6</v>
      </c>
      <c r="I40" s="8">
        <f t="shared" si="5"/>
        <v>134540.6</v>
      </c>
      <c r="J40" s="9" t="s">
        <v>256</v>
      </c>
      <c r="K40" s="5" t="s">
        <v>104</v>
      </c>
    </row>
    <row r="41" spans="1:11" ht="34" x14ac:dyDescent="0.2">
      <c r="A41" s="6">
        <v>2014</v>
      </c>
      <c r="B41" s="7" t="s">
        <v>5</v>
      </c>
      <c r="C41" s="7" t="s">
        <v>204</v>
      </c>
      <c r="D41" s="7" t="s">
        <v>202</v>
      </c>
      <c r="E41" s="7" t="s">
        <v>246</v>
      </c>
      <c r="F41" s="7" t="s">
        <v>240</v>
      </c>
      <c r="G41" s="7" t="s">
        <v>107</v>
      </c>
      <c r="H41" s="8">
        <v>110000</v>
      </c>
      <c r="I41" s="8">
        <f t="shared" si="5"/>
        <v>110000</v>
      </c>
      <c r="J41" s="9" t="s">
        <v>232</v>
      </c>
      <c r="K41" s="18"/>
    </row>
    <row r="42" spans="1:11" ht="17" x14ac:dyDescent="0.2">
      <c r="A42" s="6">
        <v>2015</v>
      </c>
      <c r="B42" s="7" t="s">
        <v>5</v>
      </c>
      <c r="C42" s="7" t="s">
        <v>204</v>
      </c>
      <c r="D42" s="7" t="s">
        <v>203</v>
      </c>
      <c r="E42" s="7" t="s">
        <v>247</v>
      </c>
      <c r="F42" s="7" t="s">
        <v>200</v>
      </c>
      <c r="G42" s="7" t="s">
        <v>107</v>
      </c>
      <c r="H42" s="8">
        <f>4100*12</f>
        <v>49200</v>
      </c>
      <c r="I42" s="8">
        <f t="shared" si="5"/>
        <v>49200</v>
      </c>
      <c r="J42" s="9" t="s">
        <v>266</v>
      </c>
      <c r="K42" s="18"/>
    </row>
    <row r="43" spans="1:11" ht="34" x14ac:dyDescent="0.2">
      <c r="A43" s="6">
        <v>2015</v>
      </c>
      <c r="B43" s="7" t="s">
        <v>2</v>
      </c>
      <c r="C43" s="7" t="s">
        <v>124</v>
      </c>
      <c r="D43" s="7" t="s">
        <v>125</v>
      </c>
      <c r="E43" s="7" t="s">
        <v>126</v>
      </c>
      <c r="F43" s="7" t="s">
        <v>127</v>
      </c>
      <c r="G43" s="7" t="s">
        <v>107</v>
      </c>
      <c r="H43" s="8">
        <v>113823.18</v>
      </c>
      <c r="I43" s="8">
        <f t="shared" si="5"/>
        <v>113823.18</v>
      </c>
      <c r="J43" s="5" t="s">
        <v>267</v>
      </c>
      <c r="K43" s="19"/>
    </row>
    <row r="44" spans="1:11" ht="17" x14ac:dyDescent="0.2">
      <c r="A44" s="6">
        <v>2015</v>
      </c>
      <c r="B44" s="7" t="s">
        <v>7</v>
      </c>
      <c r="C44" s="7" t="s">
        <v>112</v>
      </c>
      <c r="D44" s="7" t="s">
        <v>113</v>
      </c>
      <c r="E44" s="7" t="s">
        <v>114</v>
      </c>
      <c r="F44" s="7" t="s">
        <v>12</v>
      </c>
      <c r="G44" s="7" t="s">
        <v>44</v>
      </c>
      <c r="H44" s="8">
        <v>8000</v>
      </c>
      <c r="I44" s="8">
        <f t="shared" si="5"/>
        <v>8000</v>
      </c>
      <c r="J44" s="9" t="s">
        <v>256</v>
      </c>
      <c r="K44" s="15"/>
    </row>
    <row r="45" spans="1:11" s="16" customFormat="1" ht="34" x14ac:dyDescent="0.2">
      <c r="A45" s="6">
        <v>2015</v>
      </c>
      <c r="B45" s="7" t="s">
        <v>7</v>
      </c>
      <c r="C45" s="7" t="s">
        <v>108</v>
      </c>
      <c r="D45" s="7" t="s">
        <v>109</v>
      </c>
      <c r="E45" s="7" t="s">
        <v>110</v>
      </c>
      <c r="F45" s="7" t="s">
        <v>8</v>
      </c>
      <c r="G45" s="7" t="s">
        <v>0</v>
      </c>
      <c r="H45" s="8">
        <v>10750</v>
      </c>
      <c r="I45" s="8">
        <f t="shared" si="5"/>
        <v>10750</v>
      </c>
      <c r="J45" s="9" t="s">
        <v>260</v>
      </c>
      <c r="K45" s="5" t="s">
        <v>111</v>
      </c>
    </row>
    <row r="46" spans="1:11" s="16" customFormat="1" ht="51" x14ac:dyDescent="0.2">
      <c r="A46" s="6">
        <v>2015</v>
      </c>
      <c r="B46" s="7" t="s">
        <v>7</v>
      </c>
      <c r="C46" s="7" t="s">
        <v>112</v>
      </c>
      <c r="D46" s="7" t="s">
        <v>115</v>
      </c>
      <c r="E46" s="7" t="s">
        <v>116</v>
      </c>
      <c r="F46" s="7" t="s">
        <v>8</v>
      </c>
      <c r="G46" s="7" t="s">
        <v>0</v>
      </c>
      <c r="H46" s="8">
        <v>14105.35</v>
      </c>
      <c r="I46" s="8">
        <f t="shared" si="5"/>
        <v>14105.35</v>
      </c>
      <c r="J46" s="9" t="s">
        <v>256</v>
      </c>
      <c r="K46" s="5" t="s">
        <v>117</v>
      </c>
    </row>
    <row r="47" spans="1:11" ht="34" x14ac:dyDescent="0.2">
      <c r="A47" s="6">
        <v>2015</v>
      </c>
      <c r="B47" s="7" t="s">
        <v>7</v>
      </c>
      <c r="C47" s="7" t="s">
        <v>280</v>
      </c>
      <c r="D47" s="7" t="s">
        <v>118</v>
      </c>
      <c r="E47" s="7" t="s">
        <v>119</v>
      </c>
      <c r="F47" s="7" t="s">
        <v>120</v>
      </c>
      <c r="G47" s="7" t="s">
        <v>0</v>
      </c>
      <c r="H47" s="8">
        <f>3000*12</f>
        <v>36000</v>
      </c>
      <c r="I47" s="8">
        <f t="shared" si="5"/>
        <v>36000</v>
      </c>
      <c r="J47" s="5" t="s">
        <v>268</v>
      </c>
      <c r="K47" s="5" t="s">
        <v>121</v>
      </c>
    </row>
    <row r="48" spans="1:11" ht="34" x14ac:dyDescent="0.2">
      <c r="A48" s="6">
        <v>2015</v>
      </c>
      <c r="B48" s="7" t="s">
        <v>7</v>
      </c>
      <c r="C48" s="7" t="s">
        <v>281</v>
      </c>
      <c r="D48" s="7" t="s">
        <v>122</v>
      </c>
      <c r="E48" s="7" t="s">
        <v>123</v>
      </c>
      <c r="F48" s="7" t="s">
        <v>10</v>
      </c>
      <c r="G48" s="7" t="s">
        <v>0</v>
      </c>
      <c r="H48" s="8">
        <f>SUM(I49:I51)</f>
        <v>75600</v>
      </c>
      <c r="J48" s="9" t="s">
        <v>253</v>
      </c>
      <c r="K48" s="5" t="s">
        <v>59</v>
      </c>
    </row>
    <row r="49" spans="1:11" s="16" customFormat="1" ht="17" x14ac:dyDescent="0.2">
      <c r="A49" s="6">
        <v>2016</v>
      </c>
      <c r="B49" s="7" t="s">
        <v>7</v>
      </c>
      <c r="C49" s="7"/>
      <c r="D49" s="7"/>
      <c r="E49" s="7"/>
      <c r="F49" s="7"/>
      <c r="G49" s="7" t="s">
        <v>0</v>
      </c>
      <c r="H49" s="8"/>
      <c r="I49" s="8">
        <f>2100*36/3</f>
        <v>25200</v>
      </c>
      <c r="J49" s="9"/>
      <c r="K49" s="18"/>
    </row>
    <row r="50" spans="1:11" ht="17" x14ac:dyDescent="0.2">
      <c r="A50" s="6">
        <v>2017</v>
      </c>
      <c r="B50" s="7" t="s">
        <v>7</v>
      </c>
      <c r="G50" s="7" t="s">
        <v>0</v>
      </c>
      <c r="I50" s="8">
        <f>2100*36/3</f>
        <v>25200</v>
      </c>
      <c r="J50" s="9"/>
      <c r="K50" s="18"/>
    </row>
    <row r="51" spans="1:11" ht="17" x14ac:dyDescent="0.2">
      <c r="A51" s="6">
        <v>2018</v>
      </c>
      <c r="B51" s="7" t="s">
        <v>7</v>
      </c>
      <c r="G51" s="7" t="s">
        <v>0</v>
      </c>
      <c r="I51" s="8">
        <f>2100*36/3</f>
        <v>25200</v>
      </c>
      <c r="J51" s="9"/>
      <c r="K51" s="18"/>
    </row>
    <row r="52" spans="1:11" ht="34" x14ac:dyDescent="0.2">
      <c r="A52" s="6">
        <v>2015</v>
      </c>
      <c r="B52" s="7" t="s">
        <v>5</v>
      </c>
      <c r="C52" s="7" t="s">
        <v>204</v>
      </c>
      <c r="D52" s="7" t="s">
        <v>202</v>
      </c>
      <c r="E52" s="7" t="s">
        <v>246</v>
      </c>
      <c r="F52" s="7" t="s">
        <v>240</v>
      </c>
      <c r="G52" s="7" t="s">
        <v>107</v>
      </c>
      <c r="H52" s="8">
        <f>29600+132100</f>
        <v>161700</v>
      </c>
      <c r="I52" s="8">
        <f t="shared" ref="I52" si="7">H52</f>
        <v>161700</v>
      </c>
      <c r="J52" s="9" t="s">
        <v>232</v>
      </c>
      <c r="K52" s="18"/>
    </row>
    <row r="53" spans="1:11" ht="17" x14ac:dyDescent="0.2">
      <c r="A53" s="6">
        <v>2016</v>
      </c>
      <c r="B53" s="7" t="s">
        <v>5</v>
      </c>
      <c r="C53" s="7" t="s">
        <v>204</v>
      </c>
      <c r="D53" s="7" t="s">
        <v>203</v>
      </c>
      <c r="E53" s="7" t="s">
        <v>247</v>
      </c>
      <c r="F53" s="7" t="s">
        <v>200</v>
      </c>
      <c r="G53" s="7" t="s">
        <v>107</v>
      </c>
      <c r="H53" s="8">
        <v>49200</v>
      </c>
      <c r="I53" s="8">
        <f t="shared" ref="I53:I59" si="8">H53</f>
        <v>49200</v>
      </c>
      <c r="J53" s="9" t="s">
        <v>266</v>
      </c>
      <c r="K53" s="18"/>
    </row>
    <row r="54" spans="1:11" ht="34" x14ac:dyDescent="0.2">
      <c r="A54" s="6">
        <v>2016</v>
      </c>
      <c r="B54" s="7" t="s">
        <v>5</v>
      </c>
      <c r="C54" s="7" t="s">
        <v>204</v>
      </c>
      <c r="D54" s="7" t="s">
        <v>202</v>
      </c>
      <c r="E54" s="7" t="s">
        <v>246</v>
      </c>
      <c r="F54" s="7" t="s">
        <v>240</v>
      </c>
      <c r="G54" s="7" t="s">
        <v>107</v>
      </c>
      <c r="H54" s="8">
        <f>182400+137700</f>
        <v>320100</v>
      </c>
      <c r="I54" s="8">
        <f t="shared" si="8"/>
        <v>320100</v>
      </c>
      <c r="J54" s="9" t="s">
        <v>232</v>
      </c>
      <c r="K54" s="18"/>
    </row>
    <row r="55" spans="1:11" ht="68" x14ac:dyDescent="0.2">
      <c r="A55" s="6">
        <v>2016</v>
      </c>
      <c r="B55" s="7" t="s">
        <v>2</v>
      </c>
      <c r="C55" s="7" t="s">
        <v>128</v>
      </c>
      <c r="D55" s="7" t="s">
        <v>129</v>
      </c>
      <c r="E55" s="7" t="s">
        <v>130</v>
      </c>
      <c r="F55" s="7" t="s">
        <v>3</v>
      </c>
      <c r="G55" s="7" t="s">
        <v>0</v>
      </c>
      <c r="H55" s="8">
        <v>21000</v>
      </c>
      <c r="I55" s="8">
        <f t="shared" si="8"/>
        <v>21000</v>
      </c>
      <c r="J55" s="9" t="s">
        <v>265</v>
      </c>
      <c r="K55" s="5" t="s">
        <v>221</v>
      </c>
    </row>
    <row r="56" spans="1:11" ht="51" x14ac:dyDescent="0.2">
      <c r="A56" s="6">
        <v>2016</v>
      </c>
      <c r="B56" s="7" t="s">
        <v>2</v>
      </c>
      <c r="C56" s="7" t="s">
        <v>131</v>
      </c>
      <c r="D56" s="7" t="s">
        <v>132</v>
      </c>
      <c r="E56" s="7" t="s">
        <v>133</v>
      </c>
      <c r="F56" s="7" t="s">
        <v>4</v>
      </c>
      <c r="G56" s="7" t="s">
        <v>107</v>
      </c>
      <c r="H56" s="8">
        <f>1100*36</f>
        <v>39600</v>
      </c>
      <c r="I56" s="8">
        <f t="shared" si="8"/>
        <v>39600</v>
      </c>
      <c r="J56" s="9" t="s">
        <v>260</v>
      </c>
      <c r="K56" s="5" t="s">
        <v>134</v>
      </c>
    </row>
    <row r="57" spans="1:11" ht="34" x14ac:dyDescent="0.2">
      <c r="A57" s="6">
        <v>2016</v>
      </c>
      <c r="B57" s="7" t="s">
        <v>7</v>
      </c>
      <c r="C57" s="7" t="s">
        <v>131</v>
      </c>
      <c r="D57" s="7" t="s">
        <v>135</v>
      </c>
      <c r="E57" s="7" t="s">
        <v>136</v>
      </c>
      <c r="F57" s="7" t="s">
        <v>11</v>
      </c>
      <c r="G57" s="7" t="s">
        <v>107</v>
      </c>
      <c r="H57" s="8">
        <f>420*12</f>
        <v>5040</v>
      </c>
      <c r="I57" s="8">
        <f t="shared" si="8"/>
        <v>5040</v>
      </c>
      <c r="J57" s="9" t="s">
        <v>260</v>
      </c>
      <c r="K57" s="5" t="s">
        <v>137</v>
      </c>
    </row>
    <row r="58" spans="1:11" ht="17" x14ac:dyDescent="0.2">
      <c r="A58" s="6">
        <v>2016</v>
      </c>
      <c r="B58" s="7" t="s">
        <v>7</v>
      </c>
      <c r="C58" s="7" t="s">
        <v>131</v>
      </c>
      <c r="D58" s="7" t="s">
        <v>138</v>
      </c>
      <c r="E58" s="7" t="s">
        <v>139</v>
      </c>
      <c r="F58" s="7" t="s">
        <v>12</v>
      </c>
      <c r="G58" s="7" t="s">
        <v>44</v>
      </c>
      <c r="H58" s="8">
        <v>8290.61</v>
      </c>
      <c r="I58" s="8">
        <f t="shared" si="8"/>
        <v>8290.61</v>
      </c>
      <c r="J58" s="9" t="s">
        <v>256</v>
      </c>
      <c r="K58" s="10"/>
    </row>
    <row r="59" spans="1:11" ht="34" x14ac:dyDescent="0.2">
      <c r="A59" s="6">
        <v>2016</v>
      </c>
      <c r="B59" s="7" t="s">
        <v>7</v>
      </c>
      <c r="C59" s="7" t="s">
        <v>101</v>
      </c>
      <c r="D59" s="7" t="s">
        <v>143</v>
      </c>
      <c r="E59" s="7" t="s">
        <v>144</v>
      </c>
      <c r="F59" s="7" t="s">
        <v>145</v>
      </c>
      <c r="G59" s="7" t="s">
        <v>0</v>
      </c>
      <c r="H59" s="17">
        <v>460670</v>
      </c>
      <c r="I59" s="8">
        <f t="shared" si="8"/>
        <v>460670</v>
      </c>
      <c r="J59" s="5" t="s">
        <v>268</v>
      </c>
      <c r="K59" s="5" t="s">
        <v>146</v>
      </c>
    </row>
    <row r="60" spans="1:11" ht="51" x14ac:dyDescent="0.2">
      <c r="A60" s="6">
        <v>2016</v>
      </c>
      <c r="B60" s="7" t="s">
        <v>7</v>
      </c>
      <c r="C60" s="7" t="s">
        <v>283</v>
      </c>
      <c r="D60" s="7" t="s">
        <v>140</v>
      </c>
      <c r="E60" s="7" t="s">
        <v>141</v>
      </c>
      <c r="F60" s="7" t="s">
        <v>10</v>
      </c>
      <c r="G60" s="7" t="s">
        <v>0</v>
      </c>
      <c r="H60" s="8">
        <f>SUM(I61:I63)</f>
        <v>75600</v>
      </c>
      <c r="J60" s="5" t="s">
        <v>269</v>
      </c>
      <c r="K60" s="5" t="s">
        <v>142</v>
      </c>
    </row>
    <row r="61" spans="1:11" ht="17" x14ac:dyDescent="0.2">
      <c r="A61" s="6">
        <v>2017</v>
      </c>
      <c r="B61" s="7" t="s">
        <v>7</v>
      </c>
      <c r="G61" s="7" t="s">
        <v>0</v>
      </c>
      <c r="I61" s="8">
        <f>2100*36/3</f>
        <v>25200</v>
      </c>
      <c r="K61" s="18"/>
    </row>
    <row r="62" spans="1:11" ht="17" x14ac:dyDescent="0.2">
      <c r="A62" s="6">
        <v>2018</v>
      </c>
      <c r="B62" s="7" t="s">
        <v>7</v>
      </c>
      <c r="G62" s="7" t="s">
        <v>0</v>
      </c>
      <c r="I62" s="8">
        <f>2100*36/3</f>
        <v>25200</v>
      </c>
      <c r="K62" s="18"/>
    </row>
    <row r="63" spans="1:11" ht="17" x14ac:dyDescent="0.2">
      <c r="A63" s="6">
        <v>2019</v>
      </c>
      <c r="B63" s="7" t="s">
        <v>7</v>
      </c>
      <c r="G63" s="7" t="s">
        <v>0</v>
      </c>
      <c r="I63" s="8">
        <f>2100*36/3</f>
        <v>25200</v>
      </c>
      <c r="K63" s="18"/>
    </row>
    <row r="64" spans="1:11" ht="17" x14ac:dyDescent="0.2">
      <c r="A64" s="6">
        <v>2017</v>
      </c>
      <c r="B64" s="7" t="s">
        <v>5</v>
      </c>
      <c r="C64" s="7" t="s">
        <v>204</v>
      </c>
      <c r="D64" s="7" t="s">
        <v>203</v>
      </c>
      <c r="E64" s="7" t="s">
        <v>247</v>
      </c>
      <c r="F64" s="7" t="s">
        <v>200</v>
      </c>
      <c r="G64" s="7" t="s">
        <v>107</v>
      </c>
      <c r="H64" s="8">
        <v>49200</v>
      </c>
      <c r="I64" s="8">
        <f>H64</f>
        <v>49200</v>
      </c>
      <c r="J64" s="9" t="s">
        <v>270</v>
      </c>
      <c r="K64" s="18"/>
    </row>
    <row r="65" spans="1:11" ht="34" x14ac:dyDescent="0.2">
      <c r="A65" s="6">
        <v>2017</v>
      </c>
      <c r="B65" s="7" t="s">
        <v>5</v>
      </c>
      <c r="C65" s="7" t="s">
        <v>204</v>
      </c>
      <c r="D65" s="7" t="s">
        <v>202</v>
      </c>
      <c r="E65" s="7" t="s">
        <v>246</v>
      </c>
      <c r="F65" s="7" t="s">
        <v>240</v>
      </c>
      <c r="G65" s="7" t="s">
        <v>107</v>
      </c>
      <c r="H65" s="8">
        <f>182400+137700</f>
        <v>320100</v>
      </c>
      <c r="I65" s="8">
        <f>H65</f>
        <v>320100</v>
      </c>
      <c r="J65" s="9" t="s">
        <v>232</v>
      </c>
      <c r="K65" s="18"/>
    </row>
    <row r="66" spans="1:11" ht="34" x14ac:dyDescent="0.2">
      <c r="A66" s="6">
        <v>2017</v>
      </c>
      <c r="B66" s="7" t="s">
        <v>7</v>
      </c>
      <c r="C66" s="7" t="s">
        <v>147</v>
      </c>
      <c r="D66" s="7" t="s">
        <v>148</v>
      </c>
      <c r="E66" s="7" t="s">
        <v>149</v>
      </c>
      <c r="F66" s="7" t="s">
        <v>11</v>
      </c>
      <c r="G66" s="7" t="s">
        <v>107</v>
      </c>
      <c r="H66" s="8">
        <f>420*12</f>
        <v>5040</v>
      </c>
      <c r="I66" s="8">
        <f>H66</f>
        <v>5040</v>
      </c>
      <c r="J66" s="9" t="s">
        <v>256</v>
      </c>
      <c r="K66" s="5" t="s">
        <v>150</v>
      </c>
    </row>
    <row r="67" spans="1:11" ht="51" x14ac:dyDescent="0.2">
      <c r="A67" s="6">
        <v>2017</v>
      </c>
      <c r="B67" s="7" t="s">
        <v>7</v>
      </c>
      <c r="C67" s="7" t="s">
        <v>284</v>
      </c>
      <c r="D67" s="7" t="s">
        <v>151</v>
      </c>
      <c r="E67" s="7" t="s">
        <v>152</v>
      </c>
      <c r="F67" s="7" t="s">
        <v>10</v>
      </c>
      <c r="G67" s="7" t="s">
        <v>0</v>
      </c>
      <c r="H67" s="8">
        <f>SUM(I68:I70)</f>
        <v>75600</v>
      </c>
      <c r="J67" s="9" t="s">
        <v>256</v>
      </c>
      <c r="K67" s="5" t="s">
        <v>153</v>
      </c>
    </row>
    <row r="68" spans="1:11" ht="17" x14ac:dyDescent="0.2">
      <c r="A68" s="6">
        <v>2018</v>
      </c>
      <c r="B68" s="7" t="s">
        <v>7</v>
      </c>
      <c r="G68" s="7" t="s">
        <v>0</v>
      </c>
      <c r="I68" s="8">
        <f>2100*36/3</f>
        <v>25200</v>
      </c>
      <c r="K68" s="18"/>
    </row>
    <row r="69" spans="1:11" ht="17" x14ac:dyDescent="0.2">
      <c r="A69" s="6">
        <v>2019</v>
      </c>
      <c r="B69" s="7" t="s">
        <v>7</v>
      </c>
      <c r="G69" s="7" t="s">
        <v>0</v>
      </c>
      <c r="I69" s="8">
        <f>2100*36/3</f>
        <v>25200</v>
      </c>
      <c r="K69" s="18"/>
    </row>
    <row r="70" spans="1:11" ht="17" x14ac:dyDescent="0.2">
      <c r="A70" s="6">
        <v>2020</v>
      </c>
      <c r="B70" s="7" t="s">
        <v>7</v>
      </c>
      <c r="G70" s="7" t="s">
        <v>0</v>
      </c>
      <c r="I70" s="8">
        <f>2100*36/3</f>
        <v>25200</v>
      </c>
      <c r="K70" s="18"/>
    </row>
    <row r="71" spans="1:11" ht="17" x14ac:dyDescent="0.2">
      <c r="A71" s="6">
        <v>2018</v>
      </c>
      <c r="B71" s="7" t="s">
        <v>5</v>
      </c>
      <c r="C71" s="7" t="s">
        <v>204</v>
      </c>
      <c r="D71" s="7" t="s">
        <v>203</v>
      </c>
      <c r="E71" s="7" t="s">
        <v>247</v>
      </c>
      <c r="F71" s="7" t="s">
        <v>200</v>
      </c>
      <c r="G71" s="7" t="s">
        <v>107</v>
      </c>
      <c r="H71" s="8">
        <v>49200</v>
      </c>
      <c r="I71" s="8">
        <f t="shared" ref="I71:I80" si="9">H71</f>
        <v>49200</v>
      </c>
      <c r="J71" s="9" t="s">
        <v>270</v>
      </c>
      <c r="K71" s="18"/>
    </row>
    <row r="72" spans="1:11" ht="34" x14ac:dyDescent="0.2">
      <c r="A72" s="6">
        <v>2018</v>
      </c>
      <c r="B72" s="7" t="s">
        <v>5</v>
      </c>
      <c r="C72" s="7" t="s">
        <v>204</v>
      </c>
      <c r="D72" s="7" t="s">
        <v>202</v>
      </c>
      <c r="E72" s="7" t="s">
        <v>246</v>
      </c>
      <c r="F72" s="7" t="s">
        <v>240</v>
      </c>
      <c r="G72" s="7" t="s">
        <v>107</v>
      </c>
      <c r="H72" s="8">
        <f>182400+136100</f>
        <v>318500</v>
      </c>
      <c r="I72" s="8">
        <f t="shared" si="9"/>
        <v>318500</v>
      </c>
      <c r="J72" s="9" t="s">
        <v>232</v>
      </c>
      <c r="K72" s="18"/>
    </row>
    <row r="73" spans="1:11" ht="85" x14ac:dyDescent="0.2">
      <c r="A73" s="6">
        <v>2018</v>
      </c>
      <c r="B73" s="7" t="s">
        <v>2</v>
      </c>
      <c r="C73" s="7" t="s">
        <v>285</v>
      </c>
      <c r="D73" s="7" t="s">
        <v>183</v>
      </c>
      <c r="E73" s="7" t="s">
        <v>199</v>
      </c>
      <c r="F73" s="7" t="s">
        <v>182</v>
      </c>
      <c r="G73" s="7" t="s">
        <v>107</v>
      </c>
      <c r="H73" s="8">
        <f>400*12</f>
        <v>4800</v>
      </c>
      <c r="I73" s="8">
        <f t="shared" si="9"/>
        <v>4800</v>
      </c>
      <c r="J73" s="9" t="s">
        <v>261</v>
      </c>
      <c r="K73" s="5" t="s">
        <v>218</v>
      </c>
    </row>
    <row r="74" spans="1:11" ht="68" x14ac:dyDescent="0.2">
      <c r="A74" s="6">
        <v>2018</v>
      </c>
      <c r="B74" s="7" t="s">
        <v>2</v>
      </c>
      <c r="C74" s="7" t="s">
        <v>286</v>
      </c>
      <c r="D74" s="7" t="s">
        <v>173</v>
      </c>
      <c r="E74" s="7" t="s">
        <v>174</v>
      </c>
      <c r="F74" s="7" t="s">
        <v>3</v>
      </c>
      <c r="G74" s="7" t="s">
        <v>0</v>
      </c>
      <c r="H74" s="8">
        <v>60000</v>
      </c>
      <c r="I74" s="8">
        <f t="shared" si="9"/>
        <v>60000</v>
      </c>
      <c r="J74" s="9" t="s">
        <v>260</v>
      </c>
      <c r="K74" s="5" t="s">
        <v>175</v>
      </c>
    </row>
    <row r="75" spans="1:11" ht="34" x14ac:dyDescent="0.2">
      <c r="A75" s="6">
        <v>2018</v>
      </c>
      <c r="B75" s="7" t="s">
        <v>7</v>
      </c>
      <c r="C75" s="7" t="s">
        <v>154</v>
      </c>
      <c r="D75" s="7" t="s">
        <v>155</v>
      </c>
      <c r="E75" s="7" t="s">
        <v>156</v>
      </c>
      <c r="F75" s="7" t="s">
        <v>11</v>
      </c>
      <c r="G75" s="7" t="s">
        <v>107</v>
      </c>
      <c r="H75" s="8">
        <f>420*12</f>
        <v>5040</v>
      </c>
      <c r="I75" s="8">
        <f t="shared" si="9"/>
        <v>5040</v>
      </c>
      <c r="J75" s="9" t="s">
        <v>253</v>
      </c>
      <c r="K75" s="5" t="s">
        <v>157</v>
      </c>
    </row>
    <row r="76" spans="1:11" ht="34" x14ac:dyDescent="0.2">
      <c r="A76" s="6">
        <v>2018</v>
      </c>
      <c r="B76" s="7" t="s">
        <v>7</v>
      </c>
      <c r="C76" s="7" t="s">
        <v>154</v>
      </c>
      <c r="D76" s="7" t="s">
        <v>158</v>
      </c>
      <c r="E76" s="7" t="s">
        <v>159</v>
      </c>
      <c r="F76" s="7" t="s">
        <v>11</v>
      </c>
      <c r="G76" s="7" t="s">
        <v>107</v>
      </c>
      <c r="H76" s="8">
        <f>420*12</f>
        <v>5040</v>
      </c>
      <c r="I76" s="8">
        <f t="shared" si="9"/>
        <v>5040</v>
      </c>
      <c r="J76" s="5" t="s">
        <v>270</v>
      </c>
      <c r="K76" s="5" t="s">
        <v>157</v>
      </c>
    </row>
    <row r="77" spans="1:11" ht="34" x14ac:dyDescent="0.2">
      <c r="A77" s="6">
        <v>2018</v>
      </c>
      <c r="B77" s="7" t="s">
        <v>7</v>
      </c>
      <c r="C77" s="7" t="s">
        <v>154</v>
      </c>
      <c r="D77" s="7" t="s">
        <v>160</v>
      </c>
      <c r="E77" s="7" t="s">
        <v>161</v>
      </c>
      <c r="F77" s="7" t="s">
        <v>11</v>
      </c>
      <c r="G77" s="7" t="s">
        <v>107</v>
      </c>
      <c r="H77" s="8">
        <f>420*12</f>
        <v>5040</v>
      </c>
      <c r="I77" s="8">
        <f t="shared" si="9"/>
        <v>5040</v>
      </c>
      <c r="J77" s="5" t="s">
        <v>266</v>
      </c>
      <c r="K77" s="5" t="s">
        <v>157</v>
      </c>
    </row>
    <row r="78" spans="1:11" ht="34" x14ac:dyDescent="0.2">
      <c r="A78" s="6">
        <v>2018</v>
      </c>
      <c r="B78" s="7" t="s">
        <v>7</v>
      </c>
      <c r="C78" s="7" t="s">
        <v>162</v>
      </c>
      <c r="D78" s="7" t="s">
        <v>163</v>
      </c>
      <c r="E78" s="7" t="s">
        <v>164</v>
      </c>
      <c r="F78" s="7" t="s">
        <v>11</v>
      </c>
      <c r="G78" s="7" t="s">
        <v>107</v>
      </c>
      <c r="H78" s="8">
        <f>420*12</f>
        <v>5040</v>
      </c>
      <c r="I78" s="8">
        <f t="shared" si="9"/>
        <v>5040</v>
      </c>
      <c r="J78" s="9" t="s">
        <v>260</v>
      </c>
      <c r="K78" s="5" t="s">
        <v>165</v>
      </c>
    </row>
    <row r="79" spans="1:11" ht="34" x14ac:dyDescent="0.2">
      <c r="A79" s="6">
        <v>2018</v>
      </c>
      <c r="B79" s="7" t="s">
        <v>7</v>
      </c>
      <c r="C79" s="7" t="s">
        <v>162</v>
      </c>
      <c r="D79" s="7" t="s">
        <v>166</v>
      </c>
      <c r="E79" s="7" t="s">
        <v>167</v>
      </c>
      <c r="F79" s="7" t="s">
        <v>11</v>
      </c>
      <c r="G79" s="7" t="s">
        <v>107</v>
      </c>
      <c r="H79" s="8">
        <f>420*12</f>
        <v>5040</v>
      </c>
      <c r="I79" s="8">
        <f t="shared" si="9"/>
        <v>5040</v>
      </c>
      <c r="J79" s="5" t="s">
        <v>267</v>
      </c>
      <c r="K79" s="5" t="s">
        <v>165</v>
      </c>
    </row>
    <row r="80" spans="1:11" ht="51" x14ac:dyDescent="0.2">
      <c r="A80" s="6">
        <v>2018</v>
      </c>
      <c r="B80" s="7" t="s">
        <v>7</v>
      </c>
      <c r="C80" s="7" t="s">
        <v>287</v>
      </c>
      <c r="D80" s="7" t="s">
        <v>180</v>
      </c>
      <c r="E80" s="7" t="s">
        <v>181</v>
      </c>
      <c r="F80" s="7" t="s">
        <v>178</v>
      </c>
      <c r="G80" s="7" t="s">
        <v>0</v>
      </c>
      <c r="H80" s="8">
        <v>45436.51</v>
      </c>
      <c r="I80" s="8">
        <f t="shared" si="9"/>
        <v>45436.51</v>
      </c>
      <c r="J80" s="5" t="s">
        <v>266</v>
      </c>
      <c r="K80" s="5" t="s">
        <v>179</v>
      </c>
    </row>
    <row r="81" spans="1:11" ht="34" x14ac:dyDescent="0.2">
      <c r="A81" s="6">
        <v>2018</v>
      </c>
      <c r="B81" s="7" t="s">
        <v>7</v>
      </c>
      <c r="C81" s="7" t="s">
        <v>282</v>
      </c>
      <c r="D81" s="7" t="s">
        <v>168</v>
      </c>
      <c r="E81" s="7" t="s">
        <v>169</v>
      </c>
      <c r="F81" s="7" t="s">
        <v>10</v>
      </c>
      <c r="G81" s="7" t="s">
        <v>0</v>
      </c>
      <c r="H81" s="8">
        <f>SUM(I82:I84)</f>
        <v>75600</v>
      </c>
      <c r="J81" s="9" t="s">
        <v>260</v>
      </c>
      <c r="K81" s="5" t="s">
        <v>170</v>
      </c>
    </row>
    <row r="82" spans="1:11" ht="17" x14ac:dyDescent="0.2">
      <c r="A82" s="6">
        <v>2019</v>
      </c>
      <c r="B82" s="7" t="s">
        <v>7</v>
      </c>
      <c r="G82" s="7" t="s">
        <v>0</v>
      </c>
      <c r="I82" s="8">
        <f>2100*36/3</f>
        <v>25200</v>
      </c>
      <c r="K82" s="18"/>
    </row>
    <row r="83" spans="1:11" ht="17" x14ac:dyDescent="0.2">
      <c r="A83" s="6">
        <v>2020</v>
      </c>
      <c r="B83" s="7" t="s">
        <v>7</v>
      </c>
      <c r="G83" s="7" t="s">
        <v>0</v>
      </c>
      <c r="I83" s="8">
        <f>2100*36/3</f>
        <v>25200</v>
      </c>
      <c r="K83" s="18"/>
    </row>
    <row r="84" spans="1:11" ht="17" x14ac:dyDescent="0.2">
      <c r="A84" s="6">
        <v>2021</v>
      </c>
      <c r="B84" s="7" t="s">
        <v>7</v>
      </c>
      <c r="G84" s="7" t="s">
        <v>0</v>
      </c>
      <c r="I84" s="8">
        <f>2100*36/3</f>
        <v>25200</v>
      </c>
      <c r="K84" s="18"/>
    </row>
    <row r="85" spans="1:11" ht="51" x14ac:dyDescent="0.2">
      <c r="A85" s="6">
        <v>2018</v>
      </c>
      <c r="B85" s="7" t="s">
        <v>7</v>
      </c>
      <c r="C85" s="7" t="s">
        <v>287</v>
      </c>
      <c r="D85" s="7" t="s">
        <v>176</v>
      </c>
      <c r="E85" s="7" t="s">
        <v>177</v>
      </c>
      <c r="F85" s="7" t="s">
        <v>178</v>
      </c>
      <c r="G85" s="7" t="s">
        <v>0</v>
      </c>
      <c r="H85" s="8">
        <f>18866.47+44019</f>
        <v>62885.47</v>
      </c>
      <c r="I85" s="8">
        <f>H85</f>
        <v>62885.47</v>
      </c>
      <c r="J85" s="9" t="s">
        <v>261</v>
      </c>
      <c r="K85" s="5" t="s">
        <v>179</v>
      </c>
    </row>
    <row r="86" spans="1:11" ht="34" x14ac:dyDescent="0.2">
      <c r="A86" s="6">
        <v>2018</v>
      </c>
      <c r="B86" s="7" t="s">
        <v>7</v>
      </c>
      <c r="C86" s="7" t="s">
        <v>282</v>
      </c>
      <c r="D86" s="7" t="s">
        <v>171</v>
      </c>
      <c r="E86" s="7" t="s">
        <v>172</v>
      </c>
      <c r="F86" s="7" t="s">
        <v>10</v>
      </c>
      <c r="G86" s="7" t="s">
        <v>0</v>
      </c>
      <c r="H86" s="8">
        <f>SUM(I87:I89)</f>
        <v>75600</v>
      </c>
      <c r="J86" s="9" t="s">
        <v>265</v>
      </c>
      <c r="K86" s="5" t="s">
        <v>170</v>
      </c>
    </row>
    <row r="87" spans="1:11" ht="17" x14ac:dyDescent="0.2">
      <c r="A87" s="6">
        <v>2019</v>
      </c>
      <c r="B87" s="7" t="s">
        <v>7</v>
      </c>
      <c r="G87" s="7" t="s">
        <v>0</v>
      </c>
      <c r="I87" s="8">
        <f>2100*36/3</f>
        <v>25200</v>
      </c>
      <c r="K87" s="18"/>
    </row>
    <row r="88" spans="1:11" ht="17" x14ac:dyDescent="0.2">
      <c r="A88" s="6">
        <v>2020</v>
      </c>
      <c r="B88" s="7" t="s">
        <v>7</v>
      </c>
      <c r="G88" s="7" t="s">
        <v>0</v>
      </c>
      <c r="I88" s="8">
        <f>2100*36/3</f>
        <v>25200</v>
      </c>
      <c r="K88" s="18"/>
    </row>
    <row r="89" spans="1:11" ht="17" x14ac:dyDescent="0.2">
      <c r="A89" s="6">
        <v>2021</v>
      </c>
      <c r="B89" s="7" t="s">
        <v>7</v>
      </c>
      <c r="G89" s="7" t="s">
        <v>0</v>
      </c>
      <c r="I89" s="8">
        <f>2100*36/3</f>
        <v>25200</v>
      </c>
      <c r="K89" s="18"/>
    </row>
    <row r="90" spans="1:11" ht="17" x14ac:dyDescent="0.2">
      <c r="A90" s="6">
        <v>2019</v>
      </c>
      <c r="B90" s="7" t="s">
        <v>5</v>
      </c>
      <c r="C90" s="7" t="s">
        <v>204</v>
      </c>
      <c r="D90" s="7" t="s">
        <v>201</v>
      </c>
      <c r="E90" s="7" t="s">
        <v>247</v>
      </c>
      <c r="F90" s="7" t="s">
        <v>200</v>
      </c>
      <c r="G90" s="7" t="s">
        <v>107</v>
      </c>
      <c r="H90" s="8">
        <f>45100+4100</f>
        <v>49200</v>
      </c>
      <c r="I90" s="8">
        <f t="shared" ref="I90:I103" si="10">H90</f>
        <v>49200</v>
      </c>
      <c r="J90" s="9" t="s">
        <v>270</v>
      </c>
      <c r="K90" s="18"/>
    </row>
    <row r="91" spans="1:11" ht="34" x14ac:dyDescent="0.2">
      <c r="A91" s="6">
        <v>2019</v>
      </c>
      <c r="B91" s="7" t="s">
        <v>5</v>
      </c>
      <c r="C91" s="7" t="s">
        <v>204</v>
      </c>
      <c r="D91" s="7" t="s">
        <v>202</v>
      </c>
      <c r="E91" s="7" t="s">
        <v>246</v>
      </c>
      <c r="F91" s="7" t="s">
        <v>240</v>
      </c>
      <c r="G91" s="7" t="s">
        <v>107</v>
      </c>
      <c r="H91" s="8">
        <f>91200+91200+63600+68800</f>
        <v>314800</v>
      </c>
      <c r="I91" s="8">
        <f t="shared" si="10"/>
        <v>314800</v>
      </c>
      <c r="J91" s="9" t="s">
        <v>232</v>
      </c>
      <c r="K91" s="18"/>
    </row>
    <row r="92" spans="1:11" ht="85" x14ac:dyDescent="0.2">
      <c r="A92" s="6">
        <v>2019</v>
      </c>
      <c r="B92" s="7" t="s">
        <v>2</v>
      </c>
      <c r="C92" s="7" t="s">
        <v>285</v>
      </c>
      <c r="D92" s="7" t="s">
        <v>183</v>
      </c>
      <c r="E92" s="7" t="s">
        <v>184</v>
      </c>
      <c r="F92" s="7" t="s">
        <v>182</v>
      </c>
      <c r="G92" s="7" t="s">
        <v>107</v>
      </c>
      <c r="H92" s="8">
        <f>400*12</f>
        <v>4800</v>
      </c>
      <c r="I92" s="8">
        <f t="shared" si="10"/>
        <v>4800</v>
      </c>
      <c r="J92" s="9" t="s">
        <v>260</v>
      </c>
      <c r="K92" s="5" t="s">
        <v>218</v>
      </c>
    </row>
    <row r="93" spans="1:11" ht="34" x14ac:dyDescent="0.2">
      <c r="A93" s="6">
        <v>2019</v>
      </c>
      <c r="B93" s="7" t="s">
        <v>7</v>
      </c>
      <c r="C93" s="7" t="s">
        <v>185</v>
      </c>
      <c r="D93" s="7" t="s">
        <v>198</v>
      </c>
      <c r="E93" s="7" t="s">
        <v>186</v>
      </c>
      <c r="F93" s="7" t="s">
        <v>11</v>
      </c>
      <c r="G93" s="7" t="s">
        <v>107</v>
      </c>
      <c r="H93" s="8">
        <f>420*12</f>
        <v>5040</v>
      </c>
      <c r="I93" s="8">
        <f t="shared" si="10"/>
        <v>5040</v>
      </c>
      <c r="J93" s="9" t="s">
        <v>261</v>
      </c>
      <c r="K93" s="5" t="s">
        <v>187</v>
      </c>
    </row>
    <row r="94" spans="1:11" ht="51" x14ac:dyDescent="0.2">
      <c r="A94" s="6">
        <v>2019</v>
      </c>
      <c r="B94" s="7" t="s">
        <v>7</v>
      </c>
      <c r="C94" s="7" t="s">
        <v>188</v>
      </c>
      <c r="D94" s="7" t="s">
        <v>189</v>
      </c>
      <c r="E94" s="7" t="s">
        <v>190</v>
      </c>
      <c r="F94" s="7" t="s">
        <v>11</v>
      </c>
      <c r="G94" s="7" t="s">
        <v>107</v>
      </c>
      <c r="H94" s="8">
        <f>420*12</f>
        <v>5040</v>
      </c>
      <c r="I94" s="8">
        <f t="shared" si="10"/>
        <v>5040</v>
      </c>
      <c r="J94" s="9" t="s">
        <v>260</v>
      </c>
      <c r="K94" s="5" t="s">
        <v>191</v>
      </c>
    </row>
    <row r="95" spans="1:11" ht="17" x14ac:dyDescent="0.2">
      <c r="A95" s="6">
        <v>2020</v>
      </c>
      <c r="B95" s="7" t="s">
        <v>5</v>
      </c>
      <c r="C95" s="7" t="s">
        <v>204</v>
      </c>
      <c r="D95" s="7" t="s">
        <v>201</v>
      </c>
      <c r="E95" s="7" t="s">
        <v>247</v>
      </c>
      <c r="F95" s="7" t="s">
        <v>200</v>
      </c>
      <c r="G95" s="7" t="s">
        <v>107</v>
      </c>
      <c r="H95" s="8">
        <f>4100*2</f>
        <v>8200</v>
      </c>
      <c r="I95" s="8">
        <f t="shared" si="10"/>
        <v>8200</v>
      </c>
      <c r="J95" s="9" t="s">
        <v>270</v>
      </c>
    </row>
    <row r="96" spans="1:11" ht="34" x14ac:dyDescent="0.2">
      <c r="A96" s="6">
        <v>2020</v>
      </c>
      <c r="B96" s="7" t="s">
        <v>5</v>
      </c>
      <c r="C96" s="7" t="s">
        <v>204</v>
      </c>
      <c r="D96" s="7" t="s">
        <v>244</v>
      </c>
      <c r="E96" s="7" t="s">
        <v>246</v>
      </c>
      <c r="F96" s="7" t="s">
        <v>240</v>
      </c>
      <c r="G96" s="7" t="s">
        <v>107</v>
      </c>
      <c r="H96" s="8">
        <f>210800+158200</f>
        <v>369000</v>
      </c>
      <c r="I96" s="8">
        <f t="shared" si="10"/>
        <v>369000</v>
      </c>
      <c r="J96" s="9" t="s">
        <v>232</v>
      </c>
      <c r="K96" s="18"/>
    </row>
    <row r="97" spans="1:11" ht="34" x14ac:dyDescent="0.2">
      <c r="A97" s="6">
        <v>2020</v>
      </c>
      <c r="B97" s="7" t="s">
        <v>5</v>
      </c>
      <c r="C97" s="7" t="s">
        <v>101</v>
      </c>
      <c r="D97" s="7" t="s">
        <v>248</v>
      </c>
      <c r="E97" s="7" t="s">
        <v>249</v>
      </c>
      <c r="F97" s="7" t="s">
        <v>250</v>
      </c>
      <c r="G97" s="7" t="s">
        <v>107</v>
      </c>
      <c r="H97" s="8">
        <f>6*1650*4</f>
        <v>39600</v>
      </c>
      <c r="I97" s="8">
        <f t="shared" si="10"/>
        <v>39600</v>
      </c>
      <c r="J97" s="9" t="s">
        <v>267</v>
      </c>
      <c r="K97" s="5" t="s">
        <v>251</v>
      </c>
    </row>
    <row r="98" spans="1:11" ht="34" x14ac:dyDescent="0.2">
      <c r="A98" s="6">
        <v>2020</v>
      </c>
      <c r="B98" s="7" t="s">
        <v>2</v>
      </c>
      <c r="C98" s="7" t="s">
        <v>188</v>
      </c>
      <c r="D98" s="7" t="s">
        <v>192</v>
      </c>
      <c r="E98" s="7" t="s">
        <v>193</v>
      </c>
      <c r="F98" s="7" t="s">
        <v>4</v>
      </c>
      <c r="G98" s="7" t="s">
        <v>107</v>
      </c>
      <c r="H98" s="8">
        <f>SUM(I99:I101)</f>
        <v>39600</v>
      </c>
      <c r="J98" s="9" t="s">
        <v>260</v>
      </c>
      <c r="K98" s="5" t="s">
        <v>194</v>
      </c>
    </row>
    <row r="99" spans="1:11" ht="17" x14ac:dyDescent="0.2">
      <c r="A99" s="6">
        <v>2021</v>
      </c>
      <c r="B99" s="7" t="s">
        <v>2</v>
      </c>
      <c r="G99" s="7" t="s">
        <v>107</v>
      </c>
      <c r="I99" s="8">
        <f>12*1100</f>
        <v>13200</v>
      </c>
      <c r="J99" s="9"/>
    </row>
    <row r="100" spans="1:11" ht="17" x14ac:dyDescent="0.2">
      <c r="A100" s="6">
        <v>2022</v>
      </c>
      <c r="B100" s="7" t="s">
        <v>2</v>
      </c>
      <c r="G100" s="7" t="s">
        <v>107</v>
      </c>
      <c r="I100" s="8">
        <f>12*1100</f>
        <v>13200</v>
      </c>
      <c r="J100" s="9"/>
    </row>
    <row r="101" spans="1:11" ht="17" x14ac:dyDescent="0.2">
      <c r="A101" s="6">
        <v>2023</v>
      </c>
      <c r="B101" s="7" t="s">
        <v>2</v>
      </c>
      <c r="G101" s="7" t="s">
        <v>107</v>
      </c>
      <c r="I101" s="8">
        <f>12*1100</f>
        <v>13200</v>
      </c>
      <c r="J101" s="9"/>
    </row>
    <row r="102" spans="1:11" ht="51" x14ac:dyDescent="0.2">
      <c r="A102" s="6">
        <v>2020</v>
      </c>
      <c r="B102" s="7" t="s">
        <v>7</v>
      </c>
      <c r="C102" s="7" t="s">
        <v>195</v>
      </c>
      <c r="D102" s="7" t="s">
        <v>205</v>
      </c>
      <c r="E102" s="7" t="s">
        <v>196</v>
      </c>
      <c r="F102" s="7" t="s">
        <v>11</v>
      </c>
      <c r="G102" s="7" t="s">
        <v>107</v>
      </c>
      <c r="H102" s="8">
        <f>420*12</f>
        <v>5040</v>
      </c>
      <c r="I102" s="8">
        <f t="shared" si="10"/>
        <v>5040</v>
      </c>
      <c r="J102" s="9" t="s">
        <v>253</v>
      </c>
      <c r="K102" s="5" t="s">
        <v>197</v>
      </c>
    </row>
    <row r="103" spans="1:11" ht="34" x14ac:dyDescent="0.2">
      <c r="A103" s="6">
        <v>2021</v>
      </c>
      <c r="B103" s="7" t="s">
        <v>5</v>
      </c>
      <c r="C103" s="7" t="s">
        <v>204</v>
      </c>
      <c r="D103" s="7" t="s">
        <v>243</v>
      </c>
      <c r="E103" s="7" t="s">
        <v>246</v>
      </c>
      <c r="F103" s="7" t="s">
        <v>240</v>
      </c>
      <c r="G103" s="7" t="s">
        <v>107</v>
      </c>
      <c r="H103" s="8">
        <f>252000+192400</f>
        <v>444400</v>
      </c>
      <c r="I103" s="8">
        <f t="shared" si="10"/>
        <v>444400</v>
      </c>
      <c r="J103" s="9" t="s">
        <v>232</v>
      </c>
      <c r="K103" s="20"/>
    </row>
    <row r="104" spans="1:11" ht="68" x14ac:dyDescent="0.2">
      <c r="A104" s="6">
        <v>2020</v>
      </c>
      <c r="B104" s="7" t="s">
        <v>7</v>
      </c>
      <c r="C104" s="7" t="s">
        <v>214</v>
      </c>
      <c r="D104" s="7" t="s">
        <v>220</v>
      </c>
      <c r="E104" s="7" t="s">
        <v>207</v>
      </c>
      <c r="F104" s="7" t="s">
        <v>10</v>
      </c>
      <c r="G104" s="7" t="s">
        <v>0</v>
      </c>
      <c r="H104" s="8">
        <f>SUM(I105:I107)</f>
        <v>75600</v>
      </c>
      <c r="J104" s="9" t="s">
        <v>267</v>
      </c>
      <c r="K104" s="5" t="s">
        <v>206</v>
      </c>
    </row>
    <row r="105" spans="1:11" ht="17" x14ac:dyDescent="0.2">
      <c r="A105" s="6">
        <v>2021</v>
      </c>
      <c r="B105" s="7" t="s">
        <v>7</v>
      </c>
      <c r="G105" s="7" t="s">
        <v>0</v>
      </c>
      <c r="I105" s="8">
        <f>2100*36/3</f>
        <v>25200</v>
      </c>
      <c r="K105" s="18"/>
    </row>
    <row r="106" spans="1:11" ht="17" x14ac:dyDescent="0.2">
      <c r="A106" s="6">
        <v>2022</v>
      </c>
      <c r="B106" s="7" t="s">
        <v>7</v>
      </c>
      <c r="G106" s="7" t="s">
        <v>0</v>
      </c>
      <c r="I106" s="8">
        <f>2100*36/3</f>
        <v>25200</v>
      </c>
      <c r="K106" s="18"/>
    </row>
    <row r="107" spans="1:11" ht="17" x14ac:dyDescent="0.2">
      <c r="A107" s="6">
        <v>2023</v>
      </c>
      <c r="B107" s="7" t="s">
        <v>7</v>
      </c>
      <c r="G107" s="7" t="s">
        <v>0</v>
      </c>
      <c r="I107" s="8">
        <f>2100*36/3</f>
        <v>25200</v>
      </c>
      <c r="K107" s="18"/>
    </row>
    <row r="108" spans="1:11" ht="34" x14ac:dyDescent="0.2">
      <c r="A108" s="6">
        <v>2021</v>
      </c>
      <c r="B108" s="7" t="s">
        <v>7</v>
      </c>
      <c r="C108" s="7" t="s">
        <v>210</v>
      </c>
      <c r="D108" s="7" t="s">
        <v>226</v>
      </c>
      <c r="E108" s="7" t="s">
        <v>212</v>
      </c>
      <c r="F108" s="7" t="s">
        <v>11</v>
      </c>
      <c r="G108" s="7" t="s">
        <v>107</v>
      </c>
      <c r="H108" s="8">
        <f>420*12</f>
        <v>5040</v>
      </c>
      <c r="I108" s="8">
        <f t="shared" ref="I108" si="11">H108</f>
        <v>5040</v>
      </c>
      <c r="J108" s="9" t="s">
        <v>253</v>
      </c>
      <c r="K108" s="5" t="s">
        <v>211</v>
      </c>
    </row>
    <row r="109" spans="1:11" ht="51" x14ac:dyDescent="0.2">
      <c r="A109" s="6">
        <v>2021</v>
      </c>
      <c r="B109" s="7" t="s">
        <v>7</v>
      </c>
      <c r="C109" s="7" t="s">
        <v>210</v>
      </c>
      <c r="D109" s="7" t="s">
        <v>219</v>
      </c>
      <c r="E109" s="7" t="s">
        <v>213</v>
      </c>
      <c r="F109" s="7" t="s">
        <v>11</v>
      </c>
      <c r="G109" s="7" t="s">
        <v>107</v>
      </c>
      <c r="H109" s="8">
        <f>420*12</f>
        <v>5040</v>
      </c>
      <c r="I109" s="8">
        <f t="shared" ref="I109:I110" si="12">H109</f>
        <v>5040</v>
      </c>
      <c r="J109" s="9" t="s">
        <v>260</v>
      </c>
      <c r="K109" s="5" t="s">
        <v>211</v>
      </c>
    </row>
    <row r="110" spans="1:11" ht="68" x14ac:dyDescent="0.2">
      <c r="A110" s="6">
        <v>2021</v>
      </c>
      <c r="B110" s="7" t="s">
        <v>7</v>
      </c>
      <c r="C110" s="7" t="s">
        <v>288</v>
      </c>
      <c r="D110" s="7" t="s">
        <v>227</v>
      </c>
      <c r="E110" s="7" t="s">
        <v>223</v>
      </c>
      <c r="F110" s="7" t="s">
        <v>120</v>
      </c>
      <c r="G110" s="7" t="s">
        <v>0</v>
      </c>
      <c r="H110" s="8">
        <v>94922.1</v>
      </c>
      <c r="I110" s="8">
        <f t="shared" si="12"/>
        <v>94922.1</v>
      </c>
      <c r="J110" s="5" t="s">
        <v>253</v>
      </c>
      <c r="K110" s="5" t="s">
        <v>222</v>
      </c>
    </row>
    <row r="111" spans="1:11" ht="51" x14ac:dyDescent="0.2">
      <c r="A111" s="6">
        <v>2021</v>
      </c>
      <c r="B111" s="7" t="s">
        <v>7</v>
      </c>
      <c r="C111" s="7" t="s">
        <v>289</v>
      </c>
      <c r="D111" s="7" t="s">
        <v>245</v>
      </c>
      <c r="E111" s="7" t="s">
        <v>228</v>
      </c>
      <c r="F111" s="7" t="s">
        <v>8</v>
      </c>
      <c r="G111" s="7" t="s">
        <v>0</v>
      </c>
      <c r="H111" s="8">
        <f>I111</f>
        <v>62945</v>
      </c>
      <c r="I111" s="8">
        <v>62945</v>
      </c>
      <c r="J111" s="5" t="s">
        <v>270</v>
      </c>
      <c r="K111" s="5" t="s">
        <v>229</v>
      </c>
    </row>
    <row r="112" spans="1:11" ht="68" x14ac:dyDescent="0.2">
      <c r="A112" s="6">
        <v>2021</v>
      </c>
      <c r="B112" s="7" t="s">
        <v>2</v>
      </c>
      <c r="C112" s="7" t="s">
        <v>282</v>
      </c>
      <c r="D112" s="7" t="s">
        <v>239</v>
      </c>
      <c r="E112" s="7" t="s">
        <v>230</v>
      </c>
      <c r="F112" s="7" t="s">
        <v>4</v>
      </c>
      <c r="G112" s="7" t="s">
        <v>107</v>
      </c>
      <c r="H112" s="8">
        <f>SUM(I113:I115)</f>
        <v>39600</v>
      </c>
      <c r="J112" s="5" t="s">
        <v>253</v>
      </c>
      <c r="K112" s="5" t="s">
        <v>231</v>
      </c>
    </row>
    <row r="113" spans="1:11" ht="17" x14ac:dyDescent="0.2">
      <c r="A113" s="6">
        <v>2022</v>
      </c>
      <c r="B113" s="7" t="s">
        <v>2</v>
      </c>
      <c r="G113" s="7" t="s">
        <v>107</v>
      </c>
      <c r="I113" s="8">
        <f>12*1100</f>
        <v>13200</v>
      </c>
    </row>
    <row r="114" spans="1:11" ht="17" x14ac:dyDescent="0.2">
      <c r="A114" s="6">
        <v>2023</v>
      </c>
      <c r="B114" s="7" t="s">
        <v>2</v>
      </c>
      <c r="G114" s="7" t="s">
        <v>107</v>
      </c>
      <c r="I114" s="8">
        <f>12*1100</f>
        <v>13200</v>
      </c>
    </row>
    <row r="115" spans="1:11" ht="17" x14ac:dyDescent="0.2">
      <c r="A115" s="6">
        <v>2024</v>
      </c>
      <c r="B115" s="7" t="s">
        <v>2</v>
      </c>
      <c r="G115" s="7" t="s">
        <v>107</v>
      </c>
      <c r="I115" s="8">
        <f>12*1100</f>
        <v>13200</v>
      </c>
    </row>
    <row r="116" spans="1:11" ht="34" x14ac:dyDescent="0.2">
      <c r="A116" s="6">
        <v>2022</v>
      </c>
      <c r="B116" s="7" t="s">
        <v>5</v>
      </c>
      <c r="C116" s="7" t="s">
        <v>204</v>
      </c>
      <c r="D116" s="7" t="s">
        <v>242</v>
      </c>
      <c r="E116" s="7" t="s">
        <v>246</v>
      </c>
      <c r="F116" s="7" t="s">
        <v>240</v>
      </c>
      <c r="G116" s="7" t="s">
        <v>107</v>
      </c>
      <c r="H116" s="17">
        <f>252000+192400</f>
        <v>444400</v>
      </c>
      <c r="I116" s="8">
        <f t="shared" ref="I116" si="13">H116</f>
        <v>444400</v>
      </c>
      <c r="J116" s="9" t="s">
        <v>232</v>
      </c>
      <c r="K116" s="20"/>
    </row>
    <row r="117" spans="1:11" ht="51" x14ac:dyDescent="0.2">
      <c r="A117" s="6">
        <v>2021</v>
      </c>
      <c r="B117" s="7" t="s">
        <v>7</v>
      </c>
      <c r="C117" s="7" t="s">
        <v>233</v>
      </c>
      <c r="D117" s="7" t="s">
        <v>241</v>
      </c>
      <c r="E117" s="7" t="s">
        <v>234</v>
      </c>
      <c r="F117" s="7" t="s">
        <v>235</v>
      </c>
      <c r="G117" s="7" t="s">
        <v>0</v>
      </c>
      <c r="H117" s="8">
        <f>SUM(I118:I120)</f>
        <v>108000</v>
      </c>
      <c r="J117" s="5" t="s">
        <v>260</v>
      </c>
      <c r="K117" s="5" t="s">
        <v>237</v>
      </c>
    </row>
    <row r="118" spans="1:11" ht="17" x14ac:dyDescent="0.2">
      <c r="A118" s="6">
        <v>2022</v>
      </c>
      <c r="B118" s="7" t="s">
        <v>7</v>
      </c>
      <c r="G118" s="7" t="s">
        <v>0</v>
      </c>
      <c r="I118" s="8">
        <f>3000*36/3</f>
        <v>36000</v>
      </c>
    </row>
    <row r="119" spans="1:11" ht="17" x14ac:dyDescent="0.2">
      <c r="A119" s="6">
        <v>2023</v>
      </c>
      <c r="B119" s="7" t="s">
        <v>7</v>
      </c>
      <c r="G119" s="7" t="s">
        <v>0</v>
      </c>
      <c r="I119" s="8">
        <f>3000*36/3</f>
        <v>36000</v>
      </c>
    </row>
    <row r="120" spans="1:11" ht="17" x14ac:dyDescent="0.2">
      <c r="A120" s="6">
        <v>2024</v>
      </c>
      <c r="B120" s="7" t="s">
        <v>7</v>
      </c>
      <c r="G120" s="7" t="s">
        <v>0</v>
      </c>
      <c r="I120" s="8">
        <f>3000*36/3</f>
        <v>36000</v>
      </c>
    </row>
    <row r="121" spans="1:11" ht="51" x14ac:dyDescent="0.2">
      <c r="A121" s="6">
        <v>2021</v>
      </c>
      <c r="B121" s="7" t="s">
        <v>7</v>
      </c>
      <c r="C121" s="7" t="s">
        <v>233</v>
      </c>
      <c r="D121" s="7" t="s">
        <v>295</v>
      </c>
      <c r="E121" s="7" t="s">
        <v>238</v>
      </c>
      <c r="F121" s="7" t="s">
        <v>10</v>
      </c>
      <c r="G121" s="7" t="s">
        <v>0</v>
      </c>
      <c r="H121" s="8">
        <f>SUM(I122:I124)</f>
        <v>86400</v>
      </c>
      <c r="J121" s="5" t="s">
        <v>266</v>
      </c>
      <c r="K121" s="5" t="s">
        <v>236</v>
      </c>
    </row>
    <row r="122" spans="1:11" ht="17" x14ac:dyDescent="0.2">
      <c r="A122" s="6">
        <v>2022</v>
      </c>
      <c r="B122" s="7" t="s">
        <v>7</v>
      </c>
      <c r="G122" s="7" t="s">
        <v>0</v>
      </c>
      <c r="I122" s="8">
        <f>2400*36/3</f>
        <v>28800</v>
      </c>
    </row>
    <row r="123" spans="1:11" ht="17" x14ac:dyDescent="0.2">
      <c r="A123" s="6">
        <v>2023</v>
      </c>
      <c r="B123" s="7" t="s">
        <v>7</v>
      </c>
      <c r="G123" s="7" t="s">
        <v>0</v>
      </c>
      <c r="I123" s="8">
        <f>2400*36/3</f>
        <v>28800</v>
      </c>
    </row>
    <row r="124" spans="1:11" ht="17" x14ac:dyDescent="0.2">
      <c r="A124" s="6">
        <v>2024</v>
      </c>
      <c r="B124" s="7" t="s">
        <v>7</v>
      </c>
      <c r="G124" s="7" t="s">
        <v>0</v>
      </c>
      <c r="I124" s="8">
        <f>2400*36/3</f>
        <v>28800</v>
      </c>
    </row>
    <row r="125" spans="1:11" ht="51" x14ac:dyDescent="0.2">
      <c r="A125" s="6">
        <v>2022</v>
      </c>
      <c r="B125" s="7" t="s">
        <v>7</v>
      </c>
      <c r="C125" s="7" t="s">
        <v>281</v>
      </c>
      <c r="D125" s="7" t="s">
        <v>293</v>
      </c>
      <c r="E125" s="7" t="s">
        <v>294</v>
      </c>
      <c r="F125" s="7" t="s">
        <v>11</v>
      </c>
      <c r="G125" s="7" t="s">
        <v>107</v>
      </c>
      <c r="H125" s="8">
        <f>420*12</f>
        <v>5040</v>
      </c>
      <c r="I125" s="8">
        <f t="shared" ref="I125" si="14">H125</f>
        <v>5040</v>
      </c>
      <c r="J125" s="9" t="s">
        <v>260</v>
      </c>
      <c r="K125" s="5" t="s">
        <v>271</v>
      </c>
    </row>
    <row r="126" spans="1:11" ht="68" x14ac:dyDescent="0.2">
      <c r="A126" s="6">
        <v>2022</v>
      </c>
      <c r="B126" s="7" t="s">
        <v>7</v>
      </c>
      <c r="C126" s="7" t="s">
        <v>281</v>
      </c>
      <c r="D126" s="7" t="s">
        <v>300</v>
      </c>
      <c r="E126" s="7" t="s">
        <v>207</v>
      </c>
      <c r="F126" s="7" t="s">
        <v>11</v>
      </c>
      <c r="G126" s="7" t="s">
        <v>107</v>
      </c>
      <c r="H126" s="8">
        <f>420*12</f>
        <v>5040</v>
      </c>
      <c r="I126" s="8">
        <f t="shared" ref="I126" si="15">H126</f>
        <v>5040</v>
      </c>
      <c r="J126" s="9" t="s">
        <v>267</v>
      </c>
      <c r="K126" s="5" t="s">
        <v>271</v>
      </c>
    </row>
    <row r="127" spans="1:11" ht="204" x14ac:dyDescent="0.2">
      <c r="A127" s="6">
        <v>2022</v>
      </c>
      <c r="B127" s="7" t="s">
        <v>5</v>
      </c>
      <c r="C127" s="7" t="s">
        <v>272</v>
      </c>
      <c r="D127" s="7" t="s">
        <v>274</v>
      </c>
      <c r="E127" s="7" t="s">
        <v>272</v>
      </c>
      <c r="F127" s="7" t="s">
        <v>272</v>
      </c>
      <c r="G127" s="7" t="s">
        <v>107</v>
      </c>
      <c r="H127" s="8">
        <f>2*4*12*2200</f>
        <v>211200</v>
      </c>
      <c r="J127" s="5" t="s">
        <v>232</v>
      </c>
      <c r="K127" s="5" t="s">
        <v>273</v>
      </c>
    </row>
    <row r="128" spans="1:11" ht="204" x14ac:dyDescent="0.2">
      <c r="A128" s="6">
        <v>2022</v>
      </c>
      <c r="B128" s="7" t="s">
        <v>5</v>
      </c>
      <c r="C128" s="7" t="s">
        <v>272</v>
      </c>
      <c r="D128" s="7" t="s">
        <v>276</v>
      </c>
      <c r="E128" s="7" t="s">
        <v>272</v>
      </c>
      <c r="F128" s="7" t="s">
        <v>275</v>
      </c>
      <c r="G128" s="7" t="s">
        <v>0</v>
      </c>
      <c r="H128" s="8">
        <f>SUM(I129:I130)</f>
        <v>50000</v>
      </c>
      <c r="J128" s="5" t="s">
        <v>232</v>
      </c>
      <c r="K128" s="5" t="s">
        <v>273</v>
      </c>
    </row>
    <row r="129" spans="1:11" ht="17" x14ac:dyDescent="0.2">
      <c r="A129" s="6">
        <v>2022</v>
      </c>
      <c r="B129" s="7" t="s">
        <v>5</v>
      </c>
      <c r="G129" s="7" t="s">
        <v>0</v>
      </c>
      <c r="I129" s="8">
        <v>25000</v>
      </c>
      <c r="J129" s="5" t="s">
        <v>232</v>
      </c>
    </row>
    <row r="130" spans="1:11" ht="17" x14ac:dyDescent="0.2">
      <c r="A130" s="6">
        <v>2023</v>
      </c>
      <c r="B130" s="7" t="s">
        <v>5</v>
      </c>
      <c r="G130" s="7" t="s">
        <v>0</v>
      </c>
      <c r="I130" s="8">
        <v>25000</v>
      </c>
      <c r="J130" s="5" t="s">
        <v>232</v>
      </c>
    </row>
    <row r="131" spans="1:11" ht="51" x14ac:dyDescent="0.2">
      <c r="A131" s="6">
        <v>2022</v>
      </c>
      <c r="B131" s="7" t="s">
        <v>7</v>
      </c>
      <c r="C131" s="7" t="s">
        <v>277</v>
      </c>
      <c r="D131" s="23" t="s">
        <v>301</v>
      </c>
      <c r="E131" s="7" t="s">
        <v>291</v>
      </c>
      <c r="F131" s="7" t="s">
        <v>278</v>
      </c>
      <c r="H131" s="8">
        <f>SUM(I132:I134)</f>
        <v>185600</v>
      </c>
      <c r="J131" s="5" t="s">
        <v>279</v>
      </c>
      <c r="K131" s="5" t="s">
        <v>292</v>
      </c>
    </row>
    <row r="132" spans="1:11" ht="17" x14ac:dyDescent="0.2">
      <c r="A132" s="6">
        <v>2023</v>
      </c>
      <c r="B132" s="7" t="s">
        <v>7</v>
      </c>
      <c r="G132" s="7" t="s">
        <v>0</v>
      </c>
      <c r="I132" s="8">
        <v>50000</v>
      </c>
    </row>
    <row r="133" spans="1:11" ht="17" x14ac:dyDescent="0.2">
      <c r="A133" s="6">
        <v>2023</v>
      </c>
      <c r="B133" s="7" t="s">
        <v>7</v>
      </c>
      <c r="G133" s="7" t="s">
        <v>107</v>
      </c>
      <c r="I133" s="8">
        <f>5125*12+525*12</f>
        <v>67800</v>
      </c>
    </row>
    <row r="134" spans="1:11" ht="17" x14ac:dyDescent="0.2">
      <c r="A134" s="6">
        <v>2024</v>
      </c>
      <c r="B134" s="7" t="s">
        <v>7</v>
      </c>
      <c r="G134" s="7" t="s">
        <v>107</v>
      </c>
      <c r="I134" s="8">
        <f>5125*12+525*12</f>
        <v>67800</v>
      </c>
    </row>
    <row r="135" spans="1:11" ht="51" x14ac:dyDescent="0.2">
      <c r="A135" s="6">
        <v>2022</v>
      </c>
      <c r="B135" s="7" t="s">
        <v>2</v>
      </c>
      <c r="C135" s="7" t="s">
        <v>298</v>
      </c>
      <c r="D135" s="7" t="s">
        <v>296</v>
      </c>
      <c r="E135" s="7" t="s">
        <v>299</v>
      </c>
      <c r="F135" s="7" t="s">
        <v>4</v>
      </c>
      <c r="G135" s="22" t="s">
        <v>107</v>
      </c>
      <c r="H135" s="14">
        <f>SUM(I136:I138)</f>
        <v>39600</v>
      </c>
      <c r="I135" s="14"/>
      <c r="J135" s="9" t="s">
        <v>260</v>
      </c>
      <c r="K135" s="21" t="s">
        <v>297</v>
      </c>
    </row>
    <row r="136" spans="1:11" ht="17" x14ac:dyDescent="0.2">
      <c r="A136" s="6">
        <v>2023</v>
      </c>
      <c r="B136" s="7" t="s">
        <v>2</v>
      </c>
      <c r="G136" s="22" t="s">
        <v>107</v>
      </c>
      <c r="H136" s="14"/>
      <c r="I136" s="14">
        <f>12*1100</f>
        <v>13200</v>
      </c>
    </row>
    <row r="137" spans="1:11" ht="17" x14ac:dyDescent="0.2">
      <c r="A137" s="6">
        <v>2024</v>
      </c>
      <c r="B137" s="7" t="s">
        <v>2</v>
      </c>
      <c r="G137" s="22" t="s">
        <v>107</v>
      </c>
      <c r="H137" s="14"/>
      <c r="I137" s="14">
        <f>12*1100</f>
        <v>13200</v>
      </c>
    </row>
    <row r="138" spans="1:11" ht="17" x14ac:dyDescent="0.2">
      <c r="A138" s="6">
        <v>2025</v>
      </c>
      <c r="B138" s="7" t="s">
        <v>2</v>
      </c>
      <c r="G138" s="22" t="s">
        <v>107</v>
      </c>
      <c r="H138" s="14"/>
      <c r="I138" s="14">
        <f>12*1100</f>
        <v>13200</v>
      </c>
    </row>
  </sheetData>
  <sortState xmlns:xlrd2="http://schemas.microsoft.com/office/spreadsheetml/2017/richdata2" ref="A2:K105">
    <sortCondition ref="A2:A105"/>
    <sortCondition ref="B2:B105"/>
    <sortCondition ref="H2:H105"/>
  </sortState>
  <hyperlinks>
    <hyperlink ref="K97" r:id="rId1" xr:uid="{0BDF45E4-69FF-4B44-90A6-A3D6FD389C69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S Ferreira</cp:lastModifiedBy>
  <cp:revision/>
  <dcterms:created xsi:type="dcterms:W3CDTF">2014-08-30T14:24:20Z</dcterms:created>
  <dcterms:modified xsi:type="dcterms:W3CDTF">2023-02-15T17:09:14Z</dcterms:modified>
  <cp:category/>
  <cp:contentStatus/>
</cp:coreProperties>
</file>