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PPGCR Unisuam/"/>
    </mc:Choice>
  </mc:AlternateContent>
  <xr:revisionPtr revIDLastSave="0" documentId="13_ncr:1_{1A9D05A0-DF7E-3E42-9F59-90D58BA6EF89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stats1" sheetId="1" r:id="rId1"/>
    <sheet name="stats2" sheetId="2" r:id="rId2"/>
    <sheet name="stats3" sheetId="3" r:id="rId3"/>
    <sheet name="stats4" sheetId="4" r:id="rId4"/>
    <sheet name="stats5" sheetId="5" r:id="rId5"/>
    <sheet name="DATA.discentes" sheetId="8" r:id="rId6"/>
    <sheet name="DATA.SAGA" sheetId="9" r:id="rId7"/>
  </sheets>
  <definedNames>
    <definedName name="_xlnm._FilterDatabase" localSheetId="5" hidden="1">DATA.discentes!$A$1:$N$482</definedName>
    <definedName name="_xlnm._FilterDatabase" localSheetId="6" hidden="1">DATA.SAGA!$A$1:$O$507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07" i="8" l="1"/>
  <c r="M507" i="8" s="1"/>
  <c r="F507" i="8"/>
  <c r="E507" i="8"/>
  <c r="D507" i="8"/>
  <c r="J507" i="8" s="1"/>
  <c r="C507" i="8"/>
  <c r="B507" i="8"/>
  <c r="A507" i="8"/>
  <c r="I506" i="8"/>
  <c r="M506" i="8" s="1"/>
  <c r="F506" i="8"/>
  <c r="E506" i="8"/>
  <c r="D506" i="8"/>
  <c r="C506" i="8"/>
  <c r="B506" i="8"/>
  <c r="A506" i="8"/>
  <c r="I505" i="8"/>
  <c r="M505" i="8" s="1"/>
  <c r="G505" i="8"/>
  <c r="F505" i="8"/>
  <c r="E505" i="8"/>
  <c r="D505" i="8"/>
  <c r="J505" i="8" s="1"/>
  <c r="K505" i="8" s="1"/>
  <c r="L505" i="8" s="1"/>
  <c r="C505" i="8"/>
  <c r="B505" i="8"/>
  <c r="A505" i="8"/>
  <c r="I504" i="8"/>
  <c r="M504" i="8" s="1"/>
  <c r="F504" i="8"/>
  <c r="E504" i="8"/>
  <c r="D504" i="8"/>
  <c r="J504" i="8" s="1"/>
  <c r="C504" i="8"/>
  <c r="B504" i="8"/>
  <c r="A504" i="8"/>
  <c r="I503" i="8"/>
  <c r="M503" i="8" s="1"/>
  <c r="F503" i="8"/>
  <c r="E503" i="8"/>
  <c r="D503" i="8"/>
  <c r="C503" i="8"/>
  <c r="B503" i="8"/>
  <c r="A503" i="8"/>
  <c r="I502" i="8"/>
  <c r="M502" i="8" s="1"/>
  <c r="F502" i="8"/>
  <c r="E502" i="8"/>
  <c r="D502" i="8"/>
  <c r="G502" i="8" s="1"/>
  <c r="C502" i="8"/>
  <c r="B502" i="8"/>
  <c r="A502" i="8"/>
  <c r="I501" i="8"/>
  <c r="M501" i="8" s="1"/>
  <c r="F501" i="8"/>
  <c r="E501" i="8"/>
  <c r="D501" i="8"/>
  <c r="C501" i="8"/>
  <c r="B501" i="8"/>
  <c r="A501" i="8"/>
  <c r="I500" i="8"/>
  <c r="M500" i="8" s="1"/>
  <c r="F500" i="8"/>
  <c r="E500" i="8"/>
  <c r="D500" i="8"/>
  <c r="C500" i="8"/>
  <c r="B500" i="8"/>
  <c r="A500" i="8"/>
  <c r="I499" i="8"/>
  <c r="M499" i="8" s="1"/>
  <c r="F499" i="8"/>
  <c r="E499" i="8"/>
  <c r="D499" i="8"/>
  <c r="C499" i="8"/>
  <c r="B499" i="8"/>
  <c r="A499" i="8"/>
  <c r="I498" i="8"/>
  <c r="M498" i="8" s="1"/>
  <c r="F498" i="8"/>
  <c r="E498" i="8"/>
  <c r="D498" i="8"/>
  <c r="C498" i="8"/>
  <c r="B498" i="8"/>
  <c r="A498" i="8"/>
  <c r="I497" i="8"/>
  <c r="M497" i="8" s="1"/>
  <c r="F497" i="8"/>
  <c r="E497" i="8"/>
  <c r="D497" i="8"/>
  <c r="C497" i="8"/>
  <c r="B497" i="8"/>
  <c r="A497" i="8"/>
  <c r="I496" i="8"/>
  <c r="M496" i="8" s="1"/>
  <c r="F496" i="8"/>
  <c r="E496" i="8"/>
  <c r="D496" i="8"/>
  <c r="C496" i="8"/>
  <c r="B496" i="8"/>
  <c r="A496" i="8"/>
  <c r="I495" i="8"/>
  <c r="M495" i="8" s="1"/>
  <c r="F495" i="8"/>
  <c r="E495" i="8"/>
  <c r="D495" i="8"/>
  <c r="C495" i="8"/>
  <c r="B495" i="8"/>
  <c r="A495" i="8"/>
  <c r="I494" i="8"/>
  <c r="M494" i="8" s="1"/>
  <c r="F494" i="8"/>
  <c r="E494" i="8"/>
  <c r="D494" i="8"/>
  <c r="C494" i="8"/>
  <c r="B494" i="8"/>
  <c r="A494" i="8"/>
  <c r="I493" i="8"/>
  <c r="M493" i="8" s="1"/>
  <c r="F493" i="8"/>
  <c r="E493" i="8"/>
  <c r="D493" i="8"/>
  <c r="C493" i="8"/>
  <c r="B493" i="8"/>
  <c r="A493" i="8"/>
  <c r="I492" i="8"/>
  <c r="M492" i="8" s="1"/>
  <c r="F492" i="8"/>
  <c r="E492" i="8"/>
  <c r="D492" i="8"/>
  <c r="C492" i="8"/>
  <c r="B492" i="8"/>
  <c r="A492" i="8"/>
  <c r="I491" i="8"/>
  <c r="M491" i="8" s="1"/>
  <c r="F491" i="8"/>
  <c r="E491" i="8"/>
  <c r="D491" i="8"/>
  <c r="C491" i="8"/>
  <c r="B491" i="8"/>
  <c r="A491" i="8"/>
  <c r="I490" i="8"/>
  <c r="M490" i="8" s="1"/>
  <c r="F490" i="8"/>
  <c r="E490" i="8"/>
  <c r="D490" i="8"/>
  <c r="C490" i="8"/>
  <c r="B490" i="8"/>
  <c r="A490" i="8"/>
  <c r="I489" i="8"/>
  <c r="M489" i="8" s="1"/>
  <c r="F489" i="8"/>
  <c r="E489" i="8"/>
  <c r="D489" i="8"/>
  <c r="C489" i="8"/>
  <c r="B489" i="8"/>
  <c r="A489" i="8"/>
  <c r="I488" i="8"/>
  <c r="M488" i="8" s="1"/>
  <c r="F488" i="8"/>
  <c r="E488" i="8"/>
  <c r="D488" i="8"/>
  <c r="C488" i="8"/>
  <c r="B488" i="8"/>
  <c r="A488" i="8"/>
  <c r="I487" i="8"/>
  <c r="M487" i="8" s="1"/>
  <c r="F487" i="8"/>
  <c r="E487" i="8"/>
  <c r="D487" i="8"/>
  <c r="C487" i="8"/>
  <c r="B487" i="8"/>
  <c r="A487" i="8"/>
  <c r="I486" i="8"/>
  <c r="M486" i="8" s="1"/>
  <c r="F486" i="8"/>
  <c r="E486" i="8"/>
  <c r="D486" i="8"/>
  <c r="G486" i="8" s="1"/>
  <c r="C486" i="8"/>
  <c r="B486" i="8"/>
  <c r="A486" i="8"/>
  <c r="I485" i="8"/>
  <c r="M485" i="8" s="1"/>
  <c r="F485" i="8"/>
  <c r="E485" i="8"/>
  <c r="D485" i="8"/>
  <c r="C485" i="8"/>
  <c r="B485" i="8"/>
  <c r="A485" i="8"/>
  <c r="I484" i="8"/>
  <c r="M484" i="8" s="1"/>
  <c r="F484" i="8"/>
  <c r="E484" i="8"/>
  <c r="D484" i="8"/>
  <c r="C484" i="8"/>
  <c r="B484" i="8"/>
  <c r="A484" i="8"/>
  <c r="I483" i="8"/>
  <c r="M483" i="8" s="1"/>
  <c r="F483" i="8"/>
  <c r="E483" i="8"/>
  <c r="D483" i="8"/>
  <c r="C483" i="8"/>
  <c r="B483" i="8"/>
  <c r="A483" i="8"/>
  <c r="G506" i="8" l="1"/>
  <c r="H506" i="8"/>
  <c r="G507" i="8"/>
  <c r="K507" i="8"/>
  <c r="L507" i="8" s="1"/>
  <c r="H505" i="8"/>
  <c r="J506" i="8"/>
  <c r="K506" i="8" s="1"/>
  <c r="L506" i="8" s="1"/>
  <c r="H507" i="8"/>
  <c r="G504" i="8"/>
  <c r="H504" i="8" s="1"/>
  <c r="G488" i="8"/>
  <c r="K504" i="8"/>
  <c r="L504" i="8" s="1"/>
  <c r="G484" i="8"/>
  <c r="H484" i="8" s="1"/>
  <c r="G490" i="8"/>
  <c r="H490" i="8" s="1"/>
  <c r="G492" i="8"/>
  <c r="H492" i="8" s="1"/>
  <c r="G494" i="8"/>
  <c r="H494" i="8" s="1"/>
  <c r="G496" i="8"/>
  <c r="H496" i="8" s="1"/>
  <c r="G498" i="8"/>
  <c r="H498" i="8" s="1"/>
  <c r="G500" i="8"/>
  <c r="H500" i="8" s="1"/>
  <c r="H488" i="8"/>
  <c r="H486" i="8"/>
  <c r="H502" i="8"/>
  <c r="J484" i="8"/>
  <c r="K484" i="8" s="1"/>
  <c r="L484" i="8" s="1"/>
  <c r="J486" i="8"/>
  <c r="K486" i="8" s="1"/>
  <c r="L486" i="8" s="1"/>
  <c r="J488" i="8"/>
  <c r="K488" i="8" s="1"/>
  <c r="L488" i="8" s="1"/>
  <c r="J490" i="8"/>
  <c r="K490" i="8" s="1"/>
  <c r="L490" i="8" s="1"/>
  <c r="J492" i="8"/>
  <c r="K492" i="8" s="1"/>
  <c r="L492" i="8" s="1"/>
  <c r="J494" i="8"/>
  <c r="K494" i="8" s="1"/>
  <c r="L494" i="8" s="1"/>
  <c r="J496" i="8"/>
  <c r="K496" i="8" s="1"/>
  <c r="L496" i="8" s="1"/>
  <c r="J498" i="8"/>
  <c r="K498" i="8" s="1"/>
  <c r="L498" i="8" s="1"/>
  <c r="J500" i="8"/>
  <c r="K500" i="8" s="1"/>
  <c r="L500" i="8" s="1"/>
  <c r="J502" i="8"/>
  <c r="K502" i="8" s="1"/>
  <c r="L502" i="8" s="1"/>
  <c r="J483" i="8"/>
  <c r="J485" i="8"/>
  <c r="J487" i="8"/>
  <c r="J489" i="8"/>
  <c r="J491" i="8"/>
  <c r="J493" i="8"/>
  <c r="J495" i="8"/>
  <c r="J497" i="8"/>
  <c r="J499" i="8"/>
  <c r="J501" i="8"/>
  <c r="J503" i="8"/>
  <c r="G483" i="8"/>
  <c r="H483" i="8" s="1"/>
  <c r="G485" i="8"/>
  <c r="H485" i="8" s="1"/>
  <c r="G487" i="8"/>
  <c r="H487" i="8" s="1"/>
  <c r="G489" i="8"/>
  <c r="H489" i="8" s="1"/>
  <c r="G491" i="8"/>
  <c r="H491" i="8" s="1"/>
  <c r="G493" i="8"/>
  <c r="H493" i="8" s="1"/>
  <c r="G495" i="8"/>
  <c r="H495" i="8" s="1"/>
  <c r="G497" i="8"/>
  <c r="H497" i="8" s="1"/>
  <c r="G499" i="8"/>
  <c r="H499" i="8" s="1"/>
  <c r="G501" i="8"/>
  <c r="H501" i="8" s="1"/>
  <c r="G503" i="8"/>
  <c r="H503" i="8" s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82" i="8"/>
  <c r="M482" i="8" s="1"/>
  <c r="F482" i="8"/>
  <c r="E482" i="8"/>
  <c r="D482" i="8"/>
  <c r="J482" i="8" s="1"/>
  <c r="C482" i="8"/>
  <c r="B482" i="8"/>
  <c r="A482" i="8"/>
  <c r="I481" i="8"/>
  <c r="M481" i="8" s="1"/>
  <c r="F481" i="8"/>
  <c r="E481" i="8"/>
  <c r="D481" i="8"/>
  <c r="J481" i="8" s="1"/>
  <c r="C481" i="8"/>
  <c r="B481" i="8"/>
  <c r="A481" i="8"/>
  <c r="I480" i="8"/>
  <c r="M480" i="8" s="1"/>
  <c r="F480" i="8"/>
  <c r="E480" i="8"/>
  <c r="D480" i="8"/>
  <c r="C480" i="8"/>
  <c r="B480" i="8"/>
  <c r="A480" i="8"/>
  <c r="I479" i="8"/>
  <c r="M479" i="8" s="1"/>
  <c r="F479" i="8"/>
  <c r="E479" i="8"/>
  <c r="D479" i="8"/>
  <c r="J479" i="8" s="1"/>
  <c r="C479" i="8"/>
  <c r="B479" i="8"/>
  <c r="A479" i="8"/>
  <c r="I478" i="8"/>
  <c r="M478" i="8" s="1"/>
  <c r="F478" i="8"/>
  <c r="E478" i="8"/>
  <c r="D478" i="8"/>
  <c r="C478" i="8"/>
  <c r="B478" i="8"/>
  <c r="A478" i="8"/>
  <c r="I477" i="8"/>
  <c r="M477" i="8" s="1"/>
  <c r="F477" i="8"/>
  <c r="E477" i="8"/>
  <c r="D477" i="8"/>
  <c r="J477" i="8" s="1"/>
  <c r="C477" i="8"/>
  <c r="B477" i="8"/>
  <c r="A477" i="8"/>
  <c r="I476" i="8"/>
  <c r="M476" i="8" s="1"/>
  <c r="F476" i="8"/>
  <c r="E476" i="8"/>
  <c r="D476" i="8"/>
  <c r="C476" i="8"/>
  <c r="B476" i="8"/>
  <c r="A476" i="8"/>
  <c r="I475" i="8"/>
  <c r="M475" i="8" s="1"/>
  <c r="F475" i="8"/>
  <c r="E475" i="8"/>
  <c r="D475" i="8"/>
  <c r="J475" i="8" s="1"/>
  <c r="C475" i="8"/>
  <c r="B475" i="8"/>
  <c r="A475" i="8"/>
  <c r="I474" i="8"/>
  <c r="M474" i="8" s="1"/>
  <c r="F474" i="8"/>
  <c r="E474" i="8"/>
  <c r="D474" i="8"/>
  <c r="C474" i="8"/>
  <c r="B474" i="8"/>
  <c r="A474" i="8"/>
  <c r="I473" i="8"/>
  <c r="M473" i="8" s="1"/>
  <c r="F473" i="8"/>
  <c r="E473" i="8"/>
  <c r="D473" i="8"/>
  <c r="J473" i="8" s="1"/>
  <c r="C473" i="8"/>
  <c r="B473" i="8"/>
  <c r="A473" i="8"/>
  <c r="I472" i="8"/>
  <c r="M472" i="8" s="1"/>
  <c r="F472" i="8"/>
  <c r="E472" i="8"/>
  <c r="D472" i="8"/>
  <c r="C472" i="8"/>
  <c r="B472" i="8"/>
  <c r="A472" i="8"/>
  <c r="I471" i="8"/>
  <c r="M471" i="8" s="1"/>
  <c r="F471" i="8"/>
  <c r="E471" i="8"/>
  <c r="D471" i="8"/>
  <c r="J471" i="8" s="1"/>
  <c r="C471" i="8"/>
  <c r="B471" i="8"/>
  <c r="A471" i="8"/>
  <c r="I470" i="8"/>
  <c r="M470" i="8" s="1"/>
  <c r="F470" i="8"/>
  <c r="E470" i="8"/>
  <c r="D470" i="8"/>
  <c r="C470" i="8"/>
  <c r="B470" i="8"/>
  <c r="A470" i="8"/>
  <c r="I469" i="8"/>
  <c r="M469" i="8" s="1"/>
  <c r="F469" i="8"/>
  <c r="E469" i="8"/>
  <c r="D469" i="8"/>
  <c r="J469" i="8" s="1"/>
  <c r="C469" i="8"/>
  <c r="B469" i="8"/>
  <c r="A469" i="8"/>
  <c r="I468" i="8"/>
  <c r="M468" i="8" s="1"/>
  <c r="F468" i="8"/>
  <c r="E468" i="8"/>
  <c r="D468" i="8"/>
  <c r="H468" i="8" s="1"/>
  <c r="C468" i="8"/>
  <c r="B468" i="8"/>
  <c r="A468" i="8"/>
  <c r="I467" i="8"/>
  <c r="M467" i="8" s="1"/>
  <c r="F467" i="8"/>
  <c r="E467" i="8"/>
  <c r="D467" i="8"/>
  <c r="J467" i="8" s="1"/>
  <c r="C467" i="8"/>
  <c r="B467" i="8"/>
  <c r="A467" i="8"/>
  <c r="I466" i="8"/>
  <c r="M466" i="8" s="1"/>
  <c r="F466" i="8"/>
  <c r="E466" i="8"/>
  <c r="D466" i="8"/>
  <c r="C466" i="8"/>
  <c r="B466" i="8"/>
  <c r="A466" i="8"/>
  <c r="I465" i="8"/>
  <c r="M465" i="8" s="1"/>
  <c r="F465" i="8"/>
  <c r="E465" i="8"/>
  <c r="D465" i="8"/>
  <c r="J465" i="8" s="1"/>
  <c r="C465" i="8"/>
  <c r="B465" i="8"/>
  <c r="A465" i="8"/>
  <c r="I464" i="8"/>
  <c r="M464" i="8" s="1"/>
  <c r="F464" i="8"/>
  <c r="E464" i="8"/>
  <c r="D464" i="8"/>
  <c r="C464" i="8"/>
  <c r="B464" i="8"/>
  <c r="A464" i="8"/>
  <c r="I463" i="8"/>
  <c r="M463" i="8" s="1"/>
  <c r="F463" i="8"/>
  <c r="E463" i="8"/>
  <c r="D463" i="8"/>
  <c r="J463" i="8" s="1"/>
  <c r="C463" i="8"/>
  <c r="B463" i="8"/>
  <c r="A463" i="8"/>
  <c r="I462" i="8"/>
  <c r="M462" i="8" s="1"/>
  <c r="F462" i="8"/>
  <c r="E462" i="8"/>
  <c r="D462" i="8"/>
  <c r="C462" i="8"/>
  <c r="B462" i="8"/>
  <c r="A462" i="8"/>
  <c r="I461" i="8"/>
  <c r="M461" i="8" s="1"/>
  <c r="F461" i="8"/>
  <c r="E461" i="8"/>
  <c r="D461" i="8"/>
  <c r="J461" i="8" s="1"/>
  <c r="C461" i="8"/>
  <c r="B461" i="8"/>
  <c r="A461" i="8"/>
  <c r="I460" i="8"/>
  <c r="M460" i="8" s="1"/>
  <c r="F460" i="8"/>
  <c r="E460" i="8"/>
  <c r="D460" i="8"/>
  <c r="C460" i="8"/>
  <c r="B460" i="8"/>
  <c r="A460" i="8"/>
  <c r="I459" i="8"/>
  <c r="M459" i="8" s="1"/>
  <c r="F459" i="8"/>
  <c r="E459" i="8"/>
  <c r="D459" i="8"/>
  <c r="J459" i="8" s="1"/>
  <c r="C459" i="8"/>
  <c r="B459" i="8"/>
  <c r="A459" i="8"/>
  <c r="I458" i="8"/>
  <c r="M458" i="8" s="1"/>
  <c r="F458" i="8"/>
  <c r="E458" i="8"/>
  <c r="D458" i="8"/>
  <c r="C458" i="8"/>
  <c r="B458" i="8"/>
  <c r="A458" i="8"/>
  <c r="I457" i="8"/>
  <c r="M457" i="8" s="1"/>
  <c r="F457" i="8"/>
  <c r="E457" i="8"/>
  <c r="D457" i="8"/>
  <c r="J457" i="8" s="1"/>
  <c r="C457" i="8"/>
  <c r="B457" i="8"/>
  <c r="A457" i="8"/>
  <c r="I456" i="8"/>
  <c r="M456" i="8" s="1"/>
  <c r="F456" i="8"/>
  <c r="E456" i="8"/>
  <c r="D456" i="8"/>
  <c r="C456" i="8"/>
  <c r="B456" i="8"/>
  <c r="A456" i="8"/>
  <c r="I455" i="8"/>
  <c r="M455" i="8" s="1"/>
  <c r="F455" i="8"/>
  <c r="E455" i="8"/>
  <c r="D455" i="8"/>
  <c r="J455" i="8" s="1"/>
  <c r="C455" i="8"/>
  <c r="B455" i="8"/>
  <c r="A455" i="8"/>
  <c r="I454" i="8"/>
  <c r="M454" i="8" s="1"/>
  <c r="F454" i="8"/>
  <c r="E454" i="8"/>
  <c r="D454" i="8"/>
  <c r="C454" i="8"/>
  <c r="B454" i="8"/>
  <c r="A454" i="8"/>
  <c r="I453" i="8"/>
  <c r="M453" i="8" s="1"/>
  <c r="F453" i="8"/>
  <c r="E453" i="8"/>
  <c r="D453" i="8"/>
  <c r="H453" i="8" s="1"/>
  <c r="C453" i="8"/>
  <c r="B453" i="8"/>
  <c r="A453" i="8"/>
  <c r="I452" i="8"/>
  <c r="M452" i="8" s="1"/>
  <c r="F452" i="8"/>
  <c r="E452" i="8"/>
  <c r="D452" i="8"/>
  <c r="C452" i="8"/>
  <c r="B452" i="8"/>
  <c r="A452" i="8"/>
  <c r="I451" i="8"/>
  <c r="M451" i="8" s="1"/>
  <c r="F451" i="8"/>
  <c r="E451" i="8"/>
  <c r="D451" i="8"/>
  <c r="C451" i="8"/>
  <c r="B451" i="8"/>
  <c r="A451" i="8"/>
  <c r="I450" i="8"/>
  <c r="M450" i="8" s="1"/>
  <c r="F450" i="8"/>
  <c r="E450" i="8"/>
  <c r="D450" i="8"/>
  <c r="J450" i="8" s="1"/>
  <c r="C450" i="8"/>
  <c r="B450" i="8"/>
  <c r="A450" i="8"/>
  <c r="I449" i="8"/>
  <c r="M449" i="8" s="1"/>
  <c r="F449" i="8"/>
  <c r="E449" i="8"/>
  <c r="D449" i="8"/>
  <c r="H449" i="8" s="1"/>
  <c r="C449" i="8"/>
  <c r="B449" i="8"/>
  <c r="A449" i="8"/>
  <c r="I448" i="8"/>
  <c r="M448" i="8" s="1"/>
  <c r="F448" i="8"/>
  <c r="E448" i="8"/>
  <c r="D448" i="8"/>
  <c r="J448" i="8" s="1"/>
  <c r="C448" i="8"/>
  <c r="B448" i="8"/>
  <c r="A448" i="8"/>
  <c r="I447" i="8"/>
  <c r="M447" i="8" s="1"/>
  <c r="F447" i="8"/>
  <c r="E447" i="8"/>
  <c r="D447" i="8"/>
  <c r="C447" i="8"/>
  <c r="B447" i="8"/>
  <c r="A447" i="8"/>
  <c r="I446" i="8"/>
  <c r="M446" i="8" s="1"/>
  <c r="F446" i="8"/>
  <c r="E446" i="8"/>
  <c r="D446" i="8"/>
  <c r="J446" i="8" s="1"/>
  <c r="C446" i="8"/>
  <c r="B446" i="8"/>
  <c r="A446" i="8"/>
  <c r="I445" i="8"/>
  <c r="M445" i="8" s="1"/>
  <c r="F445" i="8"/>
  <c r="E445" i="8"/>
  <c r="D445" i="8"/>
  <c r="J445" i="8" s="1"/>
  <c r="C445" i="8"/>
  <c r="B445" i="8"/>
  <c r="A445" i="8"/>
  <c r="I444" i="8"/>
  <c r="M444" i="8" s="1"/>
  <c r="F444" i="8"/>
  <c r="E444" i="8"/>
  <c r="D444" i="8"/>
  <c r="C444" i="8"/>
  <c r="B444" i="8"/>
  <c r="A444" i="8"/>
  <c r="I443" i="8"/>
  <c r="M443" i="8" s="1"/>
  <c r="F443" i="8"/>
  <c r="E443" i="8"/>
  <c r="D443" i="8"/>
  <c r="J443" i="8" s="1"/>
  <c r="C443" i="8"/>
  <c r="B443" i="8"/>
  <c r="A443" i="8"/>
  <c r="I442" i="8"/>
  <c r="M442" i="8" s="1"/>
  <c r="F442" i="8"/>
  <c r="E442" i="8"/>
  <c r="D442" i="8"/>
  <c r="C442" i="8"/>
  <c r="B442" i="8"/>
  <c r="A442" i="8"/>
  <c r="I441" i="8"/>
  <c r="M441" i="8" s="1"/>
  <c r="F441" i="8"/>
  <c r="E441" i="8"/>
  <c r="D441" i="8"/>
  <c r="C441" i="8"/>
  <c r="B441" i="8"/>
  <c r="A441" i="8"/>
  <c r="I440" i="8"/>
  <c r="M440" i="8" s="1"/>
  <c r="F440" i="8"/>
  <c r="E440" i="8"/>
  <c r="D440" i="8"/>
  <c r="C440" i="8"/>
  <c r="B440" i="8"/>
  <c r="A440" i="8"/>
  <c r="I439" i="8"/>
  <c r="M439" i="8" s="1"/>
  <c r="F439" i="8"/>
  <c r="E439" i="8"/>
  <c r="D439" i="8"/>
  <c r="C439" i="8"/>
  <c r="B439" i="8"/>
  <c r="A439" i="8"/>
  <c r="I438" i="8"/>
  <c r="M438" i="8" s="1"/>
  <c r="F438" i="8"/>
  <c r="E438" i="8"/>
  <c r="D438" i="8"/>
  <c r="J438" i="8" s="1"/>
  <c r="C438" i="8"/>
  <c r="B438" i="8"/>
  <c r="A438" i="8"/>
  <c r="I437" i="8"/>
  <c r="M437" i="8" s="1"/>
  <c r="F437" i="8"/>
  <c r="E437" i="8"/>
  <c r="D437" i="8"/>
  <c r="J437" i="8" s="1"/>
  <c r="C437" i="8"/>
  <c r="B437" i="8"/>
  <c r="A437" i="8"/>
  <c r="I436" i="8"/>
  <c r="M436" i="8" s="1"/>
  <c r="F436" i="8"/>
  <c r="E436" i="8"/>
  <c r="D436" i="8"/>
  <c r="J436" i="8" s="1"/>
  <c r="C436" i="8"/>
  <c r="B436" i="8"/>
  <c r="A436" i="8"/>
  <c r="I435" i="8"/>
  <c r="M435" i="8" s="1"/>
  <c r="F435" i="8"/>
  <c r="E435" i="8"/>
  <c r="D435" i="8"/>
  <c r="J435" i="8" s="1"/>
  <c r="C435" i="8"/>
  <c r="B435" i="8"/>
  <c r="A435" i="8"/>
  <c r="I434" i="8"/>
  <c r="M434" i="8" s="1"/>
  <c r="F434" i="8"/>
  <c r="E434" i="8"/>
  <c r="D434" i="8"/>
  <c r="J434" i="8" s="1"/>
  <c r="C434" i="8"/>
  <c r="B434" i="8"/>
  <c r="A434" i="8"/>
  <c r="I433" i="8"/>
  <c r="M433" i="8" s="1"/>
  <c r="F433" i="8"/>
  <c r="E433" i="8"/>
  <c r="D433" i="8"/>
  <c r="H433" i="8" s="1"/>
  <c r="C433" i="8"/>
  <c r="B433" i="8"/>
  <c r="A433" i="8"/>
  <c r="I432" i="8"/>
  <c r="M432" i="8" s="1"/>
  <c r="F432" i="8"/>
  <c r="E432" i="8"/>
  <c r="D432" i="8"/>
  <c r="J432" i="8" s="1"/>
  <c r="C432" i="8"/>
  <c r="B432" i="8"/>
  <c r="A432" i="8"/>
  <c r="I431" i="8"/>
  <c r="M431" i="8" s="1"/>
  <c r="F431" i="8"/>
  <c r="E431" i="8"/>
  <c r="D431" i="8"/>
  <c r="J431" i="8" s="1"/>
  <c r="C431" i="8"/>
  <c r="B431" i="8"/>
  <c r="A431" i="8"/>
  <c r="I430" i="8"/>
  <c r="M430" i="8" s="1"/>
  <c r="F430" i="8"/>
  <c r="E430" i="8"/>
  <c r="D430" i="8"/>
  <c r="J430" i="8" s="1"/>
  <c r="C430" i="8"/>
  <c r="B430" i="8"/>
  <c r="A430" i="8"/>
  <c r="I429" i="8"/>
  <c r="M429" i="8" s="1"/>
  <c r="F429" i="8"/>
  <c r="E429" i="8"/>
  <c r="D429" i="8"/>
  <c r="J429" i="8" s="1"/>
  <c r="C429" i="8"/>
  <c r="B429" i="8"/>
  <c r="A429" i="8"/>
  <c r="I428" i="8"/>
  <c r="M428" i="8" s="1"/>
  <c r="F428" i="8"/>
  <c r="E428" i="8"/>
  <c r="D428" i="8"/>
  <c r="J428" i="8" s="1"/>
  <c r="C428" i="8"/>
  <c r="B428" i="8"/>
  <c r="A428" i="8"/>
  <c r="I427" i="8"/>
  <c r="M427" i="8" s="1"/>
  <c r="F427" i="8"/>
  <c r="E427" i="8"/>
  <c r="D427" i="8"/>
  <c r="J427" i="8" s="1"/>
  <c r="C427" i="8"/>
  <c r="B427" i="8"/>
  <c r="A427" i="8"/>
  <c r="I426" i="8"/>
  <c r="M426" i="8" s="1"/>
  <c r="F426" i="8"/>
  <c r="E426" i="8"/>
  <c r="D426" i="8"/>
  <c r="J426" i="8" s="1"/>
  <c r="C426" i="8"/>
  <c r="B426" i="8"/>
  <c r="A426" i="8"/>
  <c r="I425" i="8"/>
  <c r="M425" i="8" s="1"/>
  <c r="F425" i="8"/>
  <c r="E425" i="8"/>
  <c r="D425" i="8"/>
  <c r="J425" i="8" s="1"/>
  <c r="C425" i="8"/>
  <c r="B425" i="8"/>
  <c r="A425" i="8"/>
  <c r="I424" i="8"/>
  <c r="M424" i="8" s="1"/>
  <c r="F424" i="8"/>
  <c r="E424" i="8"/>
  <c r="D424" i="8"/>
  <c r="J424" i="8" s="1"/>
  <c r="C424" i="8"/>
  <c r="B424" i="8"/>
  <c r="A424" i="8"/>
  <c r="I423" i="8"/>
  <c r="M423" i="8" s="1"/>
  <c r="F423" i="8"/>
  <c r="E423" i="8"/>
  <c r="D423" i="8"/>
  <c r="J423" i="8" s="1"/>
  <c r="C423" i="8"/>
  <c r="B423" i="8"/>
  <c r="A423" i="8"/>
  <c r="I422" i="8"/>
  <c r="M422" i="8" s="1"/>
  <c r="F422" i="8"/>
  <c r="E422" i="8"/>
  <c r="D422" i="8"/>
  <c r="C422" i="8"/>
  <c r="B422" i="8"/>
  <c r="A422" i="8"/>
  <c r="I421" i="8"/>
  <c r="M421" i="8" s="1"/>
  <c r="F421" i="8"/>
  <c r="E421" i="8"/>
  <c r="D421" i="8"/>
  <c r="J421" i="8" s="1"/>
  <c r="C421" i="8"/>
  <c r="B421" i="8"/>
  <c r="A421" i="8"/>
  <c r="I420" i="8"/>
  <c r="M420" i="8" s="1"/>
  <c r="F420" i="8"/>
  <c r="E420" i="8"/>
  <c r="D420" i="8"/>
  <c r="J420" i="8" s="1"/>
  <c r="C420" i="8"/>
  <c r="B420" i="8"/>
  <c r="A420" i="8"/>
  <c r="I419" i="8"/>
  <c r="M419" i="8" s="1"/>
  <c r="F419" i="8"/>
  <c r="E419" i="8"/>
  <c r="D419" i="8"/>
  <c r="C419" i="8"/>
  <c r="B419" i="8"/>
  <c r="A419" i="8"/>
  <c r="I418" i="8"/>
  <c r="M418" i="8" s="1"/>
  <c r="F418" i="8"/>
  <c r="E418" i="8"/>
  <c r="D418" i="8"/>
  <c r="J418" i="8" s="1"/>
  <c r="C418" i="8"/>
  <c r="B418" i="8"/>
  <c r="A418" i="8"/>
  <c r="I417" i="8"/>
  <c r="M417" i="8" s="1"/>
  <c r="F417" i="8"/>
  <c r="E417" i="8"/>
  <c r="D417" i="8"/>
  <c r="C417" i="8"/>
  <c r="B417" i="8"/>
  <c r="A417" i="8"/>
  <c r="I416" i="8"/>
  <c r="M416" i="8" s="1"/>
  <c r="F416" i="8"/>
  <c r="E416" i="8"/>
  <c r="D416" i="8"/>
  <c r="J416" i="8" s="1"/>
  <c r="C416" i="8"/>
  <c r="B416" i="8"/>
  <c r="A416" i="8"/>
  <c r="I415" i="8"/>
  <c r="M415" i="8" s="1"/>
  <c r="F415" i="8"/>
  <c r="E415" i="8"/>
  <c r="D415" i="8"/>
  <c r="C415" i="8"/>
  <c r="B415" i="8"/>
  <c r="A415" i="8"/>
  <c r="I414" i="8"/>
  <c r="M414" i="8" s="1"/>
  <c r="F414" i="8"/>
  <c r="E414" i="8"/>
  <c r="D414" i="8"/>
  <c r="C414" i="8"/>
  <c r="B414" i="8"/>
  <c r="A414" i="8"/>
  <c r="I413" i="8"/>
  <c r="M413" i="8" s="1"/>
  <c r="F413" i="8"/>
  <c r="E413" i="8"/>
  <c r="D413" i="8"/>
  <c r="J413" i="8" s="1"/>
  <c r="C413" i="8"/>
  <c r="B413" i="8"/>
  <c r="A413" i="8"/>
  <c r="I412" i="8"/>
  <c r="M412" i="8" s="1"/>
  <c r="F412" i="8"/>
  <c r="E412" i="8"/>
  <c r="D412" i="8"/>
  <c r="J412" i="8" s="1"/>
  <c r="C412" i="8"/>
  <c r="B412" i="8"/>
  <c r="A412" i="8"/>
  <c r="I411" i="8"/>
  <c r="M411" i="8" s="1"/>
  <c r="F411" i="8"/>
  <c r="E411" i="8"/>
  <c r="D411" i="8"/>
  <c r="C411" i="8"/>
  <c r="B411" i="8"/>
  <c r="A411" i="8"/>
  <c r="I410" i="8"/>
  <c r="M410" i="8" s="1"/>
  <c r="F410" i="8"/>
  <c r="E410" i="8"/>
  <c r="D410" i="8"/>
  <c r="J410" i="8" s="1"/>
  <c r="C410" i="8"/>
  <c r="B410" i="8"/>
  <c r="A410" i="8"/>
  <c r="I409" i="8"/>
  <c r="M409" i="8" s="1"/>
  <c r="F409" i="8"/>
  <c r="E409" i="8"/>
  <c r="D409" i="8"/>
  <c r="C409" i="8"/>
  <c r="B409" i="8"/>
  <c r="A409" i="8"/>
  <c r="I408" i="8"/>
  <c r="M408" i="8" s="1"/>
  <c r="F408" i="8"/>
  <c r="E408" i="8"/>
  <c r="D408" i="8"/>
  <c r="J408" i="8" s="1"/>
  <c r="C408" i="8"/>
  <c r="B408" i="8"/>
  <c r="A408" i="8"/>
  <c r="I407" i="8"/>
  <c r="M407" i="8" s="1"/>
  <c r="F407" i="8"/>
  <c r="E407" i="8"/>
  <c r="D407" i="8"/>
  <c r="J407" i="8" s="1"/>
  <c r="C407" i="8"/>
  <c r="B407" i="8"/>
  <c r="A407" i="8"/>
  <c r="I406" i="8"/>
  <c r="M406" i="8" s="1"/>
  <c r="F406" i="8"/>
  <c r="E406" i="8"/>
  <c r="D406" i="8"/>
  <c r="J406" i="8" s="1"/>
  <c r="C406" i="8"/>
  <c r="B406" i="8"/>
  <c r="A406" i="8"/>
  <c r="I405" i="8"/>
  <c r="M405" i="8" s="1"/>
  <c r="F405" i="8"/>
  <c r="E405" i="8"/>
  <c r="D405" i="8"/>
  <c r="J405" i="8" s="1"/>
  <c r="C405" i="8"/>
  <c r="B405" i="8"/>
  <c r="A405" i="8"/>
  <c r="I404" i="8"/>
  <c r="M404" i="8" s="1"/>
  <c r="F404" i="8"/>
  <c r="E404" i="8"/>
  <c r="D404" i="8"/>
  <c r="C404" i="8"/>
  <c r="B404" i="8"/>
  <c r="A404" i="8"/>
  <c r="I403" i="8"/>
  <c r="M403" i="8" s="1"/>
  <c r="F403" i="8"/>
  <c r="E403" i="8"/>
  <c r="D403" i="8"/>
  <c r="C403" i="8"/>
  <c r="B403" i="8"/>
  <c r="A403" i="8"/>
  <c r="I402" i="8"/>
  <c r="M402" i="8" s="1"/>
  <c r="F402" i="8"/>
  <c r="E402" i="8"/>
  <c r="D402" i="8"/>
  <c r="C402" i="8"/>
  <c r="B402" i="8"/>
  <c r="A402" i="8"/>
  <c r="I401" i="8"/>
  <c r="M401" i="8" s="1"/>
  <c r="F401" i="8"/>
  <c r="E401" i="8"/>
  <c r="D401" i="8"/>
  <c r="J401" i="8" s="1"/>
  <c r="C401" i="8"/>
  <c r="B401" i="8"/>
  <c r="A401" i="8"/>
  <c r="I400" i="8"/>
  <c r="M400" i="8" s="1"/>
  <c r="F400" i="8"/>
  <c r="E400" i="8"/>
  <c r="D400" i="8"/>
  <c r="C400" i="8"/>
  <c r="B400" i="8"/>
  <c r="A400" i="8"/>
  <c r="I399" i="8"/>
  <c r="M399" i="8" s="1"/>
  <c r="F399" i="8"/>
  <c r="E399" i="8"/>
  <c r="D399" i="8"/>
  <c r="J399" i="8" s="1"/>
  <c r="C399" i="8"/>
  <c r="B399" i="8"/>
  <c r="A399" i="8"/>
  <c r="I398" i="8"/>
  <c r="M398" i="8" s="1"/>
  <c r="F398" i="8"/>
  <c r="E398" i="8"/>
  <c r="D398" i="8"/>
  <c r="C398" i="8"/>
  <c r="B398" i="8"/>
  <c r="A398" i="8"/>
  <c r="I397" i="8"/>
  <c r="M397" i="8" s="1"/>
  <c r="F397" i="8"/>
  <c r="E397" i="8"/>
  <c r="D397" i="8"/>
  <c r="C397" i="8"/>
  <c r="B397" i="8"/>
  <c r="A397" i="8"/>
  <c r="I396" i="8"/>
  <c r="M396" i="8" s="1"/>
  <c r="F396" i="8"/>
  <c r="E396" i="8"/>
  <c r="D396" i="8"/>
  <c r="C396" i="8"/>
  <c r="B396" i="8"/>
  <c r="A396" i="8"/>
  <c r="I395" i="8"/>
  <c r="M395" i="8" s="1"/>
  <c r="F395" i="8"/>
  <c r="E395" i="8"/>
  <c r="D395" i="8"/>
  <c r="H395" i="8" s="1"/>
  <c r="C395" i="8"/>
  <c r="B395" i="8"/>
  <c r="A395" i="8"/>
  <c r="I394" i="8"/>
  <c r="M394" i="8" s="1"/>
  <c r="F394" i="8"/>
  <c r="E394" i="8"/>
  <c r="D394" i="8"/>
  <c r="C394" i="8"/>
  <c r="B394" i="8"/>
  <c r="A394" i="8"/>
  <c r="I393" i="8"/>
  <c r="M393" i="8" s="1"/>
  <c r="F393" i="8"/>
  <c r="E393" i="8"/>
  <c r="D393" i="8"/>
  <c r="J393" i="8" s="1"/>
  <c r="C393" i="8"/>
  <c r="B393" i="8"/>
  <c r="A393" i="8"/>
  <c r="I392" i="8"/>
  <c r="M392" i="8" s="1"/>
  <c r="F392" i="8"/>
  <c r="E392" i="8"/>
  <c r="D392" i="8"/>
  <c r="C392" i="8"/>
  <c r="B392" i="8"/>
  <c r="A392" i="8"/>
  <c r="I391" i="8"/>
  <c r="M391" i="8" s="1"/>
  <c r="F391" i="8"/>
  <c r="E391" i="8"/>
  <c r="D391" i="8"/>
  <c r="J391" i="8" s="1"/>
  <c r="C391" i="8"/>
  <c r="B391" i="8"/>
  <c r="A391" i="8"/>
  <c r="I390" i="8"/>
  <c r="M390" i="8" s="1"/>
  <c r="F390" i="8"/>
  <c r="E390" i="8"/>
  <c r="D390" i="8"/>
  <c r="C390" i="8"/>
  <c r="B390" i="8"/>
  <c r="A390" i="8"/>
  <c r="I389" i="8"/>
  <c r="M389" i="8" s="1"/>
  <c r="F389" i="8"/>
  <c r="E389" i="8"/>
  <c r="D389" i="8"/>
  <c r="C389" i="8"/>
  <c r="B389" i="8"/>
  <c r="A389" i="8"/>
  <c r="I388" i="8"/>
  <c r="M388" i="8" s="1"/>
  <c r="F388" i="8"/>
  <c r="E388" i="8"/>
  <c r="D388" i="8"/>
  <c r="H388" i="8" s="1"/>
  <c r="C388" i="8"/>
  <c r="B388" i="8"/>
  <c r="A388" i="8"/>
  <c r="I387" i="8"/>
  <c r="M387" i="8" s="1"/>
  <c r="F387" i="8"/>
  <c r="E387" i="8"/>
  <c r="D387" i="8"/>
  <c r="J387" i="8" s="1"/>
  <c r="C387" i="8"/>
  <c r="B387" i="8"/>
  <c r="A387" i="8"/>
  <c r="I386" i="8"/>
  <c r="M386" i="8" s="1"/>
  <c r="F386" i="8"/>
  <c r="E386" i="8"/>
  <c r="D386" i="8"/>
  <c r="H386" i="8" s="1"/>
  <c r="C386" i="8"/>
  <c r="B386" i="8"/>
  <c r="A386" i="8"/>
  <c r="I385" i="8"/>
  <c r="M385" i="8" s="1"/>
  <c r="F385" i="8"/>
  <c r="E385" i="8"/>
  <c r="D385" i="8"/>
  <c r="H385" i="8" s="1"/>
  <c r="C385" i="8"/>
  <c r="B385" i="8"/>
  <c r="A385" i="8"/>
  <c r="I384" i="8"/>
  <c r="M384" i="8" s="1"/>
  <c r="F384" i="8"/>
  <c r="E384" i="8"/>
  <c r="D384" i="8"/>
  <c r="C384" i="8"/>
  <c r="B384" i="8"/>
  <c r="A384" i="8"/>
  <c r="I383" i="8"/>
  <c r="M383" i="8" s="1"/>
  <c r="F383" i="8"/>
  <c r="E383" i="8"/>
  <c r="D383" i="8"/>
  <c r="C383" i="8"/>
  <c r="B383" i="8"/>
  <c r="A383" i="8"/>
  <c r="I382" i="8"/>
  <c r="M382" i="8" s="1"/>
  <c r="F382" i="8"/>
  <c r="E382" i="8"/>
  <c r="D382" i="8"/>
  <c r="C382" i="8"/>
  <c r="B382" i="8"/>
  <c r="A382" i="8"/>
  <c r="I381" i="8"/>
  <c r="M381" i="8" s="1"/>
  <c r="F381" i="8"/>
  <c r="E381" i="8"/>
  <c r="D381" i="8"/>
  <c r="C381" i="8"/>
  <c r="B381" i="8"/>
  <c r="A381" i="8"/>
  <c r="I380" i="8"/>
  <c r="M380" i="8" s="1"/>
  <c r="F380" i="8"/>
  <c r="E380" i="8"/>
  <c r="D380" i="8"/>
  <c r="C380" i="8"/>
  <c r="B380" i="8"/>
  <c r="A380" i="8"/>
  <c r="I379" i="8"/>
  <c r="M379" i="8" s="1"/>
  <c r="F379" i="8"/>
  <c r="E379" i="8"/>
  <c r="D379" i="8"/>
  <c r="J379" i="8" s="1"/>
  <c r="C379" i="8"/>
  <c r="B379" i="8"/>
  <c r="A379" i="8"/>
  <c r="I378" i="8"/>
  <c r="M378" i="8" s="1"/>
  <c r="F378" i="8"/>
  <c r="E378" i="8"/>
  <c r="D378" i="8"/>
  <c r="C378" i="8"/>
  <c r="B378" i="8"/>
  <c r="A378" i="8"/>
  <c r="I377" i="8"/>
  <c r="M377" i="8" s="1"/>
  <c r="F377" i="8"/>
  <c r="E377" i="8"/>
  <c r="D377" i="8"/>
  <c r="H377" i="8" s="1"/>
  <c r="C377" i="8"/>
  <c r="B377" i="8"/>
  <c r="A377" i="8"/>
  <c r="I376" i="8"/>
  <c r="M376" i="8" s="1"/>
  <c r="F376" i="8"/>
  <c r="E376" i="8"/>
  <c r="D376" i="8"/>
  <c r="C376" i="8"/>
  <c r="B376" i="8"/>
  <c r="A376" i="8"/>
  <c r="I375" i="8"/>
  <c r="M375" i="8" s="1"/>
  <c r="F375" i="8"/>
  <c r="E375" i="8"/>
  <c r="D375" i="8"/>
  <c r="C375" i="8"/>
  <c r="B375" i="8"/>
  <c r="A375" i="8"/>
  <c r="I374" i="8"/>
  <c r="M374" i="8" s="1"/>
  <c r="F374" i="8"/>
  <c r="E374" i="8"/>
  <c r="D374" i="8"/>
  <c r="C374" i="8"/>
  <c r="B374" i="8"/>
  <c r="A374" i="8"/>
  <c r="I373" i="8"/>
  <c r="M373" i="8" s="1"/>
  <c r="F373" i="8"/>
  <c r="E373" i="8"/>
  <c r="D373" i="8"/>
  <c r="C373" i="8"/>
  <c r="B373" i="8"/>
  <c r="A373" i="8"/>
  <c r="I372" i="8"/>
  <c r="M372" i="8" s="1"/>
  <c r="F372" i="8"/>
  <c r="E372" i="8"/>
  <c r="D372" i="8"/>
  <c r="C372" i="8"/>
  <c r="B372" i="8"/>
  <c r="A372" i="8"/>
  <c r="I371" i="8"/>
  <c r="M371" i="8" s="1"/>
  <c r="F371" i="8"/>
  <c r="E371" i="8"/>
  <c r="D371" i="8"/>
  <c r="J371" i="8" s="1"/>
  <c r="C371" i="8"/>
  <c r="B371" i="8"/>
  <c r="A371" i="8"/>
  <c r="I370" i="8"/>
  <c r="M370" i="8" s="1"/>
  <c r="F370" i="8"/>
  <c r="E370" i="8"/>
  <c r="D370" i="8"/>
  <c r="C370" i="8"/>
  <c r="B370" i="8"/>
  <c r="A370" i="8"/>
  <c r="I369" i="8"/>
  <c r="M369" i="8" s="1"/>
  <c r="F369" i="8"/>
  <c r="E369" i="8"/>
  <c r="D369" i="8"/>
  <c r="C369" i="8"/>
  <c r="B369" i="8"/>
  <c r="A369" i="8"/>
  <c r="I368" i="8"/>
  <c r="M368" i="8" s="1"/>
  <c r="F368" i="8"/>
  <c r="E368" i="8"/>
  <c r="D368" i="8"/>
  <c r="C368" i="8"/>
  <c r="B368" i="8"/>
  <c r="A368" i="8"/>
  <c r="I367" i="8"/>
  <c r="M367" i="8" s="1"/>
  <c r="F367" i="8"/>
  <c r="E367" i="8"/>
  <c r="D367" i="8"/>
  <c r="C367" i="8"/>
  <c r="B367" i="8"/>
  <c r="A367" i="8"/>
  <c r="I366" i="8"/>
  <c r="M366" i="8" s="1"/>
  <c r="F366" i="8"/>
  <c r="E366" i="8"/>
  <c r="D366" i="8"/>
  <c r="C366" i="8"/>
  <c r="B366" i="8"/>
  <c r="A366" i="8"/>
  <c r="I365" i="8"/>
  <c r="M365" i="8" s="1"/>
  <c r="F365" i="8"/>
  <c r="E365" i="8"/>
  <c r="D365" i="8"/>
  <c r="C365" i="8"/>
  <c r="B365" i="8"/>
  <c r="A365" i="8"/>
  <c r="I364" i="8"/>
  <c r="M364" i="8" s="1"/>
  <c r="F364" i="8"/>
  <c r="E364" i="8"/>
  <c r="D364" i="8"/>
  <c r="C364" i="8"/>
  <c r="B364" i="8"/>
  <c r="A364" i="8"/>
  <c r="I363" i="8"/>
  <c r="M363" i="8" s="1"/>
  <c r="F363" i="8"/>
  <c r="E363" i="8"/>
  <c r="D363" i="8"/>
  <c r="C363" i="8"/>
  <c r="B363" i="8"/>
  <c r="A363" i="8"/>
  <c r="I362" i="8"/>
  <c r="M362" i="8" s="1"/>
  <c r="F362" i="8"/>
  <c r="E362" i="8"/>
  <c r="D362" i="8"/>
  <c r="C362" i="8"/>
  <c r="B362" i="8"/>
  <c r="A362" i="8"/>
  <c r="I361" i="8"/>
  <c r="M361" i="8" s="1"/>
  <c r="F361" i="8"/>
  <c r="E361" i="8"/>
  <c r="D361" i="8"/>
  <c r="C361" i="8"/>
  <c r="B361" i="8"/>
  <c r="A361" i="8"/>
  <c r="I360" i="8"/>
  <c r="M360" i="8" s="1"/>
  <c r="F360" i="8"/>
  <c r="E360" i="8"/>
  <c r="D360" i="8"/>
  <c r="C360" i="8"/>
  <c r="B360" i="8"/>
  <c r="A360" i="8"/>
  <c r="I359" i="8"/>
  <c r="M359" i="8" s="1"/>
  <c r="F359" i="8"/>
  <c r="E359" i="8"/>
  <c r="D359" i="8"/>
  <c r="C359" i="8"/>
  <c r="B359" i="8"/>
  <c r="A359" i="8"/>
  <c r="I358" i="8"/>
  <c r="M358" i="8" s="1"/>
  <c r="F358" i="8"/>
  <c r="E358" i="8"/>
  <c r="D358" i="8"/>
  <c r="C358" i="8"/>
  <c r="B358" i="8"/>
  <c r="A358" i="8"/>
  <c r="I357" i="8"/>
  <c r="M357" i="8" s="1"/>
  <c r="F357" i="8"/>
  <c r="E357" i="8"/>
  <c r="D357" i="8"/>
  <c r="H357" i="8" s="1"/>
  <c r="C357" i="8"/>
  <c r="B357" i="8"/>
  <c r="A357" i="8"/>
  <c r="I356" i="8"/>
  <c r="M356" i="8" s="1"/>
  <c r="F356" i="8"/>
  <c r="E356" i="8"/>
  <c r="D356" i="8"/>
  <c r="C356" i="8"/>
  <c r="B356" i="8"/>
  <c r="A356" i="8"/>
  <c r="I355" i="8"/>
  <c r="M355" i="8" s="1"/>
  <c r="F355" i="8"/>
  <c r="E355" i="8"/>
  <c r="D355" i="8"/>
  <c r="C355" i="8"/>
  <c r="B355" i="8"/>
  <c r="A355" i="8"/>
  <c r="I354" i="8"/>
  <c r="M354" i="8" s="1"/>
  <c r="F354" i="8"/>
  <c r="E354" i="8"/>
  <c r="D354" i="8"/>
  <c r="C354" i="8"/>
  <c r="B354" i="8"/>
  <c r="A354" i="8"/>
  <c r="I353" i="8"/>
  <c r="M353" i="8" s="1"/>
  <c r="F353" i="8"/>
  <c r="E353" i="8"/>
  <c r="D353" i="8"/>
  <c r="C353" i="8"/>
  <c r="B353" i="8"/>
  <c r="A353" i="8"/>
  <c r="I352" i="8"/>
  <c r="M352" i="8" s="1"/>
  <c r="F352" i="8"/>
  <c r="E352" i="8"/>
  <c r="D352" i="8"/>
  <c r="H352" i="8" s="1"/>
  <c r="C352" i="8"/>
  <c r="B352" i="8"/>
  <c r="A352" i="8"/>
  <c r="I351" i="8"/>
  <c r="M351" i="8" s="1"/>
  <c r="F351" i="8"/>
  <c r="E351" i="8"/>
  <c r="D351" i="8"/>
  <c r="C351" i="8"/>
  <c r="B351" i="8"/>
  <c r="A351" i="8"/>
  <c r="I350" i="8"/>
  <c r="M350" i="8" s="1"/>
  <c r="F350" i="8"/>
  <c r="E350" i="8"/>
  <c r="D350" i="8"/>
  <c r="C350" i="8"/>
  <c r="B350" i="8"/>
  <c r="A350" i="8"/>
  <c r="I349" i="8"/>
  <c r="M349" i="8" s="1"/>
  <c r="F349" i="8"/>
  <c r="E349" i="8"/>
  <c r="D349" i="8"/>
  <c r="C349" i="8"/>
  <c r="B349" i="8"/>
  <c r="A349" i="8"/>
  <c r="I348" i="8"/>
  <c r="M348" i="8" s="1"/>
  <c r="F348" i="8"/>
  <c r="E348" i="8"/>
  <c r="D348" i="8"/>
  <c r="J348" i="8" s="1"/>
  <c r="C348" i="8"/>
  <c r="B348" i="8"/>
  <c r="A348" i="8"/>
  <c r="I347" i="8"/>
  <c r="M347" i="8" s="1"/>
  <c r="F347" i="8"/>
  <c r="E347" i="8"/>
  <c r="D347" i="8"/>
  <c r="H347" i="8" s="1"/>
  <c r="C347" i="8"/>
  <c r="B347" i="8"/>
  <c r="A347" i="8"/>
  <c r="I346" i="8"/>
  <c r="M346" i="8" s="1"/>
  <c r="F346" i="8"/>
  <c r="E346" i="8"/>
  <c r="D346" i="8"/>
  <c r="C346" i="8"/>
  <c r="B346" i="8"/>
  <c r="A346" i="8"/>
  <c r="I345" i="8"/>
  <c r="M345" i="8" s="1"/>
  <c r="F345" i="8"/>
  <c r="E345" i="8"/>
  <c r="D345" i="8"/>
  <c r="H345" i="8" s="1"/>
  <c r="C345" i="8"/>
  <c r="B345" i="8"/>
  <c r="A345" i="8"/>
  <c r="I344" i="8"/>
  <c r="M344" i="8" s="1"/>
  <c r="F344" i="8"/>
  <c r="E344" i="8"/>
  <c r="D344" i="8"/>
  <c r="C344" i="8"/>
  <c r="B344" i="8"/>
  <c r="A344" i="8"/>
  <c r="I343" i="8"/>
  <c r="M343" i="8" s="1"/>
  <c r="F343" i="8"/>
  <c r="E343" i="8"/>
  <c r="D343" i="8"/>
  <c r="C343" i="8"/>
  <c r="B343" i="8"/>
  <c r="A343" i="8"/>
  <c r="I342" i="8"/>
  <c r="M342" i="8" s="1"/>
  <c r="F342" i="8"/>
  <c r="E342" i="8"/>
  <c r="D342" i="8"/>
  <c r="C342" i="8"/>
  <c r="B342" i="8"/>
  <c r="A342" i="8"/>
  <c r="I341" i="8"/>
  <c r="M341" i="8" s="1"/>
  <c r="F341" i="8"/>
  <c r="E341" i="8"/>
  <c r="D341" i="8"/>
  <c r="J341" i="8" s="1"/>
  <c r="C341" i="8"/>
  <c r="B341" i="8"/>
  <c r="A341" i="8"/>
  <c r="I340" i="8"/>
  <c r="M340" i="8" s="1"/>
  <c r="F340" i="8"/>
  <c r="E340" i="8"/>
  <c r="D340" i="8"/>
  <c r="J340" i="8" s="1"/>
  <c r="C340" i="8"/>
  <c r="B340" i="8"/>
  <c r="A340" i="8"/>
  <c r="I339" i="8"/>
  <c r="M339" i="8" s="1"/>
  <c r="F339" i="8"/>
  <c r="E339" i="8"/>
  <c r="D339" i="8"/>
  <c r="J339" i="8" s="1"/>
  <c r="C339" i="8"/>
  <c r="B339" i="8"/>
  <c r="A339" i="8"/>
  <c r="I338" i="8"/>
  <c r="M338" i="8" s="1"/>
  <c r="F338" i="8"/>
  <c r="E338" i="8"/>
  <c r="D338" i="8"/>
  <c r="J338" i="8" s="1"/>
  <c r="C338" i="8"/>
  <c r="B338" i="8"/>
  <c r="A338" i="8"/>
  <c r="I337" i="8"/>
  <c r="M337" i="8" s="1"/>
  <c r="F337" i="8"/>
  <c r="E337" i="8"/>
  <c r="D337" i="8"/>
  <c r="G337" i="8" s="1"/>
  <c r="C337" i="8"/>
  <c r="B337" i="8"/>
  <c r="A337" i="8"/>
  <c r="I336" i="8"/>
  <c r="M336" i="8" s="1"/>
  <c r="F336" i="8"/>
  <c r="E336" i="8"/>
  <c r="D336" i="8"/>
  <c r="C336" i="8"/>
  <c r="B336" i="8"/>
  <c r="A336" i="8"/>
  <c r="I335" i="8"/>
  <c r="M335" i="8" s="1"/>
  <c r="F335" i="8"/>
  <c r="E335" i="8"/>
  <c r="D335" i="8"/>
  <c r="H335" i="8" s="1"/>
  <c r="C335" i="8"/>
  <c r="B335" i="8"/>
  <c r="A335" i="8"/>
  <c r="I334" i="8"/>
  <c r="M334" i="8" s="1"/>
  <c r="F334" i="8"/>
  <c r="E334" i="8"/>
  <c r="D334" i="8"/>
  <c r="H334" i="8" s="1"/>
  <c r="C334" i="8"/>
  <c r="B334" i="8"/>
  <c r="A334" i="8"/>
  <c r="I333" i="8"/>
  <c r="M333" i="8" s="1"/>
  <c r="F333" i="8"/>
  <c r="E333" i="8"/>
  <c r="D333" i="8"/>
  <c r="C333" i="8"/>
  <c r="B333" i="8"/>
  <c r="A333" i="8"/>
  <c r="I332" i="8"/>
  <c r="M332" i="8" s="1"/>
  <c r="F332" i="8"/>
  <c r="E332" i="8"/>
  <c r="D332" i="8"/>
  <c r="J332" i="8" s="1"/>
  <c r="C332" i="8"/>
  <c r="B332" i="8"/>
  <c r="A332" i="8"/>
  <c r="I331" i="8"/>
  <c r="M331" i="8" s="1"/>
  <c r="F331" i="8"/>
  <c r="E331" i="8"/>
  <c r="D331" i="8"/>
  <c r="C331" i="8"/>
  <c r="B331" i="8"/>
  <c r="A331" i="8"/>
  <c r="I330" i="8"/>
  <c r="M330" i="8" s="1"/>
  <c r="F330" i="8"/>
  <c r="E330" i="8"/>
  <c r="D330" i="8"/>
  <c r="C330" i="8"/>
  <c r="B330" i="8"/>
  <c r="A330" i="8"/>
  <c r="I329" i="8"/>
  <c r="M329" i="8" s="1"/>
  <c r="F329" i="8"/>
  <c r="E329" i="8"/>
  <c r="D329" i="8"/>
  <c r="J329" i="8" s="1"/>
  <c r="C329" i="8"/>
  <c r="B329" i="8"/>
  <c r="A329" i="8"/>
  <c r="I328" i="8"/>
  <c r="M328" i="8" s="1"/>
  <c r="F328" i="8"/>
  <c r="E328" i="8"/>
  <c r="D328" i="8"/>
  <c r="C328" i="8"/>
  <c r="B328" i="8"/>
  <c r="A328" i="8"/>
  <c r="I327" i="8"/>
  <c r="M327" i="8" s="1"/>
  <c r="F327" i="8"/>
  <c r="E327" i="8"/>
  <c r="D327" i="8"/>
  <c r="C327" i="8"/>
  <c r="B327" i="8"/>
  <c r="A327" i="8"/>
  <c r="I326" i="8"/>
  <c r="M326" i="8" s="1"/>
  <c r="F326" i="8"/>
  <c r="E326" i="8"/>
  <c r="D326" i="8"/>
  <c r="C326" i="8"/>
  <c r="B326" i="8"/>
  <c r="A326" i="8"/>
  <c r="I325" i="8"/>
  <c r="M325" i="8" s="1"/>
  <c r="F325" i="8"/>
  <c r="E325" i="8"/>
  <c r="D325" i="8"/>
  <c r="J325" i="8" s="1"/>
  <c r="C325" i="8"/>
  <c r="B325" i="8"/>
  <c r="A325" i="8"/>
  <c r="I324" i="8"/>
  <c r="M324" i="8" s="1"/>
  <c r="F324" i="8"/>
  <c r="E324" i="8"/>
  <c r="D324" i="8"/>
  <c r="J324" i="8" s="1"/>
  <c r="C324" i="8"/>
  <c r="B324" i="8"/>
  <c r="A324" i="8"/>
  <c r="I323" i="8"/>
  <c r="M323" i="8" s="1"/>
  <c r="F323" i="8"/>
  <c r="E323" i="8"/>
  <c r="D323" i="8"/>
  <c r="J323" i="8" s="1"/>
  <c r="C323" i="8"/>
  <c r="B323" i="8"/>
  <c r="A323" i="8"/>
  <c r="I322" i="8"/>
  <c r="M322" i="8" s="1"/>
  <c r="F322" i="8"/>
  <c r="E322" i="8"/>
  <c r="D322" i="8"/>
  <c r="J322" i="8" s="1"/>
  <c r="C322" i="8"/>
  <c r="B322" i="8"/>
  <c r="A322" i="8"/>
  <c r="I321" i="8"/>
  <c r="M321" i="8" s="1"/>
  <c r="F321" i="8"/>
  <c r="E321" i="8"/>
  <c r="D321" i="8"/>
  <c r="J321" i="8" s="1"/>
  <c r="C321" i="8"/>
  <c r="B321" i="8"/>
  <c r="A321" i="8"/>
  <c r="I320" i="8"/>
  <c r="M320" i="8" s="1"/>
  <c r="F320" i="8"/>
  <c r="E320" i="8"/>
  <c r="D320" i="8"/>
  <c r="C320" i="8"/>
  <c r="B320" i="8"/>
  <c r="A320" i="8"/>
  <c r="I319" i="8"/>
  <c r="M319" i="8" s="1"/>
  <c r="F319" i="8"/>
  <c r="E319" i="8"/>
  <c r="D319" i="8"/>
  <c r="C319" i="8"/>
  <c r="B319" i="8"/>
  <c r="A319" i="8"/>
  <c r="I318" i="8"/>
  <c r="M318" i="8" s="1"/>
  <c r="F318" i="8"/>
  <c r="E318" i="8"/>
  <c r="D318" i="8"/>
  <c r="C318" i="8"/>
  <c r="B318" i="8"/>
  <c r="A318" i="8"/>
  <c r="I317" i="8"/>
  <c r="M317" i="8" s="1"/>
  <c r="F317" i="8"/>
  <c r="E317" i="8"/>
  <c r="D317" i="8"/>
  <c r="H317" i="8" s="1"/>
  <c r="C317" i="8"/>
  <c r="B317" i="8"/>
  <c r="A317" i="8"/>
  <c r="I316" i="8"/>
  <c r="M316" i="8" s="1"/>
  <c r="F316" i="8"/>
  <c r="E316" i="8"/>
  <c r="D316" i="8"/>
  <c r="H316" i="8" s="1"/>
  <c r="C316" i="8"/>
  <c r="B316" i="8"/>
  <c r="A316" i="8"/>
  <c r="I315" i="8"/>
  <c r="M315" i="8" s="1"/>
  <c r="F315" i="8"/>
  <c r="E315" i="8"/>
  <c r="D315" i="8"/>
  <c r="C315" i="8"/>
  <c r="B315" i="8"/>
  <c r="A315" i="8"/>
  <c r="I314" i="8"/>
  <c r="M314" i="8" s="1"/>
  <c r="F314" i="8"/>
  <c r="E314" i="8"/>
  <c r="D314" i="8"/>
  <c r="C314" i="8"/>
  <c r="B314" i="8"/>
  <c r="A314" i="8"/>
  <c r="I313" i="8"/>
  <c r="M313" i="8" s="1"/>
  <c r="F313" i="8"/>
  <c r="E313" i="8"/>
  <c r="D313" i="8"/>
  <c r="C313" i="8"/>
  <c r="B313" i="8"/>
  <c r="A313" i="8"/>
  <c r="I312" i="8"/>
  <c r="M312" i="8" s="1"/>
  <c r="F312" i="8"/>
  <c r="E312" i="8"/>
  <c r="D312" i="8"/>
  <c r="C312" i="8"/>
  <c r="B312" i="8"/>
  <c r="A312" i="8"/>
  <c r="I311" i="8"/>
  <c r="M311" i="8" s="1"/>
  <c r="F311" i="8"/>
  <c r="E311" i="8"/>
  <c r="D311" i="8"/>
  <c r="H311" i="8" s="1"/>
  <c r="C311" i="8"/>
  <c r="B311" i="8"/>
  <c r="A311" i="8"/>
  <c r="I310" i="8"/>
  <c r="M310" i="8" s="1"/>
  <c r="F310" i="8"/>
  <c r="E310" i="8"/>
  <c r="D310" i="8"/>
  <c r="C310" i="8"/>
  <c r="B310" i="8"/>
  <c r="A310" i="8"/>
  <c r="I309" i="8"/>
  <c r="M309" i="8" s="1"/>
  <c r="F309" i="8"/>
  <c r="E309" i="8"/>
  <c r="D309" i="8"/>
  <c r="J309" i="8" s="1"/>
  <c r="C309" i="8"/>
  <c r="B309" i="8"/>
  <c r="A309" i="8"/>
  <c r="I308" i="8"/>
  <c r="M308" i="8" s="1"/>
  <c r="F308" i="8"/>
  <c r="E308" i="8"/>
  <c r="D308" i="8"/>
  <c r="C308" i="8"/>
  <c r="B308" i="8"/>
  <c r="A308" i="8"/>
  <c r="I307" i="8"/>
  <c r="M307" i="8" s="1"/>
  <c r="F307" i="8"/>
  <c r="E307" i="8"/>
  <c r="D307" i="8"/>
  <c r="J307" i="8" s="1"/>
  <c r="C307" i="8"/>
  <c r="B307" i="8"/>
  <c r="A307" i="8"/>
  <c r="I306" i="8"/>
  <c r="M306" i="8" s="1"/>
  <c r="F306" i="8"/>
  <c r="E306" i="8"/>
  <c r="D306" i="8"/>
  <c r="J306" i="8" s="1"/>
  <c r="C306" i="8"/>
  <c r="B306" i="8"/>
  <c r="A306" i="8"/>
  <c r="I305" i="8"/>
  <c r="M305" i="8" s="1"/>
  <c r="F305" i="8"/>
  <c r="E305" i="8"/>
  <c r="D305" i="8"/>
  <c r="C305" i="8"/>
  <c r="B305" i="8"/>
  <c r="A305" i="8"/>
  <c r="I304" i="8"/>
  <c r="M304" i="8" s="1"/>
  <c r="F304" i="8"/>
  <c r="E304" i="8"/>
  <c r="D304" i="8"/>
  <c r="H304" i="8" s="1"/>
  <c r="C304" i="8"/>
  <c r="B304" i="8"/>
  <c r="A304" i="8"/>
  <c r="I303" i="8"/>
  <c r="M303" i="8" s="1"/>
  <c r="F303" i="8"/>
  <c r="E303" i="8"/>
  <c r="D303" i="8"/>
  <c r="C303" i="8"/>
  <c r="B303" i="8"/>
  <c r="A303" i="8"/>
  <c r="I302" i="8"/>
  <c r="M302" i="8" s="1"/>
  <c r="F302" i="8"/>
  <c r="E302" i="8"/>
  <c r="D302" i="8"/>
  <c r="H302" i="8" s="1"/>
  <c r="C302" i="8"/>
  <c r="B302" i="8"/>
  <c r="A302" i="8"/>
  <c r="I301" i="8"/>
  <c r="M301" i="8" s="1"/>
  <c r="F301" i="8"/>
  <c r="E301" i="8"/>
  <c r="D301" i="8"/>
  <c r="J301" i="8" s="1"/>
  <c r="C301" i="8"/>
  <c r="B301" i="8"/>
  <c r="A301" i="8"/>
  <c r="I300" i="8"/>
  <c r="M300" i="8" s="1"/>
  <c r="F300" i="8"/>
  <c r="E300" i="8"/>
  <c r="D300" i="8"/>
  <c r="H300" i="8" s="1"/>
  <c r="C300" i="8"/>
  <c r="B300" i="8"/>
  <c r="A300" i="8"/>
  <c r="I299" i="8"/>
  <c r="M299" i="8" s="1"/>
  <c r="F299" i="8"/>
  <c r="E299" i="8"/>
  <c r="D299" i="8"/>
  <c r="C299" i="8"/>
  <c r="B299" i="8"/>
  <c r="A299" i="8"/>
  <c r="I298" i="8"/>
  <c r="M298" i="8" s="1"/>
  <c r="F298" i="8"/>
  <c r="E298" i="8"/>
  <c r="D298" i="8"/>
  <c r="J298" i="8" s="1"/>
  <c r="C298" i="8"/>
  <c r="B298" i="8"/>
  <c r="A298" i="8"/>
  <c r="I297" i="8"/>
  <c r="M297" i="8" s="1"/>
  <c r="F297" i="8"/>
  <c r="E297" i="8"/>
  <c r="D297" i="8"/>
  <c r="G297" i="8" s="1"/>
  <c r="C297" i="8"/>
  <c r="B297" i="8"/>
  <c r="A297" i="8"/>
  <c r="I296" i="8"/>
  <c r="M296" i="8" s="1"/>
  <c r="F296" i="8"/>
  <c r="E296" i="8"/>
  <c r="D296" i="8"/>
  <c r="H296" i="8" s="1"/>
  <c r="C296" i="8"/>
  <c r="B296" i="8"/>
  <c r="A296" i="8"/>
  <c r="I295" i="8"/>
  <c r="M295" i="8" s="1"/>
  <c r="F295" i="8"/>
  <c r="E295" i="8"/>
  <c r="D295" i="8"/>
  <c r="C295" i="8"/>
  <c r="B295" i="8"/>
  <c r="A295" i="8"/>
  <c r="I294" i="8"/>
  <c r="M294" i="8" s="1"/>
  <c r="F294" i="8"/>
  <c r="E294" i="8"/>
  <c r="D294" i="8"/>
  <c r="H294" i="8" s="1"/>
  <c r="C294" i="8"/>
  <c r="B294" i="8"/>
  <c r="A294" i="8"/>
  <c r="I293" i="8"/>
  <c r="M293" i="8" s="1"/>
  <c r="F293" i="8"/>
  <c r="E293" i="8"/>
  <c r="D293" i="8"/>
  <c r="H293" i="8" s="1"/>
  <c r="C293" i="8"/>
  <c r="B293" i="8"/>
  <c r="A293" i="8"/>
  <c r="I292" i="8"/>
  <c r="M292" i="8" s="1"/>
  <c r="F292" i="8"/>
  <c r="E292" i="8"/>
  <c r="D292" i="8"/>
  <c r="H292" i="8" s="1"/>
  <c r="C292" i="8"/>
  <c r="B292" i="8"/>
  <c r="A292" i="8"/>
  <c r="I291" i="8"/>
  <c r="M291" i="8" s="1"/>
  <c r="F291" i="8"/>
  <c r="E291" i="8"/>
  <c r="D291" i="8"/>
  <c r="H291" i="8" s="1"/>
  <c r="C291" i="8"/>
  <c r="B291" i="8"/>
  <c r="A291" i="8"/>
  <c r="I290" i="8"/>
  <c r="M290" i="8" s="1"/>
  <c r="F290" i="8"/>
  <c r="E290" i="8"/>
  <c r="D290" i="8"/>
  <c r="H290" i="8" s="1"/>
  <c r="C290" i="8"/>
  <c r="B290" i="8"/>
  <c r="A290" i="8"/>
  <c r="I289" i="8"/>
  <c r="M289" i="8" s="1"/>
  <c r="F289" i="8"/>
  <c r="E289" i="8"/>
  <c r="D289" i="8"/>
  <c r="H289" i="8" s="1"/>
  <c r="C289" i="8"/>
  <c r="B289" i="8"/>
  <c r="A289" i="8"/>
  <c r="I288" i="8"/>
  <c r="M288" i="8" s="1"/>
  <c r="F288" i="8"/>
  <c r="E288" i="8"/>
  <c r="D288" i="8"/>
  <c r="H288" i="8" s="1"/>
  <c r="C288" i="8"/>
  <c r="B288" i="8"/>
  <c r="A288" i="8"/>
  <c r="I287" i="8"/>
  <c r="M287" i="8" s="1"/>
  <c r="F287" i="8"/>
  <c r="E287" i="8"/>
  <c r="D287" i="8"/>
  <c r="C287" i="8"/>
  <c r="B287" i="8"/>
  <c r="A287" i="8"/>
  <c r="I286" i="8"/>
  <c r="M286" i="8" s="1"/>
  <c r="F286" i="8"/>
  <c r="E286" i="8"/>
  <c r="D286" i="8"/>
  <c r="H286" i="8" s="1"/>
  <c r="C286" i="8"/>
  <c r="B286" i="8"/>
  <c r="A286" i="8"/>
  <c r="I285" i="8"/>
  <c r="M285" i="8" s="1"/>
  <c r="F285" i="8"/>
  <c r="E285" i="8"/>
  <c r="D285" i="8"/>
  <c r="H285" i="8" s="1"/>
  <c r="C285" i="8"/>
  <c r="B285" i="8"/>
  <c r="A285" i="8"/>
  <c r="I284" i="8"/>
  <c r="M284" i="8" s="1"/>
  <c r="F284" i="8"/>
  <c r="E284" i="8"/>
  <c r="D284" i="8"/>
  <c r="C284" i="8"/>
  <c r="B284" i="8"/>
  <c r="A284" i="8"/>
  <c r="I283" i="8"/>
  <c r="M283" i="8" s="1"/>
  <c r="F283" i="8"/>
  <c r="E283" i="8"/>
  <c r="D283" i="8"/>
  <c r="J283" i="8" s="1"/>
  <c r="C283" i="8"/>
  <c r="B283" i="8"/>
  <c r="A283" i="8"/>
  <c r="I282" i="8"/>
  <c r="M282" i="8" s="1"/>
  <c r="F282" i="8"/>
  <c r="E282" i="8"/>
  <c r="D282" i="8"/>
  <c r="J282" i="8" s="1"/>
  <c r="C282" i="8"/>
  <c r="B282" i="8"/>
  <c r="A282" i="8"/>
  <c r="I281" i="8"/>
  <c r="M281" i="8" s="1"/>
  <c r="F281" i="8"/>
  <c r="E281" i="8"/>
  <c r="D281" i="8"/>
  <c r="C281" i="8"/>
  <c r="B281" i="8"/>
  <c r="A281" i="8"/>
  <c r="I280" i="8"/>
  <c r="M280" i="8" s="1"/>
  <c r="F280" i="8"/>
  <c r="E280" i="8"/>
  <c r="D280" i="8"/>
  <c r="C280" i="8"/>
  <c r="B280" i="8"/>
  <c r="A280" i="8"/>
  <c r="I279" i="8"/>
  <c r="M279" i="8" s="1"/>
  <c r="F279" i="8"/>
  <c r="E279" i="8"/>
  <c r="D279" i="8"/>
  <c r="J279" i="8" s="1"/>
  <c r="C279" i="8"/>
  <c r="B279" i="8"/>
  <c r="A279" i="8"/>
  <c r="I278" i="8"/>
  <c r="M278" i="8" s="1"/>
  <c r="F278" i="8"/>
  <c r="E278" i="8"/>
  <c r="D278" i="8"/>
  <c r="J278" i="8" s="1"/>
  <c r="C278" i="8"/>
  <c r="B278" i="8"/>
  <c r="A278" i="8"/>
  <c r="I277" i="8"/>
  <c r="M277" i="8" s="1"/>
  <c r="F277" i="8"/>
  <c r="E277" i="8"/>
  <c r="D277" i="8"/>
  <c r="H277" i="8" s="1"/>
  <c r="C277" i="8"/>
  <c r="B277" i="8"/>
  <c r="A277" i="8"/>
  <c r="I276" i="8"/>
  <c r="M276" i="8" s="1"/>
  <c r="F276" i="8"/>
  <c r="E276" i="8"/>
  <c r="D276" i="8"/>
  <c r="H276" i="8" s="1"/>
  <c r="C276" i="8"/>
  <c r="B276" i="8"/>
  <c r="A276" i="8"/>
  <c r="I275" i="8"/>
  <c r="M275" i="8" s="1"/>
  <c r="F275" i="8"/>
  <c r="E275" i="8"/>
  <c r="D275" i="8"/>
  <c r="H275" i="8" s="1"/>
  <c r="C275" i="8"/>
  <c r="B275" i="8"/>
  <c r="A275" i="8"/>
  <c r="I274" i="8"/>
  <c r="M274" i="8" s="1"/>
  <c r="F274" i="8"/>
  <c r="E274" i="8"/>
  <c r="D274" i="8"/>
  <c r="H274" i="8" s="1"/>
  <c r="C274" i="8"/>
  <c r="B274" i="8"/>
  <c r="A274" i="8"/>
  <c r="I273" i="8"/>
  <c r="M273" i="8" s="1"/>
  <c r="F273" i="8"/>
  <c r="E273" i="8"/>
  <c r="D273" i="8"/>
  <c r="H273" i="8" s="1"/>
  <c r="C273" i="8"/>
  <c r="B273" i="8"/>
  <c r="A273" i="8"/>
  <c r="I272" i="8"/>
  <c r="M272" i="8" s="1"/>
  <c r="F272" i="8"/>
  <c r="E272" i="8"/>
  <c r="D272" i="8"/>
  <c r="G272" i="8" s="1"/>
  <c r="C272" i="8"/>
  <c r="B272" i="8"/>
  <c r="A272" i="8"/>
  <c r="I271" i="8"/>
  <c r="M271" i="8" s="1"/>
  <c r="F271" i="8"/>
  <c r="E271" i="8"/>
  <c r="D271" i="8"/>
  <c r="H271" i="8" s="1"/>
  <c r="C271" i="8"/>
  <c r="B271" i="8"/>
  <c r="A271" i="8"/>
  <c r="I270" i="8"/>
  <c r="M270" i="8" s="1"/>
  <c r="F270" i="8"/>
  <c r="E270" i="8"/>
  <c r="D270" i="8"/>
  <c r="H270" i="8" s="1"/>
  <c r="C270" i="8"/>
  <c r="B270" i="8"/>
  <c r="A270" i="8"/>
  <c r="I269" i="8"/>
  <c r="M269" i="8" s="1"/>
  <c r="F269" i="8"/>
  <c r="E269" i="8"/>
  <c r="D269" i="8"/>
  <c r="H269" i="8" s="1"/>
  <c r="C269" i="8"/>
  <c r="B269" i="8"/>
  <c r="A269" i="8"/>
  <c r="I268" i="8"/>
  <c r="M268" i="8" s="1"/>
  <c r="F268" i="8"/>
  <c r="E268" i="8"/>
  <c r="D268" i="8"/>
  <c r="H268" i="8" s="1"/>
  <c r="C268" i="8"/>
  <c r="B268" i="8"/>
  <c r="A268" i="8"/>
  <c r="I267" i="8"/>
  <c r="M267" i="8" s="1"/>
  <c r="F267" i="8"/>
  <c r="E267" i="8"/>
  <c r="D267" i="8"/>
  <c r="H267" i="8" s="1"/>
  <c r="C267" i="8"/>
  <c r="B267" i="8"/>
  <c r="A267" i="8"/>
  <c r="I266" i="8"/>
  <c r="M266" i="8" s="1"/>
  <c r="F266" i="8"/>
  <c r="E266" i="8"/>
  <c r="D266" i="8"/>
  <c r="H266" i="8" s="1"/>
  <c r="C266" i="8"/>
  <c r="B266" i="8"/>
  <c r="A266" i="8"/>
  <c r="I265" i="8"/>
  <c r="M265" i="8" s="1"/>
  <c r="F265" i="8"/>
  <c r="E265" i="8"/>
  <c r="D265" i="8"/>
  <c r="H265" i="8" s="1"/>
  <c r="C265" i="8"/>
  <c r="B265" i="8"/>
  <c r="A265" i="8"/>
  <c r="I264" i="8"/>
  <c r="M264" i="8" s="1"/>
  <c r="F264" i="8"/>
  <c r="E264" i="8"/>
  <c r="D264" i="8"/>
  <c r="H264" i="8" s="1"/>
  <c r="C264" i="8"/>
  <c r="B264" i="8"/>
  <c r="A264" i="8"/>
  <c r="I263" i="8"/>
  <c r="M263" i="8" s="1"/>
  <c r="F263" i="8"/>
  <c r="E263" i="8"/>
  <c r="D263" i="8"/>
  <c r="H263" i="8" s="1"/>
  <c r="C263" i="8"/>
  <c r="B263" i="8"/>
  <c r="A263" i="8"/>
  <c r="I262" i="8"/>
  <c r="M262" i="8" s="1"/>
  <c r="F262" i="8"/>
  <c r="E262" i="8"/>
  <c r="D262" i="8"/>
  <c r="H262" i="8" s="1"/>
  <c r="C262" i="8"/>
  <c r="B262" i="8"/>
  <c r="A262" i="8"/>
  <c r="I261" i="8"/>
  <c r="M261" i="8" s="1"/>
  <c r="F261" i="8"/>
  <c r="E261" i="8"/>
  <c r="D261" i="8"/>
  <c r="H261" i="8" s="1"/>
  <c r="C261" i="8"/>
  <c r="B261" i="8"/>
  <c r="A261" i="8"/>
  <c r="I260" i="8"/>
  <c r="M260" i="8" s="1"/>
  <c r="F260" i="8"/>
  <c r="E260" i="8"/>
  <c r="D260" i="8"/>
  <c r="H260" i="8" s="1"/>
  <c r="C260" i="8"/>
  <c r="B260" i="8"/>
  <c r="A260" i="8"/>
  <c r="I259" i="8"/>
  <c r="M259" i="8" s="1"/>
  <c r="F259" i="8"/>
  <c r="E259" i="8"/>
  <c r="D259" i="8"/>
  <c r="H259" i="8" s="1"/>
  <c r="C259" i="8"/>
  <c r="B259" i="8"/>
  <c r="A259" i="8"/>
  <c r="I258" i="8"/>
  <c r="M258" i="8" s="1"/>
  <c r="F258" i="8"/>
  <c r="E258" i="8"/>
  <c r="D258" i="8"/>
  <c r="C258" i="8"/>
  <c r="B258" i="8"/>
  <c r="A258" i="8"/>
  <c r="I257" i="8"/>
  <c r="M257" i="8" s="1"/>
  <c r="F257" i="8"/>
  <c r="E257" i="8"/>
  <c r="D257" i="8"/>
  <c r="H257" i="8" s="1"/>
  <c r="C257" i="8"/>
  <c r="B257" i="8"/>
  <c r="A257" i="8"/>
  <c r="I256" i="8"/>
  <c r="M256" i="8" s="1"/>
  <c r="F256" i="8"/>
  <c r="E256" i="8"/>
  <c r="D256" i="8"/>
  <c r="H256" i="8" s="1"/>
  <c r="C256" i="8"/>
  <c r="B256" i="8"/>
  <c r="A256" i="8"/>
  <c r="I255" i="8"/>
  <c r="M255" i="8" s="1"/>
  <c r="F255" i="8"/>
  <c r="E255" i="8"/>
  <c r="D255" i="8"/>
  <c r="H255" i="8" s="1"/>
  <c r="C255" i="8"/>
  <c r="B255" i="8"/>
  <c r="A255" i="8"/>
  <c r="I254" i="8"/>
  <c r="M254" i="8" s="1"/>
  <c r="F254" i="8"/>
  <c r="E254" i="8"/>
  <c r="D254" i="8"/>
  <c r="H254" i="8" s="1"/>
  <c r="C254" i="8"/>
  <c r="B254" i="8"/>
  <c r="A254" i="8"/>
  <c r="I253" i="8"/>
  <c r="M253" i="8" s="1"/>
  <c r="F253" i="8"/>
  <c r="E253" i="8"/>
  <c r="D253" i="8"/>
  <c r="H253" i="8" s="1"/>
  <c r="C253" i="8"/>
  <c r="B253" i="8"/>
  <c r="A253" i="8"/>
  <c r="I252" i="8"/>
  <c r="M252" i="8" s="1"/>
  <c r="F252" i="8"/>
  <c r="E252" i="8"/>
  <c r="D252" i="8"/>
  <c r="C252" i="8"/>
  <c r="B252" i="8"/>
  <c r="A252" i="8"/>
  <c r="I251" i="8"/>
  <c r="M251" i="8" s="1"/>
  <c r="F251" i="8"/>
  <c r="E251" i="8"/>
  <c r="D251" i="8"/>
  <c r="C251" i="8"/>
  <c r="B251" i="8"/>
  <c r="A251" i="8"/>
  <c r="I250" i="8"/>
  <c r="M250" i="8" s="1"/>
  <c r="F250" i="8"/>
  <c r="E250" i="8"/>
  <c r="D250" i="8"/>
  <c r="H250" i="8" s="1"/>
  <c r="C250" i="8"/>
  <c r="B250" i="8"/>
  <c r="A250" i="8"/>
  <c r="I249" i="8"/>
  <c r="M249" i="8" s="1"/>
  <c r="F249" i="8"/>
  <c r="E249" i="8"/>
  <c r="D249" i="8"/>
  <c r="H249" i="8" s="1"/>
  <c r="C249" i="8"/>
  <c r="B249" i="8"/>
  <c r="A249" i="8"/>
  <c r="I248" i="8"/>
  <c r="M248" i="8" s="1"/>
  <c r="F248" i="8"/>
  <c r="E248" i="8"/>
  <c r="D248" i="8"/>
  <c r="C248" i="8"/>
  <c r="B248" i="8"/>
  <c r="A248" i="8"/>
  <c r="I247" i="8"/>
  <c r="M247" i="8" s="1"/>
  <c r="F247" i="8"/>
  <c r="E247" i="8"/>
  <c r="D247" i="8"/>
  <c r="H247" i="8" s="1"/>
  <c r="C247" i="8"/>
  <c r="B247" i="8"/>
  <c r="A247" i="8"/>
  <c r="I246" i="8"/>
  <c r="M246" i="8" s="1"/>
  <c r="F246" i="8"/>
  <c r="E246" i="8"/>
  <c r="D246" i="8"/>
  <c r="C246" i="8"/>
  <c r="B246" i="8"/>
  <c r="A246" i="8"/>
  <c r="I245" i="8"/>
  <c r="M245" i="8" s="1"/>
  <c r="F245" i="8"/>
  <c r="E245" i="8"/>
  <c r="D245" i="8"/>
  <c r="H245" i="8" s="1"/>
  <c r="C245" i="8"/>
  <c r="B245" i="8"/>
  <c r="A245" i="8"/>
  <c r="I244" i="8"/>
  <c r="M244" i="8" s="1"/>
  <c r="F244" i="8"/>
  <c r="E244" i="8"/>
  <c r="D244" i="8"/>
  <c r="C244" i="8"/>
  <c r="B244" i="8"/>
  <c r="A244" i="8"/>
  <c r="I243" i="8"/>
  <c r="M243" i="8" s="1"/>
  <c r="F243" i="8"/>
  <c r="E243" i="8"/>
  <c r="D243" i="8"/>
  <c r="H243" i="8" s="1"/>
  <c r="C243" i="8"/>
  <c r="B243" i="8"/>
  <c r="A243" i="8"/>
  <c r="I242" i="8"/>
  <c r="M242" i="8" s="1"/>
  <c r="F242" i="8"/>
  <c r="E242" i="8"/>
  <c r="D242" i="8"/>
  <c r="C242" i="8"/>
  <c r="B242" i="8"/>
  <c r="A242" i="8"/>
  <c r="I241" i="8"/>
  <c r="M241" i="8" s="1"/>
  <c r="F241" i="8"/>
  <c r="E241" i="8"/>
  <c r="D241" i="8"/>
  <c r="H241" i="8" s="1"/>
  <c r="C241" i="8"/>
  <c r="B241" i="8"/>
  <c r="A241" i="8"/>
  <c r="I240" i="8"/>
  <c r="M240" i="8" s="1"/>
  <c r="F240" i="8"/>
  <c r="E240" i="8"/>
  <c r="D240" i="8"/>
  <c r="G240" i="8" s="1"/>
  <c r="C240" i="8"/>
  <c r="B240" i="8"/>
  <c r="A240" i="8"/>
  <c r="I239" i="8"/>
  <c r="M239" i="8" s="1"/>
  <c r="F239" i="8"/>
  <c r="E239" i="8"/>
  <c r="D239" i="8"/>
  <c r="H239" i="8" s="1"/>
  <c r="C239" i="8"/>
  <c r="B239" i="8"/>
  <c r="A239" i="8"/>
  <c r="I238" i="8"/>
  <c r="M238" i="8" s="1"/>
  <c r="F238" i="8"/>
  <c r="E238" i="8"/>
  <c r="D238" i="8"/>
  <c r="H238" i="8" s="1"/>
  <c r="C238" i="8"/>
  <c r="B238" i="8"/>
  <c r="A238" i="8"/>
  <c r="I237" i="8"/>
  <c r="M237" i="8" s="1"/>
  <c r="F237" i="8"/>
  <c r="E237" i="8"/>
  <c r="D237" i="8"/>
  <c r="H237" i="8" s="1"/>
  <c r="C237" i="8"/>
  <c r="B237" i="8"/>
  <c r="A237" i="8"/>
  <c r="I236" i="8"/>
  <c r="M236" i="8" s="1"/>
  <c r="F236" i="8"/>
  <c r="E236" i="8"/>
  <c r="D236" i="8"/>
  <c r="C236" i="8"/>
  <c r="B236" i="8"/>
  <c r="A236" i="8"/>
  <c r="I235" i="8"/>
  <c r="M235" i="8" s="1"/>
  <c r="F235" i="8"/>
  <c r="E235" i="8"/>
  <c r="D235" i="8"/>
  <c r="H235" i="8" s="1"/>
  <c r="C235" i="8"/>
  <c r="B235" i="8"/>
  <c r="A235" i="8"/>
  <c r="I234" i="8"/>
  <c r="M234" i="8" s="1"/>
  <c r="F234" i="8"/>
  <c r="E234" i="8"/>
  <c r="D234" i="8"/>
  <c r="C234" i="8"/>
  <c r="B234" i="8"/>
  <c r="A234" i="8"/>
  <c r="I233" i="8"/>
  <c r="M233" i="8" s="1"/>
  <c r="F233" i="8"/>
  <c r="E233" i="8"/>
  <c r="D233" i="8"/>
  <c r="H233" i="8" s="1"/>
  <c r="C233" i="8"/>
  <c r="B233" i="8"/>
  <c r="A233" i="8"/>
  <c r="I232" i="8"/>
  <c r="M232" i="8" s="1"/>
  <c r="F232" i="8"/>
  <c r="E232" i="8"/>
  <c r="D232" i="8"/>
  <c r="G232" i="8" s="1"/>
  <c r="C232" i="8"/>
  <c r="B232" i="8"/>
  <c r="A232" i="8"/>
  <c r="I231" i="8"/>
  <c r="M231" i="8" s="1"/>
  <c r="F231" i="8"/>
  <c r="E231" i="8"/>
  <c r="D231" i="8"/>
  <c r="H231" i="8" s="1"/>
  <c r="C231" i="8"/>
  <c r="B231" i="8"/>
  <c r="A231" i="8"/>
  <c r="I230" i="8"/>
  <c r="M230" i="8" s="1"/>
  <c r="F230" i="8"/>
  <c r="E230" i="8"/>
  <c r="D230" i="8"/>
  <c r="H230" i="8" s="1"/>
  <c r="C230" i="8"/>
  <c r="B230" i="8"/>
  <c r="A230" i="8"/>
  <c r="I229" i="8"/>
  <c r="M229" i="8" s="1"/>
  <c r="F229" i="8"/>
  <c r="E229" i="8"/>
  <c r="D229" i="8"/>
  <c r="H229" i="8" s="1"/>
  <c r="C229" i="8"/>
  <c r="B229" i="8"/>
  <c r="A229" i="8"/>
  <c r="I228" i="8"/>
  <c r="M228" i="8" s="1"/>
  <c r="F228" i="8"/>
  <c r="E228" i="8"/>
  <c r="D228" i="8"/>
  <c r="C228" i="8"/>
  <c r="B228" i="8"/>
  <c r="A228" i="8"/>
  <c r="I227" i="8"/>
  <c r="M227" i="8" s="1"/>
  <c r="F227" i="8"/>
  <c r="E227" i="8"/>
  <c r="D227" i="8"/>
  <c r="H227" i="8" s="1"/>
  <c r="C227" i="8"/>
  <c r="B227" i="8"/>
  <c r="A227" i="8"/>
  <c r="I226" i="8"/>
  <c r="M226" i="8" s="1"/>
  <c r="F226" i="8"/>
  <c r="E226" i="8"/>
  <c r="D226" i="8"/>
  <c r="G226" i="8" s="1"/>
  <c r="C226" i="8"/>
  <c r="B226" i="8"/>
  <c r="A226" i="8"/>
  <c r="I225" i="8"/>
  <c r="M225" i="8" s="1"/>
  <c r="F225" i="8"/>
  <c r="E225" i="8"/>
  <c r="D225" i="8"/>
  <c r="H225" i="8" s="1"/>
  <c r="C225" i="8"/>
  <c r="B225" i="8"/>
  <c r="A225" i="8"/>
  <c r="I224" i="8"/>
  <c r="M224" i="8" s="1"/>
  <c r="F224" i="8"/>
  <c r="E224" i="8"/>
  <c r="D224" i="8"/>
  <c r="C224" i="8"/>
  <c r="B224" i="8"/>
  <c r="A224" i="8"/>
  <c r="I223" i="8"/>
  <c r="M223" i="8" s="1"/>
  <c r="F223" i="8"/>
  <c r="E223" i="8"/>
  <c r="D223" i="8"/>
  <c r="H223" i="8" s="1"/>
  <c r="C223" i="8"/>
  <c r="B223" i="8"/>
  <c r="A223" i="8"/>
  <c r="I222" i="8"/>
  <c r="M222" i="8" s="1"/>
  <c r="F222" i="8"/>
  <c r="E222" i="8"/>
  <c r="D222" i="8"/>
  <c r="C222" i="8"/>
  <c r="B222" i="8"/>
  <c r="A222" i="8"/>
  <c r="I221" i="8"/>
  <c r="M221" i="8" s="1"/>
  <c r="F221" i="8"/>
  <c r="E221" i="8"/>
  <c r="D221" i="8"/>
  <c r="H221" i="8" s="1"/>
  <c r="C221" i="8"/>
  <c r="B221" i="8"/>
  <c r="A221" i="8"/>
  <c r="I220" i="8"/>
  <c r="M220" i="8" s="1"/>
  <c r="F220" i="8"/>
  <c r="E220" i="8"/>
  <c r="D220" i="8"/>
  <c r="C220" i="8"/>
  <c r="B220" i="8"/>
  <c r="A220" i="8"/>
  <c r="I219" i="8"/>
  <c r="M219" i="8" s="1"/>
  <c r="F219" i="8"/>
  <c r="E219" i="8"/>
  <c r="D219" i="8"/>
  <c r="H219" i="8" s="1"/>
  <c r="C219" i="8"/>
  <c r="B219" i="8"/>
  <c r="A219" i="8"/>
  <c r="I218" i="8"/>
  <c r="M218" i="8" s="1"/>
  <c r="F218" i="8"/>
  <c r="E218" i="8"/>
  <c r="D218" i="8"/>
  <c r="G218" i="8" s="1"/>
  <c r="C218" i="8"/>
  <c r="B218" i="8"/>
  <c r="A218" i="8"/>
  <c r="I217" i="8"/>
  <c r="M217" i="8" s="1"/>
  <c r="F217" i="8"/>
  <c r="E217" i="8"/>
  <c r="D217" i="8"/>
  <c r="H217" i="8" s="1"/>
  <c r="C217" i="8"/>
  <c r="B217" i="8"/>
  <c r="A217" i="8"/>
  <c r="I216" i="8"/>
  <c r="M216" i="8" s="1"/>
  <c r="F216" i="8"/>
  <c r="E216" i="8"/>
  <c r="D216" i="8"/>
  <c r="C216" i="8"/>
  <c r="B216" i="8"/>
  <c r="A216" i="8"/>
  <c r="I215" i="8"/>
  <c r="M215" i="8" s="1"/>
  <c r="F215" i="8"/>
  <c r="E215" i="8"/>
  <c r="D215" i="8"/>
  <c r="H215" i="8" s="1"/>
  <c r="C215" i="8"/>
  <c r="B215" i="8"/>
  <c r="A215" i="8"/>
  <c r="I214" i="8"/>
  <c r="M214" i="8" s="1"/>
  <c r="F214" i="8"/>
  <c r="E214" i="8"/>
  <c r="D214" i="8"/>
  <c r="C214" i="8"/>
  <c r="B214" i="8"/>
  <c r="A214" i="8"/>
  <c r="I213" i="8"/>
  <c r="F213" i="8"/>
  <c r="E213" i="8"/>
  <c r="D213" i="8"/>
  <c r="H213" i="8" s="1"/>
  <c r="C213" i="8"/>
  <c r="B213" i="8"/>
  <c r="A213" i="8"/>
  <c r="I212" i="8"/>
  <c r="M212" i="8" s="1"/>
  <c r="F212" i="8"/>
  <c r="E212" i="8"/>
  <c r="D212" i="8"/>
  <c r="C212" i="8"/>
  <c r="B212" i="8"/>
  <c r="A212" i="8"/>
  <c r="I211" i="8"/>
  <c r="M211" i="8" s="1"/>
  <c r="F211" i="8"/>
  <c r="E211" i="8"/>
  <c r="D211" i="8"/>
  <c r="C211" i="8"/>
  <c r="B211" i="8"/>
  <c r="A211" i="8"/>
  <c r="I210" i="8"/>
  <c r="M210" i="8" s="1"/>
  <c r="F210" i="8"/>
  <c r="E210" i="8"/>
  <c r="D210" i="8"/>
  <c r="G210" i="8" s="1"/>
  <c r="C210" i="8"/>
  <c r="B210" i="8"/>
  <c r="A210" i="8"/>
  <c r="I209" i="8"/>
  <c r="F209" i="8"/>
  <c r="E209" i="8"/>
  <c r="D209" i="8"/>
  <c r="H209" i="8" s="1"/>
  <c r="C209" i="8"/>
  <c r="B209" i="8"/>
  <c r="A209" i="8"/>
  <c r="I208" i="8"/>
  <c r="M208" i="8" s="1"/>
  <c r="F208" i="8"/>
  <c r="E208" i="8"/>
  <c r="D208" i="8"/>
  <c r="C208" i="8"/>
  <c r="B208" i="8"/>
  <c r="A208" i="8"/>
  <c r="I207" i="8"/>
  <c r="M207" i="8" s="1"/>
  <c r="F207" i="8"/>
  <c r="E207" i="8"/>
  <c r="D207" i="8"/>
  <c r="H207" i="8" s="1"/>
  <c r="C207" i="8"/>
  <c r="B207" i="8"/>
  <c r="A207" i="8"/>
  <c r="I206" i="8"/>
  <c r="M206" i="8" s="1"/>
  <c r="F206" i="8"/>
  <c r="E206" i="8"/>
  <c r="D206" i="8"/>
  <c r="J206" i="8" s="1"/>
  <c r="C206" i="8"/>
  <c r="B206" i="8"/>
  <c r="A206" i="8"/>
  <c r="I205" i="8"/>
  <c r="F205" i="8"/>
  <c r="E205" i="8"/>
  <c r="D205" i="8"/>
  <c r="H205" i="8" s="1"/>
  <c r="C205" i="8"/>
  <c r="B205" i="8"/>
  <c r="A205" i="8"/>
  <c r="I204" i="8"/>
  <c r="M204" i="8" s="1"/>
  <c r="F204" i="8"/>
  <c r="E204" i="8"/>
  <c r="D204" i="8"/>
  <c r="C204" i="8"/>
  <c r="B204" i="8"/>
  <c r="A204" i="8"/>
  <c r="I203" i="8"/>
  <c r="M203" i="8" s="1"/>
  <c r="F203" i="8"/>
  <c r="E203" i="8"/>
  <c r="D203" i="8"/>
  <c r="H203" i="8" s="1"/>
  <c r="C203" i="8"/>
  <c r="B203" i="8"/>
  <c r="A203" i="8"/>
  <c r="I202" i="8"/>
  <c r="M202" i="8" s="1"/>
  <c r="F202" i="8"/>
  <c r="E202" i="8"/>
  <c r="D202" i="8"/>
  <c r="C202" i="8"/>
  <c r="B202" i="8"/>
  <c r="A202" i="8"/>
  <c r="I201" i="8"/>
  <c r="M201" i="8" s="1"/>
  <c r="F201" i="8"/>
  <c r="E201" i="8"/>
  <c r="D201" i="8"/>
  <c r="H201" i="8" s="1"/>
  <c r="C201" i="8"/>
  <c r="B201" i="8"/>
  <c r="A201" i="8"/>
  <c r="I200" i="8"/>
  <c r="M200" i="8" s="1"/>
  <c r="F200" i="8"/>
  <c r="E200" i="8"/>
  <c r="D200" i="8"/>
  <c r="C200" i="8"/>
  <c r="B200" i="8"/>
  <c r="A200" i="8"/>
  <c r="I199" i="8"/>
  <c r="M199" i="8" s="1"/>
  <c r="F199" i="8"/>
  <c r="E199" i="8"/>
  <c r="D199" i="8"/>
  <c r="H199" i="8" s="1"/>
  <c r="C199" i="8"/>
  <c r="B199" i="8"/>
  <c r="A199" i="8"/>
  <c r="I198" i="8"/>
  <c r="M198" i="8" s="1"/>
  <c r="F198" i="8"/>
  <c r="E198" i="8"/>
  <c r="D198" i="8"/>
  <c r="C198" i="8"/>
  <c r="B198" i="8"/>
  <c r="A198" i="8"/>
  <c r="I197" i="8"/>
  <c r="F197" i="8"/>
  <c r="E197" i="8"/>
  <c r="D197" i="8"/>
  <c r="H197" i="8" s="1"/>
  <c r="C197" i="8"/>
  <c r="B197" i="8"/>
  <c r="A197" i="8"/>
  <c r="I196" i="8"/>
  <c r="M196" i="8" s="1"/>
  <c r="F196" i="8"/>
  <c r="E196" i="8"/>
  <c r="D196" i="8"/>
  <c r="C196" i="8"/>
  <c r="B196" i="8"/>
  <c r="A196" i="8"/>
  <c r="I195" i="8"/>
  <c r="M195" i="8" s="1"/>
  <c r="F195" i="8"/>
  <c r="E195" i="8"/>
  <c r="D195" i="8"/>
  <c r="H195" i="8" s="1"/>
  <c r="C195" i="8"/>
  <c r="B195" i="8"/>
  <c r="A195" i="8"/>
  <c r="I194" i="8"/>
  <c r="M194" i="8" s="1"/>
  <c r="F194" i="8"/>
  <c r="E194" i="8"/>
  <c r="D194" i="8"/>
  <c r="C194" i="8"/>
  <c r="B194" i="8"/>
  <c r="A194" i="8"/>
  <c r="I193" i="8"/>
  <c r="F193" i="8"/>
  <c r="E193" i="8"/>
  <c r="D193" i="8"/>
  <c r="H193" i="8" s="1"/>
  <c r="C193" i="8"/>
  <c r="B193" i="8"/>
  <c r="A193" i="8"/>
  <c r="I192" i="8"/>
  <c r="M192" i="8" s="1"/>
  <c r="F192" i="8"/>
  <c r="E192" i="8"/>
  <c r="D192" i="8"/>
  <c r="C192" i="8"/>
  <c r="B192" i="8"/>
  <c r="A192" i="8"/>
  <c r="I191" i="8"/>
  <c r="M191" i="8" s="1"/>
  <c r="F191" i="8"/>
  <c r="E191" i="8"/>
  <c r="D191" i="8"/>
  <c r="H191" i="8" s="1"/>
  <c r="C191" i="8"/>
  <c r="B191" i="8"/>
  <c r="A191" i="8"/>
  <c r="I190" i="8"/>
  <c r="M190" i="8" s="1"/>
  <c r="F190" i="8"/>
  <c r="E190" i="8"/>
  <c r="D190" i="8"/>
  <c r="C190" i="8"/>
  <c r="B190" i="8"/>
  <c r="A190" i="8"/>
  <c r="I189" i="8"/>
  <c r="F189" i="8"/>
  <c r="E189" i="8"/>
  <c r="D189" i="8"/>
  <c r="H189" i="8" s="1"/>
  <c r="C189" i="8"/>
  <c r="B189" i="8"/>
  <c r="A189" i="8"/>
  <c r="I188" i="8"/>
  <c r="M188" i="8" s="1"/>
  <c r="F188" i="8"/>
  <c r="E188" i="8"/>
  <c r="D188" i="8"/>
  <c r="H188" i="8" s="1"/>
  <c r="C188" i="8"/>
  <c r="B188" i="8"/>
  <c r="A188" i="8"/>
  <c r="I187" i="8"/>
  <c r="M187" i="8" s="1"/>
  <c r="F187" i="8"/>
  <c r="E187" i="8"/>
  <c r="D187" i="8"/>
  <c r="H187" i="8" s="1"/>
  <c r="C187" i="8"/>
  <c r="B187" i="8"/>
  <c r="A187" i="8"/>
  <c r="I186" i="8"/>
  <c r="M186" i="8" s="1"/>
  <c r="F186" i="8"/>
  <c r="E186" i="8"/>
  <c r="D186" i="8"/>
  <c r="C186" i="8"/>
  <c r="B186" i="8"/>
  <c r="A186" i="8"/>
  <c r="I185" i="8"/>
  <c r="M185" i="8" s="1"/>
  <c r="F185" i="8"/>
  <c r="E185" i="8"/>
  <c r="D185" i="8"/>
  <c r="C185" i="8"/>
  <c r="B185" i="8"/>
  <c r="A185" i="8"/>
  <c r="I184" i="8"/>
  <c r="M184" i="8" s="1"/>
  <c r="F184" i="8"/>
  <c r="E184" i="8"/>
  <c r="D184" i="8"/>
  <c r="C184" i="8"/>
  <c r="B184" i="8"/>
  <c r="A184" i="8"/>
  <c r="I183" i="8"/>
  <c r="M183" i="8" s="1"/>
  <c r="F183" i="8"/>
  <c r="E183" i="8"/>
  <c r="D183" i="8"/>
  <c r="H183" i="8" s="1"/>
  <c r="C183" i="8"/>
  <c r="B183" i="8"/>
  <c r="A183" i="8"/>
  <c r="I182" i="8"/>
  <c r="M182" i="8" s="1"/>
  <c r="F182" i="8"/>
  <c r="E182" i="8"/>
  <c r="D182" i="8"/>
  <c r="C182" i="8"/>
  <c r="B182" i="8"/>
  <c r="A182" i="8"/>
  <c r="I181" i="8"/>
  <c r="F181" i="8"/>
  <c r="E181" i="8"/>
  <c r="D181" i="8"/>
  <c r="H181" i="8" s="1"/>
  <c r="C181" i="8"/>
  <c r="B181" i="8"/>
  <c r="A181" i="8"/>
  <c r="I180" i="8"/>
  <c r="M180" i="8" s="1"/>
  <c r="F180" i="8"/>
  <c r="E180" i="8"/>
  <c r="D180" i="8"/>
  <c r="H180" i="8" s="1"/>
  <c r="C180" i="8"/>
  <c r="B180" i="8"/>
  <c r="A180" i="8"/>
  <c r="I179" i="8"/>
  <c r="M179" i="8" s="1"/>
  <c r="F179" i="8"/>
  <c r="E179" i="8"/>
  <c r="D179" i="8"/>
  <c r="H179" i="8" s="1"/>
  <c r="C179" i="8"/>
  <c r="B179" i="8"/>
  <c r="A179" i="8"/>
  <c r="I178" i="8"/>
  <c r="M178" i="8" s="1"/>
  <c r="F178" i="8"/>
  <c r="E178" i="8"/>
  <c r="D178" i="8"/>
  <c r="H178" i="8" s="1"/>
  <c r="C178" i="8"/>
  <c r="B178" i="8"/>
  <c r="A178" i="8"/>
  <c r="I177" i="8"/>
  <c r="M177" i="8" s="1"/>
  <c r="F177" i="8"/>
  <c r="E177" i="8"/>
  <c r="D177" i="8"/>
  <c r="C177" i="8"/>
  <c r="B177" i="8"/>
  <c r="A177" i="8"/>
  <c r="I176" i="8"/>
  <c r="M176" i="8" s="1"/>
  <c r="F176" i="8"/>
  <c r="E176" i="8"/>
  <c r="D176" i="8"/>
  <c r="C176" i="8"/>
  <c r="B176" i="8"/>
  <c r="A176" i="8"/>
  <c r="I175" i="8"/>
  <c r="M175" i="8" s="1"/>
  <c r="F175" i="8"/>
  <c r="E175" i="8"/>
  <c r="D175" i="8"/>
  <c r="C175" i="8"/>
  <c r="B175" i="8"/>
  <c r="A175" i="8"/>
  <c r="I174" i="8"/>
  <c r="M174" i="8" s="1"/>
  <c r="F174" i="8"/>
  <c r="E174" i="8"/>
  <c r="D174" i="8"/>
  <c r="C174" i="8"/>
  <c r="B174" i="8"/>
  <c r="A174" i="8"/>
  <c r="I173" i="8"/>
  <c r="F173" i="8"/>
  <c r="E173" i="8"/>
  <c r="D173" i="8"/>
  <c r="H173" i="8" s="1"/>
  <c r="C173" i="8"/>
  <c r="B173" i="8"/>
  <c r="A173" i="8"/>
  <c r="I172" i="8"/>
  <c r="M172" i="8" s="1"/>
  <c r="F172" i="8"/>
  <c r="E172" i="8"/>
  <c r="D172" i="8"/>
  <c r="H172" i="8" s="1"/>
  <c r="C172" i="8"/>
  <c r="B172" i="8"/>
  <c r="A172" i="8"/>
  <c r="I171" i="8"/>
  <c r="M171" i="8" s="1"/>
  <c r="F171" i="8"/>
  <c r="E171" i="8"/>
  <c r="D171" i="8"/>
  <c r="H171" i="8" s="1"/>
  <c r="C171" i="8"/>
  <c r="B171" i="8"/>
  <c r="A171" i="8"/>
  <c r="I170" i="8"/>
  <c r="M170" i="8" s="1"/>
  <c r="F170" i="8"/>
  <c r="E170" i="8"/>
  <c r="D170" i="8"/>
  <c r="H170" i="8" s="1"/>
  <c r="C170" i="8"/>
  <c r="B170" i="8"/>
  <c r="A170" i="8"/>
  <c r="I169" i="8"/>
  <c r="F169" i="8"/>
  <c r="E169" i="8"/>
  <c r="D169" i="8"/>
  <c r="H169" i="8" s="1"/>
  <c r="C169" i="8"/>
  <c r="B169" i="8"/>
  <c r="A169" i="8"/>
  <c r="I168" i="8"/>
  <c r="M168" i="8" s="1"/>
  <c r="F168" i="8"/>
  <c r="E168" i="8"/>
  <c r="D168" i="8"/>
  <c r="C168" i="8"/>
  <c r="B168" i="8"/>
  <c r="A168" i="8"/>
  <c r="I167" i="8"/>
  <c r="M167" i="8" s="1"/>
  <c r="F167" i="8"/>
  <c r="E167" i="8"/>
  <c r="D167" i="8"/>
  <c r="H167" i="8" s="1"/>
  <c r="C167" i="8"/>
  <c r="B167" i="8"/>
  <c r="A167" i="8"/>
  <c r="I166" i="8"/>
  <c r="M166" i="8" s="1"/>
  <c r="F166" i="8"/>
  <c r="E166" i="8"/>
  <c r="D166" i="8"/>
  <c r="C166" i="8"/>
  <c r="B166" i="8"/>
  <c r="A166" i="8"/>
  <c r="I165" i="8"/>
  <c r="M165" i="8" s="1"/>
  <c r="F165" i="8"/>
  <c r="E165" i="8"/>
  <c r="D165" i="8"/>
  <c r="H165" i="8" s="1"/>
  <c r="C165" i="8"/>
  <c r="B165" i="8"/>
  <c r="A165" i="8"/>
  <c r="I164" i="8"/>
  <c r="M164" i="8" s="1"/>
  <c r="F164" i="8"/>
  <c r="E164" i="8"/>
  <c r="D164" i="8"/>
  <c r="H164" i="8" s="1"/>
  <c r="C164" i="8"/>
  <c r="B164" i="8"/>
  <c r="A164" i="8"/>
  <c r="I163" i="8"/>
  <c r="M163" i="8" s="1"/>
  <c r="F163" i="8"/>
  <c r="E163" i="8"/>
  <c r="D163" i="8"/>
  <c r="H163" i="8" s="1"/>
  <c r="C163" i="8"/>
  <c r="B163" i="8"/>
  <c r="A163" i="8"/>
  <c r="I162" i="8"/>
  <c r="M162" i="8" s="1"/>
  <c r="F162" i="8"/>
  <c r="E162" i="8"/>
  <c r="D162" i="8"/>
  <c r="H162" i="8" s="1"/>
  <c r="C162" i="8"/>
  <c r="B162" i="8"/>
  <c r="A162" i="8"/>
  <c r="I161" i="8"/>
  <c r="F161" i="8"/>
  <c r="E161" i="8"/>
  <c r="D161" i="8"/>
  <c r="H161" i="8" s="1"/>
  <c r="C161" i="8"/>
  <c r="B161" i="8"/>
  <c r="A161" i="8"/>
  <c r="I160" i="8"/>
  <c r="M160" i="8" s="1"/>
  <c r="F160" i="8"/>
  <c r="E160" i="8"/>
  <c r="D160" i="8"/>
  <c r="C160" i="8"/>
  <c r="B160" i="8"/>
  <c r="A160" i="8"/>
  <c r="I159" i="8"/>
  <c r="M159" i="8" s="1"/>
  <c r="F159" i="8"/>
  <c r="E159" i="8"/>
  <c r="D159" i="8"/>
  <c r="H159" i="8" s="1"/>
  <c r="C159" i="8"/>
  <c r="B159" i="8"/>
  <c r="A159" i="8"/>
  <c r="I158" i="8"/>
  <c r="M158" i="8" s="1"/>
  <c r="F158" i="8"/>
  <c r="E158" i="8"/>
  <c r="D158" i="8"/>
  <c r="C158" i="8"/>
  <c r="B158" i="8"/>
  <c r="A158" i="8"/>
  <c r="I157" i="8"/>
  <c r="F157" i="8"/>
  <c r="E157" i="8"/>
  <c r="D157" i="8"/>
  <c r="H157" i="8" s="1"/>
  <c r="C157" i="8"/>
  <c r="B157" i="8"/>
  <c r="A157" i="8"/>
  <c r="I156" i="8"/>
  <c r="M156" i="8" s="1"/>
  <c r="F156" i="8"/>
  <c r="E156" i="8"/>
  <c r="D156" i="8"/>
  <c r="H156" i="8" s="1"/>
  <c r="C156" i="8"/>
  <c r="B156" i="8"/>
  <c r="A156" i="8"/>
  <c r="I155" i="8"/>
  <c r="M155" i="8" s="1"/>
  <c r="F155" i="8"/>
  <c r="E155" i="8"/>
  <c r="D155" i="8"/>
  <c r="C155" i="8"/>
  <c r="B155" i="8"/>
  <c r="A155" i="8"/>
  <c r="I154" i="8"/>
  <c r="M154" i="8" s="1"/>
  <c r="F154" i="8"/>
  <c r="E154" i="8"/>
  <c r="D154" i="8"/>
  <c r="C154" i="8"/>
  <c r="B154" i="8"/>
  <c r="A154" i="8"/>
  <c r="I153" i="8"/>
  <c r="F153" i="8"/>
  <c r="E153" i="8"/>
  <c r="D153" i="8"/>
  <c r="H153" i="8" s="1"/>
  <c r="C153" i="8"/>
  <c r="B153" i="8"/>
  <c r="A153" i="8"/>
  <c r="I152" i="8"/>
  <c r="M152" i="8" s="1"/>
  <c r="F152" i="8"/>
  <c r="E152" i="8"/>
  <c r="D152" i="8"/>
  <c r="C152" i="8"/>
  <c r="B152" i="8"/>
  <c r="A152" i="8"/>
  <c r="I151" i="8"/>
  <c r="M151" i="8" s="1"/>
  <c r="F151" i="8"/>
  <c r="E151" i="8"/>
  <c r="D151" i="8"/>
  <c r="H151" i="8" s="1"/>
  <c r="C151" i="8"/>
  <c r="B151" i="8"/>
  <c r="A151" i="8"/>
  <c r="I150" i="8"/>
  <c r="M150" i="8" s="1"/>
  <c r="F150" i="8"/>
  <c r="E150" i="8"/>
  <c r="D150" i="8"/>
  <c r="C150" i="8"/>
  <c r="B150" i="8"/>
  <c r="A150" i="8"/>
  <c r="I149" i="8"/>
  <c r="F149" i="8"/>
  <c r="E149" i="8"/>
  <c r="D149" i="8"/>
  <c r="H149" i="8" s="1"/>
  <c r="C149" i="8"/>
  <c r="B149" i="8"/>
  <c r="A149" i="8"/>
  <c r="I148" i="8"/>
  <c r="M148" i="8" s="1"/>
  <c r="F148" i="8"/>
  <c r="E148" i="8"/>
  <c r="D148" i="8"/>
  <c r="C148" i="8"/>
  <c r="B148" i="8"/>
  <c r="A148" i="8"/>
  <c r="I147" i="8"/>
  <c r="M147" i="8" s="1"/>
  <c r="F147" i="8"/>
  <c r="E147" i="8"/>
  <c r="D147" i="8"/>
  <c r="C147" i="8"/>
  <c r="B147" i="8"/>
  <c r="A147" i="8"/>
  <c r="I146" i="8"/>
  <c r="M146" i="8" s="1"/>
  <c r="F146" i="8"/>
  <c r="E146" i="8"/>
  <c r="D146" i="8"/>
  <c r="H146" i="8" s="1"/>
  <c r="C146" i="8"/>
  <c r="B146" i="8"/>
  <c r="A146" i="8"/>
  <c r="I145" i="8"/>
  <c r="F145" i="8"/>
  <c r="E145" i="8"/>
  <c r="D145" i="8"/>
  <c r="H145" i="8" s="1"/>
  <c r="C145" i="8"/>
  <c r="B145" i="8"/>
  <c r="A145" i="8"/>
  <c r="I144" i="8"/>
  <c r="M144" i="8" s="1"/>
  <c r="F144" i="8"/>
  <c r="E144" i="8"/>
  <c r="D144" i="8"/>
  <c r="H144" i="8" s="1"/>
  <c r="C144" i="8"/>
  <c r="B144" i="8"/>
  <c r="A144" i="8"/>
  <c r="I143" i="8"/>
  <c r="M143" i="8" s="1"/>
  <c r="F143" i="8"/>
  <c r="E143" i="8"/>
  <c r="D143" i="8"/>
  <c r="H143" i="8" s="1"/>
  <c r="C143" i="8"/>
  <c r="B143" i="8"/>
  <c r="A143" i="8"/>
  <c r="I142" i="8"/>
  <c r="M142" i="8" s="1"/>
  <c r="F142" i="8"/>
  <c r="E142" i="8"/>
  <c r="D142" i="8"/>
  <c r="C142" i="8"/>
  <c r="B142" i="8"/>
  <c r="A142" i="8"/>
  <c r="I141" i="8"/>
  <c r="F141" i="8"/>
  <c r="E141" i="8"/>
  <c r="D141" i="8"/>
  <c r="H141" i="8" s="1"/>
  <c r="C141" i="8"/>
  <c r="B141" i="8"/>
  <c r="A141" i="8"/>
  <c r="I140" i="8"/>
  <c r="M140" i="8" s="1"/>
  <c r="F140" i="8"/>
  <c r="E140" i="8"/>
  <c r="D140" i="8"/>
  <c r="H140" i="8" s="1"/>
  <c r="C140" i="8"/>
  <c r="B140" i="8"/>
  <c r="A140" i="8"/>
  <c r="I139" i="8"/>
  <c r="M139" i="8" s="1"/>
  <c r="F139" i="8"/>
  <c r="E139" i="8"/>
  <c r="D139" i="8"/>
  <c r="H139" i="8" s="1"/>
  <c r="C139" i="8"/>
  <c r="B139" i="8"/>
  <c r="A139" i="8"/>
  <c r="I138" i="8"/>
  <c r="M138" i="8" s="1"/>
  <c r="F138" i="8"/>
  <c r="E138" i="8"/>
  <c r="D138" i="8"/>
  <c r="C138" i="8"/>
  <c r="B138" i="8"/>
  <c r="A138" i="8"/>
  <c r="I137" i="8"/>
  <c r="M137" i="8" s="1"/>
  <c r="F137" i="8"/>
  <c r="E137" i="8"/>
  <c r="D137" i="8"/>
  <c r="H137" i="8" s="1"/>
  <c r="C137" i="8"/>
  <c r="B137" i="8"/>
  <c r="A137" i="8"/>
  <c r="I136" i="8"/>
  <c r="M136" i="8" s="1"/>
  <c r="F136" i="8"/>
  <c r="E136" i="8"/>
  <c r="D136" i="8"/>
  <c r="C136" i="8"/>
  <c r="B136" i="8"/>
  <c r="A136" i="8"/>
  <c r="I135" i="8"/>
  <c r="M135" i="8" s="1"/>
  <c r="F135" i="8"/>
  <c r="E135" i="8"/>
  <c r="D135" i="8"/>
  <c r="H135" i="8" s="1"/>
  <c r="C135" i="8"/>
  <c r="B135" i="8"/>
  <c r="A135" i="8"/>
  <c r="I134" i="8"/>
  <c r="M134" i="8" s="1"/>
  <c r="F134" i="8"/>
  <c r="E134" i="8"/>
  <c r="D134" i="8"/>
  <c r="C134" i="8"/>
  <c r="B134" i="8"/>
  <c r="A134" i="8"/>
  <c r="I133" i="8"/>
  <c r="M133" i="8" s="1"/>
  <c r="F133" i="8"/>
  <c r="E133" i="8"/>
  <c r="D133" i="8"/>
  <c r="H133" i="8" s="1"/>
  <c r="C133" i="8"/>
  <c r="B133" i="8"/>
  <c r="A133" i="8"/>
  <c r="I132" i="8"/>
  <c r="M132" i="8" s="1"/>
  <c r="F132" i="8"/>
  <c r="E132" i="8"/>
  <c r="D132" i="8"/>
  <c r="H132" i="8" s="1"/>
  <c r="C132" i="8"/>
  <c r="B132" i="8"/>
  <c r="A132" i="8"/>
  <c r="I131" i="8"/>
  <c r="M131" i="8" s="1"/>
  <c r="F131" i="8"/>
  <c r="E131" i="8"/>
  <c r="D131" i="8"/>
  <c r="H131" i="8" s="1"/>
  <c r="C131" i="8"/>
  <c r="B131" i="8"/>
  <c r="A131" i="8"/>
  <c r="I130" i="8"/>
  <c r="M130" i="8" s="1"/>
  <c r="F130" i="8"/>
  <c r="E130" i="8"/>
  <c r="D130" i="8"/>
  <c r="H130" i="8" s="1"/>
  <c r="C130" i="8"/>
  <c r="B130" i="8"/>
  <c r="A130" i="8"/>
  <c r="I129" i="8"/>
  <c r="M129" i="8" s="1"/>
  <c r="F129" i="8"/>
  <c r="E129" i="8"/>
  <c r="D129" i="8"/>
  <c r="H129" i="8" s="1"/>
  <c r="C129" i="8"/>
  <c r="B129" i="8"/>
  <c r="A129" i="8"/>
  <c r="I128" i="8"/>
  <c r="M128" i="8" s="1"/>
  <c r="F128" i="8"/>
  <c r="E128" i="8"/>
  <c r="D128" i="8"/>
  <c r="H128" i="8" s="1"/>
  <c r="C128" i="8"/>
  <c r="B128" i="8"/>
  <c r="A128" i="8"/>
  <c r="I127" i="8"/>
  <c r="M127" i="8" s="1"/>
  <c r="F127" i="8"/>
  <c r="E127" i="8"/>
  <c r="D127" i="8"/>
  <c r="H127" i="8" s="1"/>
  <c r="C127" i="8"/>
  <c r="B127" i="8"/>
  <c r="A127" i="8"/>
  <c r="I126" i="8"/>
  <c r="M126" i="8" s="1"/>
  <c r="F126" i="8"/>
  <c r="E126" i="8"/>
  <c r="D126" i="8"/>
  <c r="H126" i="8" s="1"/>
  <c r="C126" i="8"/>
  <c r="B126" i="8"/>
  <c r="A126" i="8"/>
  <c r="I125" i="8"/>
  <c r="M125" i="8" s="1"/>
  <c r="F125" i="8"/>
  <c r="E125" i="8"/>
  <c r="D125" i="8"/>
  <c r="H125" i="8" s="1"/>
  <c r="C125" i="8"/>
  <c r="B125" i="8"/>
  <c r="A125" i="8"/>
  <c r="I124" i="8"/>
  <c r="M124" i="8" s="1"/>
  <c r="F124" i="8"/>
  <c r="E124" i="8"/>
  <c r="D124" i="8"/>
  <c r="H124" i="8" s="1"/>
  <c r="C124" i="8"/>
  <c r="B124" i="8"/>
  <c r="A124" i="8"/>
  <c r="I123" i="8"/>
  <c r="M123" i="8" s="1"/>
  <c r="F123" i="8"/>
  <c r="E123" i="8"/>
  <c r="D123" i="8"/>
  <c r="H123" i="8" s="1"/>
  <c r="C123" i="8"/>
  <c r="B123" i="8"/>
  <c r="A123" i="8"/>
  <c r="I122" i="8"/>
  <c r="M122" i="8" s="1"/>
  <c r="F122" i="8"/>
  <c r="E122" i="8"/>
  <c r="D122" i="8"/>
  <c r="H122" i="8" s="1"/>
  <c r="C122" i="8"/>
  <c r="B122" i="8"/>
  <c r="A122" i="8"/>
  <c r="I121" i="8"/>
  <c r="M121" i="8" s="1"/>
  <c r="F121" i="8"/>
  <c r="E121" i="8"/>
  <c r="D121" i="8"/>
  <c r="H121" i="8" s="1"/>
  <c r="C121" i="8"/>
  <c r="B121" i="8"/>
  <c r="A121" i="8"/>
  <c r="I120" i="8"/>
  <c r="M120" i="8" s="1"/>
  <c r="F120" i="8"/>
  <c r="E120" i="8"/>
  <c r="D120" i="8"/>
  <c r="H120" i="8" s="1"/>
  <c r="C120" i="8"/>
  <c r="B120" i="8"/>
  <c r="A120" i="8"/>
  <c r="I119" i="8"/>
  <c r="M119" i="8" s="1"/>
  <c r="F119" i="8"/>
  <c r="E119" i="8"/>
  <c r="D119" i="8"/>
  <c r="H119" i="8" s="1"/>
  <c r="C119" i="8"/>
  <c r="B119" i="8"/>
  <c r="A119" i="8"/>
  <c r="I118" i="8"/>
  <c r="M118" i="8" s="1"/>
  <c r="F118" i="8"/>
  <c r="E118" i="8"/>
  <c r="D118" i="8"/>
  <c r="H118" i="8" s="1"/>
  <c r="C118" i="8"/>
  <c r="B118" i="8"/>
  <c r="A118" i="8"/>
  <c r="I117" i="8"/>
  <c r="M117" i="8" s="1"/>
  <c r="F117" i="8"/>
  <c r="E117" i="8"/>
  <c r="D117" i="8"/>
  <c r="H117" i="8" s="1"/>
  <c r="C117" i="8"/>
  <c r="B117" i="8"/>
  <c r="A117" i="8"/>
  <c r="I116" i="8"/>
  <c r="M116" i="8" s="1"/>
  <c r="F116" i="8"/>
  <c r="E116" i="8"/>
  <c r="D116" i="8"/>
  <c r="C116" i="8"/>
  <c r="B116" i="8"/>
  <c r="A116" i="8"/>
  <c r="I115" i="8"/>
  <c r="M115" i="8" s="1"/>
  <c r="F115" i="8"/>
  <c r="E115" i="8"/>
  <c r="D115" i="8"/>
  <c r="H115" i="8" s="1"/>
  <c r="C115" i="8"/>
  <c r="B115" i="8"/>
  <c r="A115" i="8"/>
  <c r="I114" i="8"/>
  <c r="M114" i="8" s="1"/>
  <c r="F114" i="8"/>
  <c r="E114" i="8"/>
  <c r="D114" i="8"/>
  <c r="H114" i="8" s="1"/>
  <c r="C114" i="8"/>
  <c r="B114" i="8"/>
  <c r="A114" i="8"/>
  <c r="I113" i="8"/>
  <c r="M113" i="8" s="1"/>
  <c r="F113" i="8"/>
  <c r="E113" i="8"/>
  <c r="D113" i="8"/>
  <c r="H113" i="8" s="1"/>
  <c r="C113" i="8"/>
  <c r="B113" i="8"/>
  <c r="A113" i="8"/>
  <c r="I112" i="8"/>
  <c r="M112" i="8" s="1"/>
  <c r="F112" i="8"/>
  <c r="E112" i="8"/>
  <c r="D112" i="8"/>
  <c r="H112" i="8" s="1"/>
  <c r="C112" i="8"/>
  <c r="B112" i="8"/>
  <c r="A112" i="8"/>
  <c r="I111" i="8"/>
  <c r="M111" i="8" s="1"/>
  <c r="F111" i="8"/>
  <c r="E111" i="8"/>
  <c r="D111" i="8"/>
  <c r="H111" i="8" s="1"/>
  <c r="C111" i="8"/>
  <c r="B111" i="8"/>
  <c r="A111" i="8"/>
  <c r="I110" i="8"/>
  <c r="F110" i="8"/>
  <c r="E110" i="8"/>
  <c r="D110" i="8"/>
  <c r="H110" i="8" s="1"/>
  <c r="C110" i="8"/>
  <c r="B110" i="8"/>
  <c r="A110" i="8"/>
  <c r="I109" i="8"/>
  <c r="M109" i="8" s="1"/>
  <c r="F109" i="8"/>
  <c r="E109" i="8"/>
  <c r="D109" i="8"/>
  <c r="H109" i="8" s="1"/>
  <c r="C109" i="8"/>
  <c r="B109" i="8"/>
  <c r="A109" i="8"/>
  <c r="I108" i="8"/>
  <c r="M108" i="8" s="1"/>
  <c r="F108" i="8"/>
  <c r="E108" i="8"/>
  <c r="D108" i="8"/>
  <c r="H108" i="8" s="1"/>
  <c r="C108" i="8"/>
  <c r="B108" i="8"/>
  <c r="A108" i="8"/>
  <c r="I107" i="8"/>
  <c r="M107" i="8" s="1"/>
  <c r="F107" i="8"/>
  <c r="E107" i="8"/>
  <c r="D107" i="8"/>
  <c r="H107" i="8" s="1"/>
  <c r="C107" i="8"/>
  <c r="B107" i="8"/>
  <c r="A107" i="8"/>
  <c r="I106" i="8"/>
  <c r="M106" i="8" s="1"/>
  <c r="F106" i="8"/>
  <c r="E106" i="8"/>
  <c r="D106" i="8"/>
  <c r="H106" i="8" s="1"/>
  <c r="C106" i="8"/>
  <c r="B106" i="8"/>
  <c r="A106" i="8"/>
  <c r="I105" i="8"/>
  <c r="M105" i="8" s="1"/>
  <c r="F105" i="8"/>
  <c r="E105" i="8"/>
  <c r="D105" i="8"/>
  <c r="H105" i="8" s="1"/>
  <c r="C105" i="8"/>
  <c r="B105" i="8"/>
  <c r="A105" i="8"/>
  <c r="I104" i="8"/>
  <c r="M104" i="8" s="1"/>
  <c r="F104" i="8"/>
  <c r="E104" i="8"/>
  <c r="D104" i="8"/>
  <c r="H104" i="8" s="1"/>
  <c r="C104" i="8"/>
  <c r="B104" i="8"/>
  <c r="A104" i="8"/>
  <c r="I103" i="8"/>
  <c r="M103" i="8" s="1"/>
  <c r="F103" i="8"/>
  <c r="E103" i="8"/>
  <c r="D103" i="8"/>
  <c r="H103" i="8" s="1"/>
  <c r="C103" i="8"/>
  <c r="B103" i="8"/>
  <c r="A103" i="8"/>
  <c r="I102" i="8"/>
  <c r="M102" i="8" s="1"/>
  <c r="F102" i="8"/>
  <c r="E102" i="8"/>
  <c r="D102" i="8"/>
  <c r="H102" i="8" s="1"/>
  <c r="C102" i="8"/>
  <c r="B102" i="8"/>
  <c r="A102" i="8"/>
  <c r="I101" i="8"/>
  <c r="M101" i="8" s="1"/>
  <c r="F101" i="8"/>
  <c r="E101" i="8"/>
  <c r="D101" i="8"/>
  <c r="H101" i="8" s="1"/>
  <c r="C101" i="8"/>
  <c r="B101" i="8"/>
  <c r="A101" i="8"/>
  <c r="I100" i="8"/>
  <c r="M100" i="8" s="1"/>
  <c r="F100" i="8"/>
  <c r="E100" i="8"/>
  <c r="D100" i="8"/>
  <c r="H100" i="8" s="1"/>
  <c r="C100" i="8"/>
  <c r="B100" i="8"/>
  <c r="A100" i="8"/>
  <c r="I99" i="8"/>
  <c r="M99" i="8" s="1"/>
  <c r="F99" i="8"/>
  <c r="E99" i="8"/>
  <c r="D99" i="8"/>
  <c r="H99" i="8" s="1"/>
  <c r="C99" i="8"/>
  <c r="B99" i="8"/>
  <c r="A99" i="8"/>
  <c r="I98" i="8"/>
  <c r="M98" i="8" s="1"/>
  <c r="F98" i="8"/>
  <c r="E98" i="8"/>
  <c r="D98" i="8"/>
  <c r="C98" i="8"/>
  <c r="B98" i="8"/>
  <c r="A98" i="8"/>
  <c r="I97" i="8"/>
  <c r="M97" i="8" s="1"/>
  <c r="F97" i="8"/>
  <c r="E97" i="8"/>
  <c r="D97" i="8"/>
  <c r="H97" i="8" s="1"/>
  <c r="C97" i="8"/>
  <c r="B97" i="8"/>
  <c r="A97" i="8"/>
  <c r="I96" i="8"/>
  <c r="M96" i="8" s="1"/>
  <c r="F96" i="8"/>
  <c r="E96" i="8"/>
  <c r="D96" i="8"/>
  <c r="C96" i="8"/>
  <c r="B96" i="8"/>
  <c r="A96" i="8"/>
  <c r="I95" i="8"/>
  <c r="M95" i="8" s="1"/>
  <c r="F95" i="8"/>
  <c r="E95" i="8"/>
  <c r="D95" i="8"/>
  <c r="H95" i="8" s="1"/>
  <c r="C95" i="8"/>
  <c r="B95" i="8"/>
  <c r="A95" i="8"/>
  <c r="I94" i="8"/>
  <c r="M94" i="8" s="1"/>
  <c r="F94" i="8"/>
  <c r="E94" i="8"/>
  <c r="D94" i="8"/>
  <c r="H94" i="8" s="1"/>
  <c r="C94" i="8"/>
  <c r="B94" i="8"/>
  <c r="A94" i="8"/>
  <c r="I93" i="8"/>
  <c r="M93" i="8" s="1"/>
  <c r="F93" i="8"/>
  <c r="E93" i="8"/>
  <c r="D93" i="8"/>
  <c r="H93" i="8" s="1"/>
  <c r="C93" i="8"/>
  <c r="B93" i="8"/>
  <c r="A93" i="8"/>
  <c r="I92" i="8"/>
  <c r="M92" i="8" s="1"/>
  <c r="F92" i="8"/>
  <c r="E92" i="8"/>
  <c r="D92" i="8"/>
  <c r="H92" i="8" s="1"/>
  <c r="C92" i="8"/>
  <c r="B92" i="8"/>
  <c r="A92" i="8"/>
  <c r="I91" i="8"/>
  <c r="M91" i="8" s="1"/>
  <c r="F91" i="8"/>
  <c r="E91" i="8"/>
  <c r="D91" i="8"/>
  <c r="H91" i="8" s="1"/>
  <c r="C91" i="8"/>
  <c r="B91" i="8"/>
  <c r="A91" i="8"/>
  <c r="I90" i="8"/>
  <c r="M90" i="8" s="1"/>
  <c r="F90" i="8"/>
  <c r="E90" i="8"/>
  <c r="D90" i="8"/>
  <c r="H90" i="8" s="1"/>
  <c r="C90" i="8"/>
  <c r="B90" i="8"/>
  <c r="A90" i="8"/>
  <c r="I89" i="8"/>
  <c r="M89" i="8" s="1"/>
  <c r="F89" i="8"/>
  <c r="E89" i="8"/>
  <c r="D89" i="8"/>
  <c r="H89" i="8" s="1"/>
  <c r="C89" i="8"/>
  <c r="B89" i="8"/>
  <c r="A89" i="8"/>
  <c r="I88" i="8"/>
  <c r="M88" i="8" s="1"/>
  <c r="F88" i="8"/>
  <c r="E88" i="8"/>
  <c r="D88" i="8"/>
  <c r="H88" i="8" s="1"/>
  <c r="C88" i="8"/>
  <c r="B88" i="8"/>
  <c r="A88" i="8"/>
  <c r="I87" i="8"/>
  <c r="M87" i="8" s="1"/>
  <c r="F87" i="8"/>
  <c r="E87" i="8"/>
  <c r="D87" i="8"/>
  <c r="H87" i="8" s="1"/>
  <c r="C87" i="8"/>
  <c r="B87" i="8"/>
  <c r="A87" i="8"/>
  <c r="I86" i="8"/>
  <c r="M86" i="8" s="1"/>
  <c r="F86" i="8"/>
  <c r="E86" i="8"/>
  <c r="D86" i="8"/>
  <c r="H86" i="8" s="1"/>
  <c r="C86" i="8"/>
  <c r="B86" i="8"/>
  <c r="A86" i="8"/>
  <c r="I85" i="8"/>
  <c r="M85" i="8" s="1"/>
  <c r="F85" i="8"/>
  <c r="E85" i="8"/>
  <c r="D85" i="8"/>
  <c r="H85" i="8" s="1"/>
  <c r="C85" i="8"/>
  <c r="B85" i="8"/>
  <c r="A85" i="8"/>
  <c r="I84" i="8"/>
  <c r="M84" i="8" s="1"/>
  <c r="F84" i="8"/>
  <c r="E84" i="8"/>
  <c r="D84" i="8"/>
  <c r="H84" i="8" s="1"/>
  <c r="C84" i="8"/>
  <c r="B84" i="8"/>
  <c r="A84" i="8"/>
  <c r="I83" i="8"/>
  <c r="M83" i="8" s="1"/>
  <c r="F83" i="8"/>
  <c r="E83" i="8"/>
  <c r="D83" i="8"/>
  <c r="H83" i="8" s="1"/>
  <c r="C83" i="8"/>
  <c r="B83" i="8"/>
  <c r="A83" i="8"/>
  <c r="I82" i="8"/>
  <c r="F82" i="8"/>
  <c r="E82" i="8"/>
  <c r="D82" i="8"/>
  <c r="H82" i="8" s="1"/>
  <c r="C82" i="8"/>
  <c r="B82" i="8"/>
  <c r="A82" i="8"/>
  <c r="I81" i="8"/>
  <c r="M81" i="8" s="1"/>
  <c r="F81" i="8"/>
  <c r="E81" i="8"/>
  <c r="D81" i="8"/>
  <c r="H81" i="8" s="1"/>
  <c r="C81" i="8"/>
  <c r="B81" i="8"/>
  <c r="A81" i="8"/>
  <c r="I80" i="8"/>
  <c r="M80" i="8" s="1"/>
  <c r="F80" i="8"/>
  <c r="E80" i="8"/>
  <c r="D80" i="8"/>
  <c r="H80" i="8" s="1"/>
  <c r="C80" i="8"/>
  <c r="B80" i="8"/>
  <c r="A80" i="8"/>
  <c r="I79" i="8"/>
  <c r="M79" i="8" s="1"/>
  <c r="F79" i="8"/>
  <c r="E79" i="8"/>
  <c r="D79" i="8"/>
  <c r="H79" i="8" s="1"/>
  <c r="C79" i="8"/>
  <c r="B79" i="8"/>
  <c r="A79" i="8"/>
  <c r="I78" i="8"/>
  <c r="F78" i="8"/>
  <c r="E78" i="8"/>
  <c r="D78" i="8"/>
  <c r="H78" i="8" s="1"/>
  <c r="C78" i="8"/>
  <c r="B78" i="8"/>
  <c r="A78" i="8"/>
  <c r="I77" i="8"/>
  <c r="M77" i="8" s="1"/>
  <c r="F77" i="8"/>
  <c r="E77" i="8"/>
  <c r="D77" i="8"/>
  <c r="H77" i="8" s="1"/>
  <c r="C77" i="8"/>
  <c r="B77" i="8"/>
  <c r="A77" i="8"/>
  <c r="I76" i="8"/>
  <c r="M76" i="8" s="1"/>
  <c r="F76" i="8"/>
  <c r="E76" i="8"/>
  <c r="D76" i="8"/>
  <c r="H76" i="8" s="1"/>
  <c r="C76" i="8"/>
  <c r="B76" i="8"/>
  <c r="A76" i="8"/>
  <c r="I75" i="8"/>
  <c r="M75" i="8" s="1"/>
  <c r="F75" i="8"/>
  <c r="E75" i="8"/>
  <c r="D75" i="8"/>
  <c r="H75" i="8" s="1"/>
  <c r="C75" i="8"/>
  <c r="B75" i="8"/>
  <c r="A75" i="8"/>
  <c r="I74" i="8"/>
  <c r="M74" i="8" s="1"/>
  <c r="F74" i="8"/>
  <c r="E74" i="8"/>
  <c r="D74" i="8"/>
  <c r="H74" i="8" s="1"/>
  <c r="C74" i="8"/>
  <c r="B74" i="8"/>
  <c r="A74" i="8"/>
  <c r="I73" i="8"/>
  <c r="M73" i="8" s="1"/>
  <c r="F73" i="8"/>
  <c r="E73" i="8"/>
  <c r="D73" i="8"/>
  <c r="H73" i="8" s="1"/>
  <c r="C73" i="8"/>
  <c r="B73" i="8"/>
  <c r="A73" i="8"/>
  <c r="I72" i="8"/>
  <c r="M72" i="8" s="1"/>
  <c r="F72" i="8"/>
  <c r="E72" i="8"/>
  <c r="D72" i="8"/>
  <c r="H72" i="8" s="1"/>
  <c r="C72" i="8"/>
  <c r="B72" i="8"/>
  <c r="A72" i="8"/>
  <c r="I71" i="8"/>
  <c r="M71" i="8" s="1"/>
  <c r="F71" i="8"/>
  <c r="E71" i="8"/>
  <c r="D71" i="8"/>
  <c r="H71" i="8" s="1"/>
  <c r="C71" i="8"/>
  <c r="B71" i="8"/>
  <c r="A71" i="8"/>
  <c r="I70" i="8"/>
  <c r="M70" i="8" s="1"/>
  <c r="F70" i="8"/>
  <c r="E70" i="8"/>
  <c r="D70" i="8"/>
  <c r="H70" i="8" s="1"/>
  <c r="C70" i="8"/>
  <c r="B70" i="8"/>
  <c r="A70" i="8"/>
  <c r="I69" i="8"/>
  <c r="M69" i="8" s="1"/>
  <c r="F69" i="8"/>
  <c r="E69" i="8"/>
  <c r="D69" i="8"/>
  <c r="H69" i="8" s="1"/>
  <c r="C69" i="8"/>
  <c r="B69" i="8"/>
  <c r="A69" i="8"/>
  <c r="I68" i="8"/>
  <c r="F68" i="8"/>
  <c r="E68" i="8"/>
  <c r="D68" i="8"/>
  <c r="H68" i="8" s="1"/>
  <c r="C68" i="8"/>
  <c r="B68" i="8"/>
  <c r="A68" i="8"/>
  <c r="I67" i="8"/>
  <c r="M67" i="8" s="1"/>
  <c r="F67" i="8"/>
  <c r="E67" i="8"/>
  <c r="D67" i="8"/>
  <c r="H67" i="8" s="1"/>
  <c r="C67" i="8"/>
  <c r="B67" i="8"/>
  <c r="A67" i="8"/>
  <c r="I66" i="8"/>
  <c r="M66" i="8" s="1"/>
  <c r="F66" i="8"/>
  <c r="E66" i="8"/>
  <c r="D66" i="8"/>
  <c r="H66" i="8" s="1"/>
  <c r="C66" i="8"/>
  <c r="B66" i="8"/>
  <c r="A66" i="8"/>
  <c r="I65" i="8"/>
  <c r="M65" i="8" s="1"/>
  <c r="F65" i="8"/>
  <c r="E65" i="8"/>
  <c r="D65" i="8"/>
  <c r="H65" i="8" s="1"/>
  <c r="C65" i="8"/>
  <c r="B65" i="8"/>
  <c r="A65" i="8"/>
  <c r="I64" i="8"/>
  <c r="M64" i="8" s="1"/>
  <c r="F64" i="8"/>
  <c r="E64" i="8"/>
  <c r="D64" i="8"/>
  <c r="C64" i="8"/>
  <c r="B64" i="8"/>
  <c r="A64" i="8"/>
  <c r="I63" i="8"/>
  <c r="M63" i="8" s="1"/>
  <c r="F63" i="8"/>
  <c r="E63" i="8"/>
  <c r="D63" i="8"/>
  <c r="H63" i="8" s="1"/>
  <c r="C63" i="8"/>
  <c r="B63" i="8"/>
  <c r="A63" i="8"/>
  <c r="I62" i="8"/>
  <c r="M62" i="8" s="1"/>
  <c r="F62" i="8"/>
  <c r="E62" i="8"/>
  <c r="D62" i="8"/>
  <c r="H62" i="8" s="1"/>
  <c r="C62" i="8"/>
  <c r="B62" i="8"/>
  <c r="A62" i="8"/>
  <c r="I61" i="8"/>
  <c r="M61" i="8" s="1"/>
  <c r="F61" i="8"/>
  <c r="E61" i="8"/>
  <c r="D61" i="8"/>
  <c r="H61" i="8" s="1"/>
  <c r="C61" i="8"/>
  <c r="B61" i="8"/>
  <c r="A61" i="8"/>
  <c r="I60" i="8"/>
  <c r="F60" i="8"/>
  <c r="E60" i="8"/>
  <c r="D60" i="8"/>
  <c r="C60" i="8"/>
  <c r="B60" i="8"/>
  <c r="A60" i="8"/>
  <c r="I59" i="8"/>
  <c r="F59" i="8"/>
  <c r="E59" i="8"/>
  <c r="D59" i="8"/>
  <c r="H59" i="8" s="1"/>
  <c r="C59" i="8"/>
  <c r="B59" i="8"/>
  <c r="A59" i="8"/>
  <c r="I58" i="8"/>
  <c r="M58" i="8" s="1"/>
  <c r="F58" i="8"/>
  <c r="E58" i="8"/>
  <c r="D58" i="8"/>
  <c r="H58" i="8" s="1"/>
  <c r="C58" i="8"/>
  <c r="B58" i="8"/>
  <c r="A58" i="8"/>
  <c r="I57" i="8"/>
  <c r="F57" i="8"/>
  <c r="E57" i="8"/>
  <c r="D57" i="8"/>
  <c r="H57" i="8" s="1"/>
  <c r="C57" i="8"/>
  <c r="B57" i="8"/>
  <c r="A57" i="8"/>
  <c r="I56" i="8"/>
  <c r="M56" i="8" s="1"/>
  <c r="F56" i="8"/>
  <c r="E56" i="8"/>
  <c r="D56" i="8"/>
  <c r="H56" i="8" s="1"/>
  <c r="C56" i="8"/>
  <c r="B56" i="8"/>
  <c r="A56" i="8"/>
  <c r="I55" i="8"/>
  <c r="M55" i="8" s="1"/>
  <c r="F55" i="8"/>
  <c r="E55" i="8"/>
  <c r="D55" i="8"/>
  <c r="C55" i="8"/>
  <c r="B55" i="8"/>
  <c r="A55" i="8"/>
  <c r="I54" i="8"/>
  <c r="F54" i="8"/>
  <c r="E54" i="8"/>
  <c r="D54" i="8"/>
  <c r="H54" i="8" s="1"/>
  <c r="C54" i="8"/>
  <c r="B54" i="8"/>
  <c r="A54" i="8"/>
  <c r="I53" i="8"/>
  <c r="F53" i="8"/>
  <c r="E53" i="8"/>
  <c r="D53" i="8"/>
  <c r="C53" i="8"/>
  <c r="B53" i="8"/>
  <c r="A53" i="8"/>
  <c r="I52" i="8"/>
  <c r="M52" i="8" s="1"/>
  <c r="F52" i="8"/>
  <c r="E52" i="8"/>
  <c r="D52" i="8"/>
  <c r="H52" i="8" s="1"/>
  <c r="C52" i="8"/>
  <c r="B52" i="8"/>
  <c r="A52" i="8"/>
  <c r="I51" i="8"/>
  <c r="M51" i="8" s="1"/>
  <c r="F51" i="8"/>
  <c r="E51" i="8"/>
  <c r="D51" i="8"/>
  <c r="C51" i="8"/>
  <c r="B51" i="8"/>
  <c r="A51" i="8"/>
  <c r="I50" i="8"/>
  <c r="F50" i="8"/>
  <c r="E50" i="8"/>
  <c r="D50" i="8"/>
  <c r="C50" i="8"/>
  <c r="B50" i="8"/>
  <c r="A50" i="8"/>
  <c r="I49" i="8"/>
  <c r="F49" i="8"/>
  <c r="E49" i="8"/>
  <c r="D49" i="8"/>
  <c r="C49" i="8"/>
  <c r="B49" i="8"/>
  <c r="A49" i="8"/>
  <c r="I48" i="8"/>
  <c r="M48" i="8" s="1"/>
  <c r="F48" i="8"/>
  <c r="E48" i="8"/>
  <c r="D48" i="8"/>
  <c r="H48" i="8" s="1"/>
  <c r="C48" i="8"/>
  <c r="B48" i="8"/>
  <c r="A48" i="8"/>
  <c r="I47" i="8"/>
  <c r="M47" i="8" s="1"/>
  <c r="F47" i="8"/>
  <c r="E47" i="8"/>
  <c r="D47" i="8"/>
  <c r="C47" i="8"/>
  <c r="B47" i="8"/>
  <c r="A47" i="8"/>
  <c r="I46" i="8"/>
  <c r="M46" i="8" s="1"/>
  <c r="F46" i="8"/>
  <c r="E46" i="8"/>
  <c r="D46" i="8"/>
  <c r="H46" i="8" s="1"/>
  <c r="C46" i="8"/>
  <c r="B46" i="8"/>
  <c r="A46" i="8"/>
  <c r="I45" i="8"/>
  <c r="F45" i="8"/>
  <c r="E45" i="8"/>
  <c r="D45" i="8"/>
  <c r="C45" i="8"/>
  <c r="B45" i="8"/>
  <c r="A45" i="8"/>
  <c r="I44" i="8"/>
  <c r="M44" i="8" s="1"/>
  <c r="F44" i="8"/>
  <c r="E44" i="8"/>
  <c r="D44" i="8"/>
  <c r="H44" i="8" s="1"/>
  <c r="C44" i="8"/>
  <c r="B44" i="8"/>
  <c r="A44" i="8"/>
  <c r="I22" i="8"/>
  <c r="M22" i="8" s="1"/>
  <c r="F22" i="8"/>
  <c r="E22" i="8"/>
  <c r="D22" i="8"/>
  <c r="J22" i="8" s="1"/>
  <c r="C22" i="8"/>
  <c r="B22" i="8"/>
  <c r="A22" i="8"/>
  <c r="I33" i="8"/>
  <c r="M33" i="8" s="1"/>
  <c r="F33" i="8"/>
  <c r="E33" i="8"/>
  <c r="D33" i="8"/>
  <c r="H33" i="8" s="1"/>
  <c r="C33" i="8"/>
  <c r="B33" i="8"/>
  <c r="A33" i="8"/>
  <c r="I41" i="8"/>
  <c r="M41" i="8" s="1"/>
  <c r="F41" i="8"/>
  <c r="E41" i="8"/>
  <c r="D41" i="8"/>
  <c r="J41" i="8" s="1"/>
  <c r="C41" i="8"/>
  <c r="B41" i="8"/>
  <c r="A41" i="8"/>
  <c r="I40" i="8"/>
  <c r="M40" i="8" s="1"/>
  <c r="F40" i="8"/>
  <c r="E40" i="8"/>
  <c r="D40" i="8"/>
  <c r="G40" i="8" s="1"/>
  <c r="C40" i="8"/>
  <c r="B40" i="8"/>
  <c r="A40" i="8"/>
  <c r="I21" i="8"/>
  <c r="M21" i="8" s="1"/>
  <c r="F21" i="8"/>
  <c r="E21" i="8"/>
  <c r="D21" i="8"/>
  <c r="J21" i="8" s="1"/>
  <c r="C21" i="8"/>
  <c r="B21" i="8"/>
  <c r="A21" i="8"/>
  <c r="I38" i="8"/>
  <c r="M38" i="8" s="1"/>
  <c r="F38" i="8"/>
  <c r="E38" i="8"/>
  <c r="D38" i="8"/>
  <c r="H38" i="8" s="1"/>
  <c r="C38" i="8"/>
  <c r="B38" i="8"/>
  <c r="A38" i="8"/>
  <c r="I35" i="8"/>
  <c r="M35" i="8" s="1"/>
  <c r="F35" i="8"/>
  <c r="E35" i="8"/>
  <c r="D35" i="8"/>
  <c r="J35" i="8" s="1"/>
  <c r="C35" i="8"/>
  <c r="B35" i="8"/>
  <c r="A35" i="8"/>
  <c r="I36" i="8"/>
  <c r="M36" i="8" s="1"/>
  <c r="F36" i="8"/>
  <c r="E36" i="8"/>
  <c r="D36" i="8"/>
  <c r="G36" i="8" s="1"/>
  <c r="C36" i="8"/>
  <c r="B36" i="8"/>
  <c r="A36" i="8"/>
  <c r="I24" i="8"/>
  <c r="M24" i="8" s="1"/>
  <c r="F24" i="8"/>
  <c r="E24" i="8"/>
  <c r="D24" i="8"/>
  <c r="J24" i="8" s="1"/>
  <c r="C24" i="8"/>
  <c r="B24" i="8"/>
  <c r="A24" i="8"/>
  <c r="I34" i="8"/>
  <c r="M34" i="8" s="1"/>
  <c r="F34" i="8"/>
  <c r="E34" i="8"/>
  <c r="D34" i="8"/>
  <c r="C34" i="8"/>
  <c r="B34" i="8"/>
  <c r="A34" i="8"/>
  <c r="I30" i="8"/>
  <c r="F30" i="8"/>
  <c r="E30" i="8"/>
  <c r="D30" i="8"/>
  <c r="J30" i="8" s="1"/>
  <c r="C30" i="8"/>
  <c r="B30" i="8"/>
  <c r="A30" i="8"/>
  <c r="I32" i="8"/>
  <c r="M32" i="8" s="1"/>
  <c r="F32" i="8"/>
  <c r="E32" i="8"/>
  <c r="D32" i="8"/>
  <c r="G32" i="8" s="1"/>
  <c r="C32" i="8"/>
  <c r="B32" i="8"/>
  <c r="A32" i="8"/>
  <c r="I31" i="8"/>
  <c r="M31" i="8" s="1"/>
  <c r="F31" i="8"/>
  <c r="E31" i="8"/>
  <c r="D31" i="8"/>
  <c r="J31" i="8" s="1"/>
  <c r="C31" i="8"/>
  <c r="B31" i="8"/>
  <c r="A31" i="8"/>
  <c r="I39" i="8"/>
  <c r="M39" i="8" s="1"/>
  <c r="F39" i="8"/>
  <c r="E39" i="8"/>
  <c r="D39" i="8"/>
  <c r="G39" i="8" s="1"/>
  <c r="C39" i="8"/>
  <c r="B39" i="8"/>
  <c r="A39" i="8"/>
  <c r="I29" i="8"/>
  <c r="F29" i="8"/>
  <c r="E29" i="8"/>
  <c r="D29" i="8"/>
  <c r="J29" i="8" s="1"/>
  <c r="C29" i="8"/>
  <c r="B29" i="8"/>
  <c r="A29" i="8"/>
  <c r="I23" i="8"/>
  <c r="F23" i="8"/>
  <c r="E23" i="8"/>
  <c r="D23" i="8"/>
  <c r="H23" i="8" s="1"/>
  <c r="C23" i="8"/>
  <c r="B23" i="8"/>
  <c r="A23" i="8"/>
  <c r="I27" i="8"/>
  <c r="M27" i="8" s="1"/>
  <c r="F27" i="8"/>
  <c r="E27" i="8"/>
  <c r="D27" i="8"/>
  <c r="J27" i="8" s="1"/>
  <c r="C27" i="8"/>
  <c r="B27" i="8"/>
  <c r="A27" i="8"/>
  <c r="I26" i="8"/>
  <c r="M26" i="8" s="1"/>
  <c r="F26" i="8"/>
  <c r="E26" i="8"/>
  <c r="D26" i="8"/>
  <c r="K26" i="8" s="1"/>
  <c r="C26" i="8"/>
  <c r="B26" i="8"/>
  <c r="A26" i="8"/>
  <c r="I37" i="8"/>
  <c r="F37" i="8"/>
  <c r="E37" i="8"/>
  <c r="D37" i="8"/>
  <c r="J37" i="8" s="1"/>
  <c r="C37" i="8"/>
  <c r="B37" i="8"/>
  <c r="A37" i="8"/>
  <c r="I25" i="8"/>
  <c r="M25" i="8" s="1"/>
  <c r="F25" i="8"/>
  <c r="E25" i="8"/>
  <c r="D25" i="8"/>
  <c r="C25" i="8"/>
  <c r="B25" i="8"/>
  <c r="A25" i="8"/>
  <c r="I28" i="8"/>
  <c r="M28" i="8" s="1"/>
  <c r="F28" i="8"/>
  <c r="E28" i="8"/>
  <c r="D28" i="8"/>
  <c r="J28" i="8" s="1"/>
  <c r="C28" i="8"/>
  <c r="B28" i="8"/>
  <c r="A28" i="8"/>
  <c r="I42" i="8"/>
  <c r="M42" i="8" s="1"/>
  <c r="F42" i="8"/>
  <c r="E42" i="8"/>
  <c r="D42" i="8"/>
  <c r="H42" i="8" s="1"/>
  <c r="C42" i="8"/>
  <c r="B42" i="8"/>
  <c r="A42" i="8"/>
  <c r="I43" i="8"/>
  <c r="M43" i="8" s="1"/>
  <c r="F43" i="8"/>
  <c r="E43" i="8"/>
  <c r="D43" i="8"/>
  <c r="J43" i="8" s="1"/>
  <c r="C43" i="8"/>
  <c r="B43" i="8"/>
  <c r="A43" i="8"/>
  <c r="I17" i="8"/>
  <c r="F17" i="8"/>
  <c r="E17" i="8"/>
  <c r="D17" i="8"/>
  <c r="H17" i="8" s="1"/>
  <c r="C17" i="8"/>
  <c r="B17" i="8"/>
  <c r="A17" i="8"/>
  <c r="I14" i="8"/>
  <c r="M14" i="8" s="1"/>
  <c r="F14" i="8"/>
  <c r="E14" i="8"/>
  <c r="D14" i="8"/>
  <c r="J14" i="8" s="1"/>
  <c r="C14" i="8"/>
  <c r="B14" i="8"/>
  <c r="A14" i="8"/>
  <c r="I11" i="8"/>
  <c r="M11" i="8" s="1"/>
  <c r="F11" i="8"/>
  <c r="E11" i="8"/>
  <c r="D11" i="8"/>
  <c r="C11" i="8"/>
  <c r="B11" i="8"/>
  <c r="A11" i="8"/>
  <c r="I9" i="8"/>
  <c r="M9" i="8" s="1"/>
  <c r="F9" i="8"/>
  <c r="E9" i="8"/>
  <c r="D9" i="8"/>
  <c r="J9" i="8" s="1"/>
  <c r="C9" i="8"/>
  <c r="B9" i="8"/>
  <c r="A9" i="8"/>
  <c r="I8" i="8"/>
  <c r="M8" i="8" s="1"/>
  <c r="F8" i="8"/>
  <c r="E8" i="8"/>
  <c r="D8" i="8"/>
  <c r="H8" i="8" s="1"/>
  <c r="C8" i="8"/>
  <c r="B8" i="8"/>
  <c r="A8" i="8"/>
  <c r="I10" i="8"/>
  <c r="M10" i="8" s="1"/>
  <c r="F10" i="8"/>
  <c r="E10" i="8"/>
  <c r="D10" i="8"/>
  <c r="J10" i="8" s="1"/>
  <c r="C10" i="8"/>
  <c r="B10" i="8"/>
  <c r="A10" i="8"/>
  <c r="I5" i="8"/>
  <c r="M5" i="8" s="1"/>
  <c r="F5" i="8"/>
  <c r="E5" i="8"/>
  <c r="D5" i="8"/>
  <c r="C5" i="8"/>
  <c r="B5" i="8"/>
  <c r="A5" i="8"/>
  <c r="I13" i="8"/>
  <c r="M13" i="8" s="1"/>
  <c r="F13" i="8"/>
  <c r="E13" i="8"/>
  <c r="D13" i="8"/>
  <c r="J13" i="8" s="1"/>
  <c r="C13" i="8"/>
  <c r="B13" i="8"/>
  <c r="A13" i="8"/>
  <c r="I16" i="8"/>
  <c r="F16" i="8"/>
  <c r="E16" i="8"/>
  <c r="D16" i="8"/>
  <c r="H16" i="8" s="1"/>
  <c r="C16" i="8"/>
  <c r="B16" i="8"/>
  <c r="A16" i="8"/>
  <c r="I12" i="8"/>
  <c r="M12" i="8" s="1"/>
  <c r="F12" i="8"/>
  <c r="E12" i="8"/>
  <c r="D12" i="8"/>
  <c r="H12" i="8" s="1"/>
  <c r="C12" i="8"/>
  <c r="B12" i="8"/>
  <c r="A12" i="8"/>
  <c r="I18" i="8"/>
  <c r="M18" i="8" s="1"/>
  <c r="F18" i="8"/>
  <c r="E18" i="8"/>
  <c r="D18" i="8"/>
  <c r="C18" i="8"/>
  <c r="B18" i="8"/>
  <c r="A18" i="8"/>
  <c r="I15" i="8"/>
  <c r="F15" i="8"/>
  <c r="E15" i="8"/>
  <c r="D15" i="8"/>
  <c r="H15" i="8" s="1"/>
  <c r="C15" i="8"/>
  <c r="B15" i="8"/>
  <c r="A15" i="8"/>
  <c r="I4" i="8"/>
  <c r="F4" i="8"/>
  <c r="E4" i="8"/>
  <c r="D4" i="8"/>
  <c r="H4" i="8" s="1"/>
  <c r="C4" i="8"/>
  <c r="B4" i="8"/>
  <c r="A4" i="8"/>
  <c r="I19" i="8"/>
  <c r="M19" i="8" s="1"/>
  <c r="F19" i="8"/>
  <c r="E19" i="8"/>
  <c r="D19" i="8"/>
  <c r="H19" i="8" s="1"/>
  <c r="C19" i="8"/>
  <c r="B19" i="8"/>
  <c r="A19" i="8"/>
  <c r="I6" i="8"/>
  <c r="M6" i="8" s="1"/>
  <c r="F6" i="8"/>
  <c r="E6" i="8"/>
  <c r="D6" i="8"/>
  <c r="H6" i="8" s="1"/>
  <c r="C6" i="8"/>
  <c r="B6" i="8"/>
  <c r="A6" i="8"/>
  <c r="I20" i="8"/>
  <c r="F20" i="8"/>
  <c r="E20" i="8"/>
  <c r="D20" i="8"/>
  <c r="H20" i="8" s="1"/>
  <c r="C20" i="8"/>
  <c r="B20" i="8"/>
  <c r="A20" i="8"/>
  <c r="I7" i="8"/>
  <c r="F7" i="8"/>
  <c r="E7" i="8"/>
  <c r="D7" i="8"/>
  <c r="H7" i="8" s="1"/>
  <c r="C7" i="8"/>
  <c r="B7" i="8"/>
  <c r="A7" i="8"/>
  <c r="I2" i="8"/>
  <c r="M2" i="8" s="1"/>
  <c r="F2" i="8"/>
  <c r="E2" i="8"/>
  <c r="D2" i="8"/>
  <c r="H2" i="8" s="1"/>
  <c r="C2" i="8"/>
  <c r="B2" i="8"/>
  <c r="A2" i="8"/>
  <c r="I3" i="8"/>
  <c r="M3" i="8" s="1"/>
  <c r="F3" i="8"/>
  <c r="F7" i="1" s="1"/>
  <c r="E3" i="8"/>
  <c r="D3" i="8"/>
  <c r="C3" i="8"/>
  <c r="B3" i="8"/>
  <c r="A3" i="8"/>
  <c r="L34" i="4"/>
  <c r="G34" i="4"/>
  <c r="L33" i="4"/>
  <c r="G33" i="4"/>
  <c r="L32" i="4"/>
  <c r="G32" i="4"/>
  <c r="L31" i="4"/>
  <c r="G31" i="4"/>
  <c r="L7" i="4"/>
  <c r="G7" i="4"/>
  <c r="L6" i="4"/>
  <c r="G6" i="4"/>
  <c r="L5" i="4"/>
  <c r="G5" i="4"/>
  <c r="D35" i="3"/>
  <c r="H25" i="1"/>
  <c r="L27" i="4" l="1"/>
  <c r="E16" i="4"/>
  <c r="S24" i="2"/>
  <c r="G8" i="1"/>
  <c r="R11" i="2"/>
  <c r="W5" i="1"/>
  <c r="S23" i="2"/>
  <c r="F22" i="1"/>
  <c r="W10" i="1"/>
  <c r="J13" i="2"/>
  <c r="G23" i="1"/>
  <c r="G26" i="1" s="1"/>
  <c r="E6" i="4"/>
  <c r="G17" i="2"/>
  <c r="E5" i="4"/>
  <c r="X5" i="2"/>
  <c r="J10" i="2"/>
  <c r="X20" i="2"/>
  <c r="E7" i="4"/>
  <c r="V23" i="1"/>
  <c r="V26" i="1" s="1"/>
  <c r="R5" i="2"/>
  <c r="R25" i="2"/>
  <c r="E17" i="4"/>
  <c r="H5" i="1"/>
  <c r="J6" i="1"/>
  <c r="K7" i="1"/>
  <c r="L8" i="1"/>
  <c r="J21" i="1"/>
  <c r="J34" i="1" s="1"/>
  <c r="K22" i="1"/>
  <c r="L23" i="1"/>
  <c r="L26" i="1" s="1"/>
  <c r="O25" i="1"/>
  <c r="J9" i="2"/>
  <c r="R10" i="2"/>
  <c r="X11" i="2"/>
  <c r="I14" i="2"/>
  <c r="G18" i="2"/>
  <c r="V21" i="2"/>
  <c r="M5" i="1"/>
  <c r="O6" i="1"/>
  <c r="P7" i="1"/>
  <c r="Q8" i="1"/>
  <c r="O21" i="1"/>
  <c r="P22" i="1"/>
  <c r="Q23" i="1"/>
  <c r="J5" i="2"/>
  <c r="R9" i="2"/>
  <c r="X10" i="2"/>
  <c r="J12" i="2"/>
  <c r="I15" i="2"/>
  <c r="F19" i="2"/>
  <c r="S22" i="2"/>
  <c r="Q29" i="2"/>
  <c r="J5" i="4"/>
  <c r="J6" i="4"/>
  <c r="J7" i="4"/>
  <c r="J25" i="4"/>
  <c r="R5" i="1"/>
  <c r="T6" i="1"/>
  <c r="U7" i="1"/>
  <c r="V8" i="1"/>
  <c r="V11" i="1" s="1"/>
  <c r="T21" i="1"/>
  <c r="U22" i="1"/>
  <c r="X9" i="2"/>
  <c r="J11" i="2"/>
  <c r="T12" i="2"/>
  <c r="H16" i="2"/>
  <c r="Y19" i="2"/>
  <c r="N507" i="8"/>
  <c r="N506" i="8"/>
  <c r="N505" i="8"/>
  <c r="N499" i="8"/>
  <c r="N491" i="8"/>
  <c r="N501" i="8"/>
  <c r="N493" i="8"/>
  <c r="N487" i="8"/>
  <c r="N502" i="8"/>
  <c r="N498" i="8"/>
  <c r="N494" i="8"/>
  <c r="N490" i="8"/>
  <c r="N486" i="8"/>
  <c r="N495" i="8"/>
  <c r="N483" i="8"/>
  <c r="N503" i="8"/>
  <c r="N497" i="8"/>
  <c r="N489" i="8"/>
  <c r="N485" i="8"/>
  <c r="N504" i="8"/>
  <c r="N500" i="8"/>
  <c r="N496" i="8"/>
  <c r="N492" i="8"/>
  <c r="N488" i="8"/>
  <c r="N484" i="8"/>
  <c r="K497" i="8"/>
  <c r="K489" i="8"/>
  <c r="K503" i="8"/>
  <c r="K495" i="8"/>
  <c r="K487" i="8"/>
  <c r="K501" i="8"/>
  <c r="K493" i="8"/>
  <c r="K485" i="8"/>
  <c r="K499" i="8"/>
  <c r="K491" i="8"/>
  <c r="K483" i="8"/>
  <c r="J11" i="4"/>
  <c r="W5" i="2"/>
  <c r="M25" i="1"/>
  <c r="K16" i="4"/>
  <c r="Q22" i="1"/>
  <c r="J25" i="1"/>
  <c r="M5" i="2"/>
  <c r="S5" i="2"/>
  <c r="Y5" i="2"/>
  <c r="S9" i="2"/>
  <c r="M10" i="2"/>
  <c r="Y10" i="2"/>
  <c r="S11" i="2"/>
  <c r="W12" i="2"/>
  <c r="O13" i="2"/>
  <c r="N14" i="2"/>
  <c r="N15" i="2"/>
  <c r="M16" i="2"/>
  <c r="L17" i="2"/>
  <c r="L18" i="2"/>
  <c r="J19" i="2"/>
  <c r="I20" i="2"/>
  <c r="G21" i="2"/>
  <c r="E22" i="2"/>
  <c r="X22" i="2"/>
  <c r="X23" i="2"/>
  <c r="X24" i="2"/>
  <c r="G26" i="2"/>
  <c r="I31" i="2"/>
  <c r="J16" i="4"/>
  <c r="M16" i="4" s="1"/>
  <c r="J17" i="4"/>
  <c r="L17" i="4"/>
  <c r="E5" i="1"/>
  <c r="O5" i="1"/>
  <c r="T5" i="1"/>
  <c r="K6" i="1"/>
  <c r="U6" i="1"/>
  <c r="L7" i="1"/>
  <c r="V7" i="1"/>
  <c r="M8" i="1"/>
  <c r="W8" i="1"/>
  <c r="W11" i="1" s="1"/>
  <c r="K21" i="1"/>
  <c r="K34" i="1" s="1"/>
  <c r="U21" i="1"/>
  <c r="G22" i="1"/>
  <c r="V22" i="1"/>
  <c r="M23" i="1"/>
  <c r="M26" i="1" s="1"/>
  <c r="W23" i="1"/>
  <c r="W26" i="1" s="1"/>
  <c r="V25" i="1"/>
  <c r="M9" i="2"/>
  <c r="Y9" i="2"/>
  <c r="S10" i="2"/>
  <c r="M11" i="2"/>
  <c r="Y11" i="2"/>
  <c r="M12" i="2"/>
  <c r="F5" i="1"/>
  <c r="K5" i="1"/>
  <c r="P5" i="1"/>
  <c r="U5" i="1"/>
  <c r="G6" i="1"/>
  <c r="L6" i="1"/>
  <c r="Q6" i="1"/>
  <c r="V6" i="1"/>
  <c r="V20" i="1" s="1"/>
  <c r="H7" i="1"/>
  <c r="M7" i="1"/>
  <c r="R7" i="1"/>
  <c r="W7" i="1"/>
  <c r="J8" i="1"/>
  <c r="O8" i="1"/>
  <c r="T8" i="1"/>
  <c r="F10" i="1"/>
  <c r="G21" i="1"/>
  <c r="G34" i="1" s="1"/>
  <c r="L21" i="1"/>
  <c r="Q21" i="1"/>
  <c r="V21" i="1"/>
  <c r="V34" i="1" s="1"/>
  <c r="H22" i="1"/>
  <c r="M22" i="1"/>
  <c r="R22" i="1"/>
  <c r="W22" i="1"/>
  <c r="J23" i="1"/>
  <c r="J26" i="1" s="1"/>
  <c r="O23" i="1"/>
  <c r="O26" i="1" s="1"/>
  <c r="T23" i="1"/>
  <c r="F25" i="1"/>
  <c r="K25" i="1"/>
  <c r="H5" i="2"/>
  <c r="N5" i="2"/>
  <c r="T5" i="2"/>
  <c r="H9" i="2"/>
  <c r="N9" i="2"/>
  <c r="T9" i="2"/>
  <c r="H10" i="2"/>
  <c r="N10" i="2"/>
  <c r="T10" i="2"/>
  <c r="H11" i="2"/>
  <c r="N11" i="2"/>
  <c r="T11" i="2"/>
  <c r="H12" i="2"/>
  <c r="O12" i="2"/>
  <c r="Y12" i="2"/>
  <c r="T13" i="2"/>
  <c r="S14" i="2"/>
  <c r="S15" i="2"/>
  <c r="R16" i="2"/>
  <c r="Q17" i="2"/>
  <c r="Q18" i="2"/>
  <c r="O19" i="2"/>
  <c r="N20" i="2"/>
  <c r="L21" i="2"/>
  <c r="I22" i="2"/>
  <c r="I23" i="2"/>
  <c r="I24" i="2"/>
  <c r="H25" i="2"/>
  <c r="I27" i="2"/>
  <c r="W33" i="2"/>
  <c r="E18" i="4"/>
  <c r="E29" i="4"/>
  <c r="J5" i="1"/>
  <c r="F6" i="1"/>
  <c r="P6" i="1"/>
  <c r="G7" i="1"/>
  <c r="Q7" i="1"/>
  <c r="H8" i="1"/>
  <c r="R8" i="1"/>
  <c r="F21" i="1"/>
  <c r="F34" i="1" s="1"/>
  <c r="P21" i="1"/>
  <c r="P34" i="1" s="1"/>
  <c r="L22" i="1"/>
  <c r="H23" i="1"/>
  <c r="H26" i="1" s="1"/>
  <c r="R23" i="1"/>
  <c r="G5" i="1"/>
  <c r="L5" i="1"/>
  <c r="Q5" i="1"/>
  <c r="V5" i="1"/>
  <c r="H6" i="1"/>
  <c r="M6" i="1"/>
  <c r="R6" i="1"/>
  <c r="W6" i="1"/>
  <c r="W20" i="1" s="1"/>
  <c r="J7" i="1"/>
  <c r="O7" i="1"/>
  <c r="T7" i="1"/>
  <c r="F8" i="1"/>
  <c r="F11" i="1" s="1"/>
  <c r="K8" i="1"/>
  <c r="P8" i="1"/>
  <c r="U8" i="1"/>
  <c r="V10" i="1"/>
  <c r="H21" i="1"/>
  <c r="H34" i="1" s="1"/>
  <c r="M21" i="1"/>
  <c r="R21" i="1"/>
  <c r="W21" i="1"/>
  <c r="W34" i="1" s="1"/>
  <c r="J22" i="1"/>
  <c r="O22" i="1"/>
  <c r="T22" i="1"/>
  <c r="F23" i="1"/>
  <c r="F26" i="1" s="1"/>
  <c r="K23" i="1"/>
  <c r="K26" i="1" s="1"/>
  <c r="P23" i="1"/>
  <c r="U23" i="1"/>
  <c r="G25" i="1"/>
  <c r="I5" i="2"/>
  <c r="O5" i="2"/>
  <c r="I9" i="2"/>
  <c r="O9" i="2"/>
  <c r="W9" i="2"/>
  <c r="I10" i="2"/>
  <c r="O10" i="2"/>
  <c r="W10" i="2"/>
  <c r="I11" i="2"/>
  <c r="O11" i="2"/>
  <c r="W11" i="2"/>
  <c r="I12" i="2"/>
  <c r="R12" i="2"/>
  <c r="H13" i="2"/>
  <c r="Y13" i="2"/>
  <c r="X14" i="2"/>
  <c r="X15" i="2"/>
  <c r="W16" i="2"/>
  <c r="V17" i="2"/>
  <c r="V18" i="2"/>
  <c r="T19" i="2"/>
  <c r="S20" i="2"/>
  <c r="Q21" i="2"/>
  <c r="N22" i="2"/>
  <c r="N23" i="2"/>
  <c r="N24" i="2"/>
  <c r="M25" i="2"/>
  <c r="M28" i="2"/>
  <c r="K13" i="4"/>
  <c r="L16" i="4"/>
  <c r="E21" i="4"/>
  <c r="F25" i="2"/>
  <c r="J9" i="4"/>
  <c r="V5" i="2"/>
  <c r="J10" i="4"/>
  <c r="N12" i="2"/>
  <c r="S12" i="2"/>
  <c r="X12" i="2"/>
  <c r="I13" i="2"/>
  <c r="N13" i="2"/>
  <c r="S13" i="2"/>
  <c r="X13" i="2"/>
  <c r="H14" i="2"/>
  <c r="M14" i="2"/>
  <c r="R14" i="2"/>
  <c r="W14" i="2"/>
  <c r="H15" i="2"/>
  <c r="M15" i="2"/>
  <c r="R15" i="2"/>
  <c r="W15" i="2"/>
  <c r="G16" i="2"/>
  <c r="L16" i="2"/>
  <c r="Q16" i="2"/>
  <c r="V16" i="2"/>
  <c r="F17" i="2"/>
  <c r="J17" i="2"/>
  <c r="O17" i="2"/>
  <c r="T17" i="2"/>
  <c r="Y17" i="2"/>
  <c r="J18" i="2"/>
  <c r="O18" i="2"/>
  <c r="T18" i="2"/>
  <c r="Y18" i="2"/>
  <c r="I19" i="2"/>
  <c r="N19" i="2"/>
  <c r="S19" i="2"/>
  <c r="X19" i="2"/>
  <c r="H20" i="2"/>
  <c r="M20" i="2"/>
  <c r="R20" i="2"/>
  <c r="W20" i="2"/>
  <c r="F21" i="2"/>
  <c r="J21" i="2"/>
  <c r="O21" i="2"/>
  <c r="T21" i="2"/>
  <c r="Y21" i="2"/>
  <c r="H22" i="2"/>
  <c r="M22" i="2"/>
  <c r="R22" i="2"/>
  <c r="W22" i="2"/>
  <c r="H23" i="2"/>
  <c r="M23" i="2"/>
  <c r="R23" i="2"/>
  <c r="W23" i="2"/>
  <c r="H24" i="2"/>
  <c r="M24" i="2"/>
  <c r="R24" i="2"/>
  <c r="W24" i="2"/>
  <c r="G25" i="2"/>
  <c r="L25" i="2"/>
  <c r="Q25" i="2"/>
  <c r="F26" i="2"/>
  <c r="T26" i="2"/>
  <c r="H28" i="2"/>
  <c r="L29" i="2"/>
  <c r="O30" i="2"/>
  <c r="G33" i="2"/>
  <c r="L9" i="4"/>
  <c r="L12" i="4"/>
  <c r="E11" i="4"/>
  <c r="L25" i="1"/>
  <c r="W25" i="1"/>
  <c r="L5" i="2"/>
  <c r="Q5" i="2"/>
  <c r="G9" i="2"/>
  <c r="L9" i="2"/>
  <c r="Q9" i="2"/>
  <c r="V9" i="2"/>
  <c r="G10" i="2"/>
  <c r="L10" i="2"/>
  <c r="Q10" i="2"/>
  <c r="V10" i="2"/>
  <c r="G11" i="2"/>
  <c r="L11" i="2"/>
  <c r="Q11" i="2"/>
  <c r="V11" i="2"/>
  <c r="G12" i="2"/>
  <c r="L12" i="2"/>
  <c r="Q12" i="2"/>
  <c r="V12" i="2"/>
  <c r="G13" i="2"/>
  <c r="L13" i="2"/>
  <c r="Q13" i="2"/>
  <c r="V13" i="2"/>
  <c r="F14" i="2"/>
  <c r="J14" i="2"/>
  <c r="O14" i="2"/>
  <c r="T14" i="2"/>
  <c r="Y14" i="2"/>
  <c r="J15" i="2"/>
  <c r="O15" i="2"/>
  <c r="T15" i="2"/>
  <c r="Y15" i="2"/>
  <c r="I16" i="2"/>
  <c r="N16" i="2"/>
  <c r="S16" i="2"/>
  <c r="X16" i="2"/>
  <c r="H17" i="2"/>
  <c r="M17" i="2"/>
  <c r="R17" i="2"/>
  <c r="W17" i="2"/>
  <c r="H18" i="2"/>
  <c r="M18" i="2"/>
  <c r="R18" i="2"/>
  <c r="W18" i="2"/>
  <c r="G19" i="2"/>
  <c r="L19" i="2"/>
  <c r="Q19" i="2"/>
  <c r="V19" i="2"/>
  <c r="F20" i="2"/>
  <c r="J20" i="2"/>
  <c r="O20" i="2"/>
  <c r="T20" i="2"/>
  <c r="Y20" i="2"/>
  <c r="H21" i="2"/>
  <c r="M21" i="2"/>
  <c r="R21" i="2"/>
  <c r="W21" i="2"/>
  <c r="F22" i="2"/>
  <c r="J22" i="2"/>
  <c r="O22" i="2"/>
  <c r="T22" i="2"/>
  <c r="Y22" i="2"/>
  <c r="J23" i="2"/>
  <c r="O23" i="2"/>
  <c r="T23" i="2"/>
  <c r="Y23" i="2"/>
  <c r="J24" i="2"/>
  <c r="O24" i="2"/>
  <c r="T24" i="2"/>
  <c r="Y24" i="2"/>
  <c r="I25" i="2"/>
  <c r="N25" i="2"/>
  <c r="V25" i="2"/>
  <c r="L26" i="2"/>
  <c r="N27" i="2"/>
  <c r="R28" i="2"/>
  <c r="F30" i="2"/>
  <c r="S31" i="2"/>
  <c r="S35" i="2"/>
  <c r="K11" i="4"/>
  <c r="L13" i="4"/>
  <c r="J18" i="4"/>
  <c r="E28" i="4"/>
  <c r="M13" i="2"/>
  <c r="R13" i="2"/>
  <c r="W13" i="2"/>
  <c r="G14" i="2"/>
  <c r="L14" i="2"/>
  <c r="Q14" i="2"/>
  <c r="V14" i="2"/>
  <c r="G15" i="2"/>
  <c r="L15" i="2"/>
  <c r="Q15" i="2"/>
  <c r="V15" i="2"/>
  <c r="F16" i="2"/>
  <c r="J16" i="2"/>
  <c r="O16" i="2"/>
  <c r="T16" i="2"/>
  <c r="Y16" i="2"/>
  <c r="I17" i="2"/>
  <c r="N17" i="2"/>
  <c r="S17" i="2"/>
  <c r="X17" i="2"/>
  <c r="I18" i="2"/>
  <c r="N18" i="2"/>
  <c r="S18" i="2"/>
  <c r="X18" i="2"/>
  <c r="H19" i="2"/>
  <c r="M19" i="2"/>
  <c r="R19" i="2"/>
  <c r="W19" i="2"/>
  <c r="G20" i="2"/>
  <c r="L20" i="2"/>
  <c r="Q20" i="2"/>
  <c r="V20" i="2"/>
  <c r="E21" i="2"/>
  <c r="I21" i="2"/>
  <c r="N21" i="2"/>
  <c r="S21" i="2"/>
  <c r="X21" i="2"/>
  <c r="G22" i="2"/>
  <c r="L22" i="2"/>
  <c r="Q22" i="2"/>
  <c r="V22" i="2"/>
  <c r="G23" i="2"/>
  <c r="L23" i="2"/>
  <c r="Q23" i="2"/>
  <c r="V23" i="2"/>
  <c r="G24" i="2"/>
  <c r="L24" i="2"/>
  <c r="Q24" i="2"/>
  <c r="V24" i="2"/>
  <c r="J25" i="2"/>
  <c r="O25" i="2"/>
  <c r="W25" i="2"/>
  <c r="O26" i="2"/>
  <c r="S27" i="2"/>
  <c r="G29" i="2"/>
  <c r="J30" i="2"/>
  <c r="R32" i="2"/>
  <c r="Q36" i="2"/>
  <c r="K9" i="4"/>
  <c r="K12" i="4"/>
  <c r="L11" i="4"/>
  <c r="E13" i="4"/>
  <c r="E15" i="4"/>
  <c r="K17" i="4"/>
  <c r="K18" i="4"/>
  <c r="J12" i="4"/>
  <c r="J13" i="4"/>
  <c r="L15" i="4"/>
  <c r="L18" i="4"/>
  <c r="E33" i="4"/>
  <c r="J27" i="4"/>
  <c r="E19" i="4"/>
  <c r="E22" i="4"/>
  <c r="J24" i="4"/>
  <c r="E24" i="4"/>
  <c r="E20" i="4"/>
  <c r="L23" i="4"/>
  <c r="G90" i="8"/>
  <c r="Y30" i="2"/>
  <c r="N37" i="2"/>
  <c r="M5" i="4"/>
  <c r="M7" i="4"/>
  <c r="L19" i="4"/>
  <c r="K19" i="4"/>
  <c r="J19" i="4"/>
  <c r="N38" i="2"/>
  <c r="V34" i="2"/>
  <c r="H32" i="2"/>
  <c r="T30" i="2"/>
  <c r="V29" i="2"/>
  <c r="W28" i="2"/>
  <c r="X27" i="2"/>
  <c r="Y26" i="2"/>
  <c r="J26" i="2"/>
  <c r="M141" i="8"/>
  <c r="M145" i="8"/>
  <c r="J22" i="4"/>
  <c r="M149" i="8"/>
  <c r="M153" i="8"/>
  <c r="J26" i="4"/>
  <c r="E26" i="4"/>
  <c r="M157" i="8"/>
  <c r="M161" i="8"/>
  <c r="L21" i="4"/>
  <c r="K21" i="4"/>
  <c r="J21" i="4"/>
  <c r="J23" i="4"/>
  <c r="E23" i="4"/>
  <c r="M169" i="8"/>
  <c r="L20" i="4"/>
  <c r="K20" i="4"/>
  <c r="J20" i="4"/>
  <c r="M173" i="8"/>
  <c r="M181" i="8"/>
  <c r="M189" i="8"/>
  <c r="M193" i="8"/>
  <c r="M197" i="8"/>
  <c r="M205" i="8"/>
  <c r="M209" i="8"/>
  <c r="M213" i="8"/>
  <c r="E25" i="4"/>
  <c r="J14" i="4"/>
  <c r="I26" i="4"/>
  <c r="D22" i="4"/>
  <c r="I21" i="4"/>
  <c r="F29" i="2"/>
  <c r="D23" i="4"/>
  <c r="E37" i="2"/>
  <c r="F28" i="2"/>
  <c r="I29" i="4"/>
  <c r="E35" i="2"/>
  <c r="F31" i="2"/>
  <c r="F27" i="2"/>
  <c r="I38" i="2"/>
  <c r="X38" i="2"/>
  <c r="S38" i="2"/>
  <c r="H18" i="8"/>
  <c r="E9" i="4"/>
  <c r="M9" i="4" s="1"/>
  <c r="J8" i="4"/>
  <c r="R33" i="2"/>
  <c r="M33" i="2"/>
  <c r="H33" i="2"/>
  <c r="I37" i="2"/>
  <c r="L36" i="2"/>
  <c r="N35" i="2"/>
  <c r="Q34" i="2"/>
  <c r="X32" i="2"/>
  <c r="N32" i="2"/>
  <c r="Y31" i="2"/>
  <c r="O31" i="2"/>
  <c r="H31" i="2"/>
  <c r="X30" i="2"/>
  <c r="S30" i="2"/>
  <c r="N30" i="2"/>
  <c r="I30" i="2"/>
  <c r="Y29" i="2"/>
  <c r="T29" i="2"/>
  <c r="O29" i="2"/>
  <c r="J29" i="2"/>
  <c r="V28" i="2"/>
  <c r="Q28" i="2"/>
  <c r="L28" i="2"/>
  <c r="G28" i="2"/>
  <c r="W27" i="2"/>
  <c r="R27" i="2"/>
  <c r="M27" i="2"/>
  <c r="H27" i="2"/>
  <c r="X26" i="2"/>
  <c r="S26" i="2"/>
  <c r="N26" i="2"/>
  <c r="I26" i="2"/>
  <c r="Y25" i="2"/>
  <c r="T25" i="2"/>
  <c r="X37" i="2"/>
  <c r="G36" i="2"/>
  <c r="I35" i="2"/>
  <c r="L34" i="2"/>
  <c r="W32" i="2"/>
  <c r="M32" i="2"/>
  <c r="X31" i="2"/>
  <c r="N31" i="2"/>
  <c r="G31" i="2"/>
  <c r="W30" i="2"/>
  <c r="R30" i="2"/>
  <c r="M30" i="2"/>
  <c r="H30" i="2"/>
  <c r="X29" i="2"/>
  <c r="S29" i="2"/>
  <c r="N29" i="2"/>
  <c r="I29" i="2"/>
  <c r="Y28" i="2"/>
  <c r="T28" i="2"/>
  <c r="O28" i="2"/>
  <c r="J28" i="2"/>
  <c r="V27" i="2"/>
  <c r="Q27" i="2"/>
  <c r="L27" i="2"/>
  <c r="G27" i="2"/>
  <c r="W26" i="2"/>
  <c r="R26" i="2"/>
  <c r="M26" i="2"/>
  <c r="H26" i="2"/>
  <c r="X25" i="2"/>
  <c r="S25" i="2"/>
  <c r="S37" i="2"/>
  <c r="V36" i="2"/>
  <c r="X35" i="2"/>
  <c r="G34" i="2"/>
  <c r="S32" i="2"/>
  <c r="I32" i="2"/>
  <c r="T31" i="2"/>
  <c r="J31" i="2"/>
  <c r="V30" i="2"/>
  <c r="Q30" i="2"/>
  <c r="L30" i="2"/>
  <c r="G30" i="2"/>
  <c r="W29" i="2"/>
  <c r="R29" i="2"/>
  <c r="M29" i="2"/>
  <c r="H29" i="2"/>
  <c r="X28" i="2"/>
  <c r="S28" i="2"/>
  <c r="N28" i="2"/>
  <c r="I28" i="2"/>
  <c r="Y27" i="2"/>
  <c r="T27" i="2"/>
  <c r="O27" i="2"/>
  <c r="J27" i="2"/>
  <c r="V26" i="2"/>
  <c r="Q26" i="2"/>
  <c r="E10" i="4"/>
  <c r="G369" i="8"/>
  <c r="H3" i="8"/>
  <c r="H38" i="2"/>
  <c r="I27" i="4"/>
  <c r="I20" i="4"/>
  <c r="D19" i="4"/>
  <c r="I18" i="4"/>
  <c r="D17" i="4"/>
  <c r="I16" i="4"/>
  <c r="D15" i="4"/>
  <c r="I14" i="4"/>
  <c r="D13" i="4"/>
  <c r="I12" i="4"/>
  <c r="D11" i="4"/>
  <c r="I10" i="4"/>
  <c r="D9" i="4"/>
  <c r="I8" i="4"/>
  <c r="F4" i="3"/>
  <c r="F36" i="2"/>
  <c r="F34" i="2"/>
  <c r="E31" i="4"/>
  <c r="E30" i="4"/>
  <c r="D29" i="4"/>
  <c r="P29" i="4" s="1"/>
  <c r="D28" i="4"/>
  <c r="I24" i="4"/>
  <c r="I23" i="4"/>
  <c r="I22" i="4"/>
  <c r="E4" i="3"/>
  <c r="E36" i="2"/>
  <c r="F33" i="2"/>
  <c r="D32" i="4"/>
  <c r="J29" i="4"/>
  <c r="J28" i="4"/>
  <c r="I25" i="4"/>
  <c r="D20" i="4"/>
  <c r="I19" i="4"/>
  <c r="D18" i="4"/>
  <c r="I17" i="4"/>
  <c r="D16" i="4"/>
  <c r="I15" i="4"/>
  <c r="D14" i="4"/>
  <c r="I13" i="4"/>
  <c r="D12" i="4"/>
  <c r="I11" i="4"/>
  <c r="D10" i="4"/>
  <c r="I9" i="4"/>
  <c r="D8" i="4"/>
  <c r="I7" i="4"/>
  <c r="D7" i="4"/>
  <c r="I6" i="4"/>
  <c r="D6" i="4"/>
  <c r="I5" i="4"/>
  <c r="D5" i="4"/>
  <c r="F37" i="2"/>
  <c r="F35" i="2"/>
  <c r="F32" i="2"/>
  <c r="L14" i="4"/>
  <c r="E14" i="4"/>
  <c r="K14" i="4"/>
  <c r="W38" i="2"/>
  <c r="R38" i="2"/>
  <c r="M38" i="2"/>
  <c r="V38" i="2"/>
  <c r="Q38" i="2"/>
  <c r="L38" i="2"/>
  <c r="Y38" i="2"/>
  <c r="T38" i="2"/>
  <c r="O38" i="2"/>
  <c r="J38" i="2"/>
  <c r="G5" i="8"/>
  <c r="E27" i="4"/>
  <c r="E8" i="4"/>
  <c r="L8" i="4"/>
  <c r="K8" i="4"/>
  <c r="V33" i="2"/>
  <c r="Q33" i="2"/>
  <c r="L33" i="2"/>
  <c r="Y33" i="2"/>
  <c r="T33" i="2"/>
  <c r="O33" i="2"/>
  <c r="J33" i="2"/>
  <c r="X33" i="2"/>
  <c r="S33" i="2"/>
  <c r="N33" i="2"/>
  <c r="I33" i="2"/>
  <c r="W37" i="2"/>
  <c r="R37" i="2"/>
  <c r="M37" i="2"/>
  <c r="H37" i="2"/>
  <c r="Y36" i="2"/>
  <c r="T36" i="2"/>
  <c r="O36" i="2"/>
  <c r="J36" i="2"/>
  <c r="W35" i="2"/>
  <c r="R35" i="2"/>
  <c r="M35" i="2"/>
  <c r="H35" i="2"/>
  <c r="Y34" i="2"/>
  <c r="T34" i="2"/>
  <c r="O34" i="2"/>
  <c r="J34" i="2"/>
  <c r="G38" i="2"/>
  <c r="V37" i="2"/>
  <c r="Q37" i="2"/>
  <c r="L37" i="2"/>
  <c r="G37" i="2"/>
  <c r="X36" i="2"/>
  <c r="S36" i="2"/>
  <c r="N36" i="2"/>
  <c r="I36" i="2"/>
  <c r="V35" i="2"/>
  <c r="Q35" i="2"/>
  <c r="L35" i="2"/>
  <c r="G35" i="2"/>
  <c r="X34" i="2"/>
  <c r="S34" i="2"/>
  <c r="N34" i="2"/>
  <c r="I34" i="2"/>
  <c r="V32" i="2"/>
  <c r="Q32" i="2"/>
  <c r="L32" i="2"/>
  <c r="G32" i="2"/>
  <c r="W31" i="2"/>
  <c r="R31" i="2"/>
  <c r="M31" i="2"/>
  <c r="Y37" i="2"/>
  <c r="T37" i="2"/>
  <c r="O37" i="2"/>
  <c r="J37" i="2"/>
  <c r="W36" i="2"/>
  <c r="R36" i="2"/>
  <c r="M36" i="2"/>
  <c r="H36" i="2"/>
  <c r="Y35" i="2"/>
  <c r="T35" i="2"/>
  <c r="O35" i="2"/>
  <c r="J35" i="2"/>
  <c r="W34" i="2"/>
  <c r="R34" i="2"/>
  <c r="M34" i="2"/>
  <c r="H34" i="2"/>
  <c r="Y32" i="2"/>
  <c r="T32" i="2"/>
  <c r="O32" i="2"/>
  <c r="J32" i="2"/>
  <c r="V31" i="2"/>
  <c r="Q31" i="2"/>
  <c r="L31" i="2"/>
  <c r="M37" i="8"/>
  <c r="M29" i="8"/>
  <c r="M30" i="8"/>
  <c r="H34" i="8"/>
  <c r="E12" i="4"/>
  <c r="L10" i="4"/>
  <c r="K10" i="4"/>
  <c r="M45" i="8"/>
  <c r="M49" i="8"/>
  <c r="M53" i="8"/>
  <c r="K15" i="4"/>
  <c r="J15" i="4"/>
  <c r="I28" i="4"/>
  <c r="I30" i="4"/>
  <c r="G100" i="8"/>
  <c r="G460" i="8"/>
  <c r="H460" i="8" s="1"/>
  <c r="G48" i="8"/>
  <c r="G92" i="8"/>
  <c r="G131" i="8"/>
  <c r="K19" i="8"/>
  <c r="G266" i="8"/>
  <c r="K52" i="8"/>
  <c r="G56" i="8"/>
  <c r="G120" i="8"/>
  <c r="G52" i="8"/>
  <c r="J90" i="8"/>
  <c r="J92" i="8"/>
  <c r="K120" i="8"/>
  <c r="K432" i="8"/>
  <c r="G19" i="8"/>
  <c r="G70" i="8"/>
  <c r="G112" i="8"/>
  <c r="G128" i="8"/>
  <c r="G143" i="8"/>
  <c r="G157" i="8"/>
  <c r="G162" i="8"/>
  <c r="G163" i="8"/>
  <c r="J239" i="8"/>
  <c r="G397" i="8"/>
  <c r="H397" i="8" s="1"/>
  <c r="K193" i="8"/>
  <c r="G219" i="8"/>
  <c r="G455" i="8"/>
  <c r="H455" i="8" s="1"/>
  <c r="I31" i="4"/>
  <c r="J163" i="8"/>
  <c r="K268" i="8"/>
  <c r="J235" i="8"/>
  <c r="G287" i="8"/>
  <c r="G385" i="8"/>
  <c r="G411" i="8"/>
  <c r="H411" i="8" s="1"/>
  <c r="K157" i="8"/>
  <c r="G193" i="8"/>
  <c r="G239" i="8"/>
  <c r="G252" i="8"/>
  <c r="G263" i="8"/>
  <c r="G462" i="8"/>
  <c r="H462" i="8" s="1"/>
  <c r="G470" i="8"/>
  <c r="H470" i="8" s="1"/>
  <c r="G183" i="8"/>
  <c r="G235" i="8"/>
  <c r="K347" i="8"/>
  <c r="H369" i="8"/>
  <c r="G403" i="8"/>
  <c r="H403" i="8" s="1"/>
  <c r="G476" i="8"/>
  <c r="H476" i="8" s="1"/>
  <c r="J33" i="4"/>
  <c r="H50" i="8"/>
  <c r="G50" i="8"/>
  <c r="M60" i="8"/>
  <c r="M68" i="8"/>
  <c r="M110" i="8"/>
  <c r="H116" i="8"/>
  <c r="G116" i="8"/>
  <c r="K116" i="8"/>
  <c r="H175" i="8"/>
  <c r="G175" i="8"/>
  <c r="H211" i="8"/>
  <c r="G211" i="8"/>
  <c r="H26" i="8"/>
  <c r="G26" i="8"/>
  <c r="J26" i="8"/>
  <c r="M54" i="8"/>
  <c r="M59" i="8"/>
  <c r="H60" i="8"/>
  <c r="J60" i="8"/>
  <c r="G60" i="8"/>
  <c r="H64" i="8"/>
  <c r="G64" i="8"/>
  <c r="H25" i="8"/>
  <c r="G25" i="8"/>
  <c r="K25" i="8"/>
  <c r="H96" i="8"/>
  <c r="G96" i="8"/>
  <c r="K118" i="8"/>
  <c r="H177" i="8"/>
  <c r="G177" i="8"/>
  <c r="K177" i="8"/>
  <c r="D30" i="4"/>
  <c r="J30" i="4"/>
  <c r="G12" i="8"/>
  <c r="G8" i="8"/>
  <c r="H11" i="8"/>
  <c r="G11" i="8"/>
  <c r="K11" i="8"/>
  <c r="M50" i="8"/>
  <c r="M78" i="8"/>
  <c r="M82" i="8"/>
  <c r="H185" i="8"/>
  <c r="G185" i="8"/>
  <c r="K345" i="8"/>
  <c r="G76" i="8"/>
  <c r="G104" i="8"/>
  <c r="G141" i="8"/>
  <c r="G227" i="8"/>
  <c r="G255" i="8"/>
  <c r="G268" i="8"/>
  <c r="G323" i="8"/>
  <c r="H323" i="8" s="1"/>
  <c r="G329" i="8"/>
  <c r="H329" i="8" s="1"/>
  <c r="G345" i="8"/>
  <c r="G389" i="8"/>
  <c r="H389" i="8" s="1"/>
  <c r="G415" i="8"/>
  <c r="H415" i="8" s="1"/>
  <c r="G454" i="8"/>
  <c r="H454" i="8" s="1"/>
  <c r="G466" i="8"/>
  <c r="H466" i="8" s="1"/>
  <c r="K124" i="8"/>
  <c r="K203" i="8"/>
  <c r="K92" i="8"/>
  <c r="J147" i="8"/>
  <c r="K159" i="8"/>
  <c r="K163" i="8"/>
  <c r="K235" i="8"/>
  <c r="K239" i="8"/>
  <c r="K259" i="8"/>
  <c r="J268" i="8"/>
  <c r="J347" i="8"/>
  <c r="G377" i="8"/>
  <c r="G399" i="8"/>
  <c r="H399" i="8" s="1"/>
  <c r="G409" i="8"/>
  <c r="H409" i="8" s="1"/>
  <c r="G432" i="8"/>
  <c r="H432" i="8" s="1"/>
  <c r="G433" i="8"/>
  <c r="G461" i="8"/>
  <c r="H461" i="8" s="1"/>
  <c r="G474" i="8"/>
  <c r="H474" i="8" s="1"/>
  <c r="G478" i="8"/>
  <c r="H478" i="8" s="1"/>
  <c r="J47" i="8"/>
  <c r="H47" i="8"/>
  <c r="J53" i="8"/>
  <c r="H53" i="8"/>
  <c r="G136" i="8"/>
  <c r="H136" i="8"/>
  <c r="J149" i="8"/>
  <c r="G150" i="8"/>
  <c r="H150" i="8" s="1"/>
  <c r="G158" i="8"/>
  <c r="H158" i="8"/>
  <c r="J165" i="8"/>
  <c r="G166" i="8"/>
  <c r="H166" i="8"/>
  <c r="G176" i="8"/>
  <c r="H176" i="8"/>
  <c r="J179" i="8"/>
  <c r="G194" i="8"/>
  <c r="H194" i="8"/>
  <c r="J195" i="8"/>
  <c r="J196" i="8"/>
  <c r="H196" i="8"/>
  <c r="J201" i="8"/>
  <c r="J202" i="8"/>
  <c r="H202" i="8"/>
  <c r="J204" i="8"/>
  <c r="J209" i="8"/>
  <c r="J212" i="8"/>
  <c r="H212" i="8"/>
  <c r="J217" i="8"/>
  <c r="J220" i="8"/>
  <c r="H220" i="8"/>
  <c r="J225" i="8"/>
  <c r="J228" i="8"/>
  <c r="H228" i="8"/>
  <c r="J246" i="8"/>
  <c r="H246" i="8"/>
  <c r="K246" i="8"/>
  <c r="J247" i="8"/>
  <c r="J248" i="8"/>
  <c r="H248" i="8"/>
  <c r="K248" i="8"/>
  <c r="K249" i="8"/>
  <c r="J258" i="8"/>
  <c r="H258" i="8"/>
  <c r="K357" i="8"/>
  <c r="K366" i="8"/>
  <c r="H366" i="8"/>
  <c r="G375" i="8"/>
  <c r="H375" i="8"/>
  <c r="J417" i="8"/>
  <c r="H417" i="8"/>
  <c r="J422" i="8"/>
  <c r="H422" i="8"/>
  <c r="J441" i="8"/>
  <c r="H441" i="8"/>
  <c r="K449" i="8"/>
  <c r="J31" i="4"/>
  <c r="I32" i="4"/>
  <c r="G2" i="8"/>
  <c r="J36" i="8"/>
  <c r="K33" i="8"/>
  <c r="J44" i="8"/>
  <c r="M57" i="8"/>
  <c r="J82" i="8"/>
  <c r="K84" i="8"/>
  <c r="J86" i="8"/>
  <c r="J108" i="8"/>
  <c r="J110" i="8"/>
  <c r="J145" i="8"/>
  <c r="G154" i="8"/>
  <c r="H154" i="8"/>
  <c r="J161" i="8"/>
  <c r="J171" i="8"/>
  <c r="G190" i="8"/>
  <c r="H190" i="8"/>
  <c r="J191" i="8"/>
  <c r="J197" i="8"/>
  <c r="J200" i="8"/>
  <c r="H200" i="8"/>
  <c r="G204" i="8"/>
  <c r="H204" i="8" s="1"/>
  <c r="J207" i="8"/>
  <c r="J208" i="8"/>
  <c r="H208" i="8"/>
  <c r="K209" i="8"/>
  <c r="J210" i="8"/>
  <c r="H210" i="8"/>
  <c r="J215" i="8"/>
  <c r="J216" i="8"/>
  <c r="H216" i="8"/>
  <c r="K217" i="8"/>
  <c r="J218" i="8"/>
  <c r="H218" i="8"/>
  <c r="J223" i="8"/>
  <c r="J224" i="8"/>
  <c r="H224" i="8"/>
  <c r="K225" i="8"/>
  <c r="J226" i="8"/>
  <c r="H226" i="8"/>
  <c r="J231" i="8"/>
  <c r="J236" i="8"/>
  <c r="H236" i="8"/>
  <c r="J240" i="8"/>
  <c r="H240" i="8"/>
  <c r="J241" i="8"/>
  <c r="J242" i="8"/>
  <c r="H242" i="8"/>
  <c r="K243" i="8"/>
  <c r="G249" i="8"/>
  <c r="K261" i="8"/>
  <c r="J272" i="8"/>
  <c r="H272" i="8"/>
  <c r="J275" i="8"/>
  <c r="J297" i="8"/>
  <c r="H297" i="8"/>
  <c r="J305" i="8"/>
  <c r="H305" i="8"/>
  <c r="J331" i="8"/>
  <c r="H331" i="8"/>
  <c r="G347" i="8"/>
  <c r="G357" i="8"/>
  <c r="G367" i="8"/>
  <c r="H367" i="8" s="1"/>
  <c r="G383" i="8"/>
  <c r="H383" i="8" s="1"/>
  <c r="G405" i="8"/>
  <c r="H405" i="8" s="1"/>
  <c r="J414" i="8"/>
  <c r="J444" i="8"/>
  <c r="H444" i="8"/>
  <c r="G458" i="8"/>
  <c r="H458" i="8" s="1"/>
  <c r="J32" i="4"/>
  <c r="K8" i="8"/>
  <c r="J11" i="8"/>
  <c r="K34" i="8"/>
  <c r="K44" i="8"/>
  <c r="J45" i="8"/>
  <c r="H45" i="8"/>
  <c r="J55" i="8"/>
  <c r="H55" i="8"/>
  <c r="J74" i="8"/>
  <c r="J76" i="8"/>
  <c r="J78" i="8"/>
  <c r="K86" i="8"/>
  <c r="J100" i="8"/>
  <c r="J102" i="8"/>
  <c r="K108" i="8"/>
  <c r="K110" i="8"/>
  <c r="J131" i="8"/>
  <c r="J133" i="8"/>
  <c r="G134" i="8"/>
  <c r="H134" i="8"/>
  <c r="K141" i="8"/>
  <c r="G142" i="8"/>
  <c r="H142" i="8"/>
  <c r="J143" i="8"/>
  <c r="K145" i="8"/>
  <c r="G146" i="8"/>
  <c r="G147" i="8"/>
  <c r="H147" i="8" s="1"/>
  <c r="G152" i="8"/>
  <c r="H152" i="8"/>
  <c r="K161" i="8"/>
  <c r="G168" i="8"/>
  <c r="H168" i="8"/>
  <c r="G182" i="8"/>
  <c r="H182" i="8"/>
  <c r="K183" i="8"/>
  <c r="K191" i="8"/>
  <c r="K197" i="8"/>
  <c r="J211" i="8"/>
  <c r="J214" i="8"/>
  <c r="H214" i="8"/>
  <c r="J219" i="8"/>
  <c r="J222" i="8"/>
  <c r="H222" i="8"/>
  <c r="J227" i="8"/>
  <c r="K231" i="8"/>
  <c r="J232" i="8"/>
  <c r="H232" i="8"/>
  <c r="J244" i="8"/>
  <c r="H244" i="8"/>
  <c r="J252" i="8"/>
  <c r="H252" i="8"/>
  <c r="K252" i="8"/>
  <c r="G259" i="8"/>
  <c r="K263" i="8"/>
  <c r="K266" i="8"/>
  <c r="J267" i="8"/>
  <c r="K272" i="8"/>
  <c r="J290" i="8"/>
  <c r="K297" i="8"/>
  <c r="J314" i="8"/>
  <c r="J315" i="8"/>
  <c r="J330" i="8"/>
  <c r="H330" i="8"/>
  <c r="G331" i="8"/>
  <c r="J345" i="8"/>
  <c r="G372" i="8"/>
  <c r="H372" i="8"/>
  <c r="G373" i="8"/>
  <c r="H373" i="8" s="1"/>
  <c r="J377" i="8"/>
  <c r="G391" i="8"/>
  <c r="H391" i="8" s="1"/>
  <c r="G413" i="8"/>
  <c r="H413" i="8" s="1"/>
  <c r="J419" i="8"/>
  <c r="H419" i="8"/>
  <c r="G424" i="8"/>
  <c r="H424" i="8" s="1"/>
  <c r="K433" i="8"/>
  <c r="J447" i="8"/>
  <c r="J453" i="8"/>
  <c r="G456" i="8"/>
  <c r="H456" i="8" s="1"/>
  <c r="G459" i="8"/>
  <c r="H459" i="8" s="1"/>
  <c r="K32" i="8"/>
  <c r="G33" i="8"/>
  <c r="D31" i="4"/>
  <c r="G44" i="8"/>
  <c r="J49" i="8"/>
  <c r="H49" i="8"/>
  <c r="K50" i="8"/>
  <c r="J51" i="8"/>
  <c r="H51" i="8"/>
  <c r="J52" i="8"/>
  <c r="K62" i="8"/>
  <c r="K70" i="8"/>
  <c r="K76" i="8"/>
  <c r="K78" i="8"/>
  <c r="G84" i="8"/>
  <c r="G86" i="8"/>
  <c r="K96" i="8"/>
  <c r="G98" i="8"/>
  <c r="H98" i="8"/>
  <c r="K100" i="8"/>
  <c r="K102" i="8"/>
  <c r="G108" i="8"/>
  <c r="J118" i="8"/>
  <c r="J124" i="8"/>
  <c r="J126" i="8"/>
  <c r="K128" i="8"/>
  <c r="K131" i="8"/>
  <c r="G138" i="8"/>
  <c r="H138" i="8"/>
  <c r="K143" i="8"/>
  <c r="G144" i="8"/>
  <c r="G145" i="8"/>
  <c r="J159" i="8"/>
  <c r="G160" i="8"/>
  <c r="H160" i="8" s="1"/>
  <c r="G161" i="8"/>
  <c r="G174" i="8"/>
  <c r="H174" i="8"/>
  <c r="K175" i="8"/>
  <c r="G184" i="8"/>
  <c r="H184" i="8"/>
  <c r="K185" i="8"/>
  <c r="G186" i="8"/>
  <c r="H186" i="8"/>
  <c r="J187" i="8"/>
  <c r="G191" i="8"/>
  <c r="G192" i="8"/>
  <c r="H192" i="8"/>
  <c r="J193" i="8"/>
  <c r="G196" i="8"/>
  <c r="G197" i="8"/>
  <c r="J198" i="8"/>
  <c r="H198" i="8"/>
  <c r="J203" i="8"/>
  <c r="K211" i="8"/>
  <c r="L211" i="8" s="1"/>
  <c r="K219" i="8"/>
  <c r="K227" i="8"/>
  <c r="K232" i="8"/>
  <c r="J233" i="8"/>
  <c r="J234" i="8"/>
  <c r="H234" i="8"/>
  <c r="G243" i="8"/>
  <c r="G251" i="8"/>
  <c r="H251" i="8"/>
  <c r="G261" i="8"/>
  <c r="J287" i="8"/>
  <c r="H287" i="8"/>
  <c r="K287" i="8"/>
  <c r="J295" i="8"/>
  <c r="H295" i="8"/>
  <c r="J313" i="8"/>
  <c r="H313" i="8"/>
  <c r="J333" i="8"/>
  <c r="H333" i="8"/>
  <c r="J337" i="8"/>
  <c r="H337" i="8"/>
  <c r="J346" i="8"/>
  <c r="H346" i="8"/>
  <c r="J370" i="8"/>
  <c r="H370" i="8"/>
  <c r="J385" i="8"/>
  <c r="K438" i="8"/>
  <c r="J451" i="8"/>
  <c r="H451" i="8"/>
  <c r="G457" i="8"/>
  <c r="H457" i="8" s="1"/>
  <c r="D21" i="4"/>
  <c r="D24" i="4"/>
  <c r="D25" i="4"/>
  <c r="D26" i="4"/>
  <c r="D27" i="4"/>
  <c r="H40" i="8"/>
  <c r="H36" i="8"/>
  <c r="H32" i="8"/>
  <c r="G42" i="8"/>
  <c r="K36" i="8"/>
  <c r="H22" i="8"/>
  <c r="H21" i="8"/>
  <c r="H24" i="8"/>
  <c r="H31" i="8"/>
  <c r="H27" i="8"/>
  <c r="H28" i="8"/>
  <c r="G34" i="8"/>
  <c r="H39" i="8"/>
  <c r="H41" i="8"/>
  <c r="H35" i="8"/>
  <c r="H30" i="8"/>
  <c r="H29" i="8"/>
  <c r="H37" i="8"/>
  <c r="H43" i="8"/>
  <c r="E20" i="3"/>
  <c r="F33" i="3"/>
  <c r="F31" i="3"/>
  <c r="F29" i="3"/>
  <c r="F27" i="3"/>
  <c r="F25" i="3"/>
  <c r="F22" i="3"/>
  <c r="F18" i="3"/>
  <c r="F14" i="3"/>
  <c r="F10" i="3"/>
  <c r="F6" i="3"/>
  <c r="H5" i="8"/>
  <c r="E34" i="4"/>
  <c r="K2" i="8"/>
  <c r="L2" i="8" s="1"/>
  <c r="K12" i="8"/>
  <c r="E7" i="3"/>
  <c r="E33" i="3"/>
  <c r="E31" i="3"/>
  <c r="E29" i="3"/>
  <c r="E27" i="3"/>
  <c r="E25" i="3"/>
  <c r="F21" i="3"/>
  <c r="F17" i="3"/>
  <c r="F13" i="3"/>
  <c r="F9" i="3"/>
  <c r="F5" i="3"/>
  <c r="H9" i="8"/>
  <c r="H13" i="8"/>
  <c r="I33" i="4"/>
  <c r="N482" i="8"/>
  <c r="F32" i="3"/>
  <c r="F30" i="3"/>
  <c r="F28" i="3"/>
  <c r="F26" i="3"/>
  <c r="F24" i="3"/>
  <c r="F20" i="3"/>
  <c r="F16" i="3"/>
  <c r="F12" i="3"/>
  <c r="F8" i="3"/>
  <c r="D34" i="4"/>
  <c r="E32" i="3"/>
  <c r="E30" i="3"/>
  <c r="E28" i="3"/>
  <c r="E26" i="3"/>
  <c r="F23" i="3"/>
  <c r="F19" i="3"/>
  <c r="F15" i="3"/>
  <c r="F11" i="3"/>
  <c r="F7" i="3"/>
  <c r="H14" i="8"/>
  <c r="H10" i="8"/>
  <c r="K329" i="8"/>
  <c r="K377" i="8"/>
  <c r="K426" i="8"/>
  <c r="K370" i="8"/>
  <c r="K371" i="8"/>
  <c r="K385" i="8"/>
  <c r="K424" i="8"/>
  <c r="G468" i="8"/>
  <c r="E23" i="3"/>
  <c r="E22" i="3"/>
  <c r="E21" i="3"/>
  <c r="E24" i="3"/>
  <c r="E10" i="3"/>
  <c r="E32" i="4"/>
  <c r="E19" i="3"/>
  <c r="E18" i="3"/>
  <c r="E15" i="3"/>
  <c r="E17" i="3"/>
  <c r="E13" i="3"/>
  <c r="E8" i="3"/>
  <c r="E5" i="3"/>
  <c r="E14" i="3"/>
  <c r="E11" i="3"/>
  <c r="E6" i="3"/>
  <c r="E16" i="3"/>
  <c r="E12" i="3"/>
  <c r="E9" i="3"/>
  <c r="G482" i="8"/>
  <c r="H482" i="8" s="1"/>
  <c r="K482" i="8"/>
  <c r="K436" i="8"/>
  <c r="J34" i="4"/>
  <c r="I34" i="4"/>
  <c r="N2" i="8"/>
  <c r="M4" i="8"/>
  <c r="G15" i="8"/>
  <c r="K15" i="8"/>
  <c r="J15" i="8"/>
  <c r="M17" i="8"/>
  <c r="M20" i="8"/>
  <c r="G17" i="8"/>
  <c r="K17" i="8"/>
  <c r="J17" i="8"/>
  <c r="M7" i="8"/>
  <c r="G20" i="8"/>
  <c r="K20" i="8"/>
  <c r="J20" i="8"/>
  <c r="N19" i="8"/>
  <c r="M16" i="8"/>
  <c r="M23" i="8"/>
  <c r="M25" i="4"/>
  <c r="M15" i="8"/>
  <c r="G16" i="8"/>
  <c r="K16" i="8"/>
  <c r="J16" i="8"/>
  <c r="G23" i="8"/>
  <c r="K23" i="8"/>
  <c r="J23" i="8"/>
  <c r="G68" i="8"/>
  <c r="G72" i="8"/>
  <c r="G80" i="8"/>
  <c r="G88" i="8"/>
  <c r="G94" i="8"/>
  <c r="J94" i="8"/>
  <c r="K106" i="8"/>
  <c r="J106" i="8"/>
  <c r="G106" i="8"/>
  <c r="K114" i="8"/>
  <c r="J114" i="8"/>
  <c r="G114" i="8"/>
  <c r="K122" i="8"/>
  <c r="J122" i="8"/>
  <c r="G122" i="8"/>
  <c r="K139" i="8"/>
  <c r="J139" i="8"/>
  <c r="G139" i="8"/>
  <c r="K151" i="8"/>
  <c r="J151" i="8"/>
  <c r="G151" i="8"/>
  <c r="J5" i="8"/>
  <c r="J42" i="8"/>
  <c r="J39" i="8"/>
  <c r="J38" i="8"/>
  <c r="J46" i="8"/>
  <c r="J54" i="8"/>
  <c r="J58" i="8"/>
  <c r="G62" i="8"/>
  <c r="J66" i="8"/>
  <c r="K94" i="8"/>
  <c r="J96" i="8"/>
  <c r="K137" i="8"/>
  <c r="J137" i="8"/>
  <c r="G137" i="8"/>
  <c r="J2" i="8"/>
  <c r="N20" i="8"/>
  <c r="J19" i="8"/>
  <c r="N15" i="8"/>
  <c r="J12" i="8"/>
  <c r="K5" i="8"/>
  <c r="J8" i="8"/>
  <c r="K42" i="8"/>
  <c r="J25" i="8"/>
  <c r="K39" i="8"/>
  <c r="J32" i="8"/>
  <c r="K38" i="8"/>
  <c r="J40" i="8"/>
  <c r="K46" i="8"/>
  <c r="J48" i="8"/>
  <c r="K54" i="8"/>
  <c r="J56" i="8"/>
  <c r="K58" i="8"/>
  <c r="J64" i="8"/>
  <c r="K66" i="8"/>
  <c r="J68" i="8"/>
  <c r="J72" i="8"/>
  <c r="K74" i="8"/>
  <c r="G78" i="8"/>
  <c r="J80" i="8"/>
  <c r="K82" i="8"/>
  <c r="J88" i="8"/>
  <c r="K98" i="8"/>
  <c r="K135" i="8"/>
  <c r="J135" i="8"/>
  <c r="G135" i="8"/>
  <c r="J34" i="8"/>
  <c r="G38" i="8"/>
  <c r="K40" i="8"/>
  <c r="J33" i="8"/>
  <c r="G46" i="8"/>
  <c r="K48" i="8"/>
  <c r="J50" i="8"/>
  <c r="G54" i="8"/>
  <c r="K56" i="8"/>
  <c r="G58" i="8"/>
  <c r="K60" i="8"/>
  <c r="J62" i="8"/>
  <c r="K64" i="8"/>
  <c r="G66" i="8"/>
  <c r="K68" i="8"/>
  <c r="J70" i="8"/>
  <c r="K72" i="8"/>
  <c r="G74" i="8"/>
  <c r="K80" i="8"/>
  <c r="G82" i="8"/>
  <c r="J84" i="8"/>
  <c r="K88" i="8"/>
  <c r="K90" i="8"/>
  <c r="J98" i="8"/>
  <c r="K153" i="8"/>
  <c r="J153" i="8"/>
  <c r="G153" i="8"/>
  <c r="K104" i="8"/>
  <c r="K112" i="8"/>
  <c r="J116" i="8"/>
  <c r="G155" i="8"/>
  <c r="H155" i="8" s="1"/>
  <c r="G167" i="8"/>
  <c r="G169" i="8"/>
  <c r="G173" i="8"/>
  <c r="G181" i="8"/>
  <c r="G189" i="8"/>
  <c r="G198" i="8"/>
  <c r="G199" i="8"/>
  <c r="G205" i="8"/>
  <c r="G212" i="8"/>
  <c r="G213" i="8"/>
  <c r="G220" i="8"/>
  <c r="G221" i="8"/>
  <c r="G228" i="8"/>
  <c r="G229" i="8"/>
  <c r="G236" i="8"/>
  <c r="G237" i="8"/>
  <c r="G244" i="8"/>
  <c r="J249" i="8"/>
  <c r="J253" i="8"/>
  <c r="K253" i="8"/>
  <c r="K257" i="8"/>
  <c r="J257" i="8"/>
  <c r="G257" i="8"/>
  <c r="J260" i="8"/>
  <c r="K260" i="8"/>
  <c r="G260" i="8"/>
  <c r="J245" i="8"/>
  <c r="J251" i="8"/>
  <c r="J254" i="8"/>
  <c r="K254" i="8"/>
  <c r="G254" i="8"/>
  <c r="J256" i="8"/>
  <c r="G256" i="8"/>
  <c r="J262" i="8"/>
  <c r="K262" i="8"/>
  <c r="G262" i="8"/>
  <c r="G124" i="8"/>
  <c r="K126" i="8"/>
  <c r="K133" i="8"/>
  <c r="K149" i="8"/>
  <c r="J155" i="8"/>
  <c r="G159" i="8"/>
  <c r="K165" i="8"/>
  <c r="J167" i="8"/>
  <c r="J169" i="8"/>
  <c r="K171" i="8"/>
  <c r="J173" i="8"/>
  <c r="K179" i="8"/>
  <c r="J181" i="8"/>
  <c r="K187" i="8"/>
  <c r="J189" i="8"/>
  <c r="K195" i="8"/>
  <c r="J199" i="8"/>
  <c r="K201" i="8"/>
  <c r="G202" i="8"/>
  <c r="G203" i="8"/>
  <c r="J205" i="8"/>
  <c r="K207" i="8"/>
  <c r="G208" i="8"/>
  <c r="G209" i="8"/>
  <c r="J213" i="8"/>
  <c r="K215" i="8"/>
  <c r="G216" i="8"/>
  <c r="G217" i="8"/>
  <c r="J221" i="8"/>
  <c r="K223" i="8"/>
  <c r="G224" i="8"/>
  <c r="G225" i="8"/>
  <c r="J229" i="8"/>
  <c r="G231" i="8"/>
  <c r="K233" i="8"/>
  <c r="K234" i="8"/>
  <c r="J237" i="8"/>
  <c r="K241" i="8"/>
  <c r="K242" i="8"/>
  <c r="G245" i="8"/>
  <c r="K245" i="8"/>
  <c r="G246" i="8"/>
  <c r="K247" i="8"/>
  <c r="G248" i="8"/>
  <c r="K251" i="8"/>
  <c r="J264" i="8"/>
  <c r="G264" i="8"/>
  <c r="K274" i="8"/>
  <c r="J274" i="8"/>
  <c r="G274" i="8"/>
  <c r="G102" i="8"/>
  <c r="J104" i="8"/>
  <c r="G110" i="8"/>
  <c r="J112" i="8"/>
  <c r="G118" i="8"/>
  <c r="J120" i="8"/>
  <c r="G126" i="8"/>
  <c r="J128" i="8"/>
  <c r="G133" i="8"/>
  <c r="J141" i="8"/>
  <c r="G149" i="8"/>
  <c r="J157" i="8"/>
  <c r="G165" i="8"/>
  <c r="K167" i="8"/>
  <c r="K169" i="8"/>
  <c r="G171" i="8"/>
  <c r="K173" i="8"/>
  <c r="J175" i="8"/>
  <c r="J177" i="8"/>
  <c r="G179" i="8"/>
  <c r="K181" i="8"/>
  <c r="J183" i="8"/>
  <c r="J185" i="8"/>
  <c r="G187" i="8"/>
  <c r="K189" i="8"/>
  <c r="G195" i="8"/>
  <c r="K199" i="8"/>
  <c r="G200" i="8"/>
  <c r="G201" i="8"/>
  <c r="K205" i="8"/>
  <c r="G206" i="8"/>
  <c r="H206" i="8" s="1"/>
  <c r="G207" i="8"/>
  <c r="K213" i="8"/>
  <c r="G214" i="8"/>
  <c r="G215" i="8"/>
  <c r="K221" i="8"/>
  <c r="G222" i="8"/>
  <c r="G223" i="8"/>
  <c r="K229" i="8"/>
  <c r="G233" i="8"/>
  <c r="K237" i="8"/>
  <c r="K240" i="8"/>
  <c r="G241" i="8"/>
  <c r="J243" i="8"/>
  <c r="G247" i="8"/>
  <c r="G253" i="8"/>
  <c r="K276" i="8"/>
  <c r="J276" i="8"/>
  <c r="G276" i="8"/>
  <c r="K255" i="8"/>
  <c r="K279" i="8"/>
  <c r="G289" i="8"/>
  <c r="G291" i="8"/>
  <c r="G299" i="8"/>
  <c r="H299" i="8" s="1"/>
  <c r="G305" i="8"/>
  <c r="K323" i="8"/>
  <c r="K331" i="8"/>
  <c r="J367" i="8"/>
  <c r="J369" i="8"/>
  <c r="G381" i="8"/>
  <c r="H381" i="8" s="1"/>
  <c r="K391" i="8"/>
  <c r="G395" i="8"/>
  <c r="K399" i="8"/>
  <c r="K405" i="8"/>
  <c r="K413" i="8"/>
  <c r="G422" i="8"/>
  <c r="G430" i="8"/>
  <c r="H430" i="8" s="1"/>
  <c r="J449" i="8"/>
  <c r="K283" i="8"/>
  <c r="K307" i="8"/>
  <c r="J308" i="8"/>
  <c r="K339" i="8"/>
  <c r="J353" i="8"/>
  <c r="J355" i="8"/>
  <c r="K379" i="8"/>
  <c r="K393" i="8"/>
  <c r="K407" i="8"/>
  <c r="K418" i="8"/>
  <c r="J439" i="8"/>
  <c r="J289" i="8"/>
  <c r="J291" i="8"/>
  <c r="J299" i="8"/>
  <c r="K305" i="8"/>
  <c r="J316" i="8"/>
  <c r="J317" i="8"/>
  <c r="G355" i="8"/>
  <c r="H355" i="8" s="1"/>
  <c r="J359" i="8"/>
  <c r="J361" i="8"/>
  <c r="J363" i="8"/>
  <c r="J365" i="8"/>
  <c r="G371" i="8"/>
  <c r="H371" i="8" s="1"/>
  <c r="J373" i="8"/>
  <c r="J375" i="8"/>
  <c r="J381" i="8"/>
  <c r="J383" i="8"/>
  <c r="K387" i="8"/>
  <c r="J395" i="8"/>
  <c r="K401" i="8"/>
  <c r="J409" i="8"/>
  <c r="J415" i="8"/>
  <c r="G439" i="8"/>
  <c r="H439" i="8" s="1"/>
  <c r="K453" i="8"/>
  <c r="K459" i="8"/>
  <c r="K461" i="8"/>
  <c r="J255" i="8"/>
  <c r="J259" i="8"/>
  <c r="J261" i="8"/>
  <c r="J263" i="8"/>
  <c r="J266" i="8"/>
  <c r="J277" i="8"/>
  <c r="G279" i="8"/>
  <c r="H279" i="8" s="1"/>
  <c r="G283" i="8"/>
  <c r="H283" i="8" s="1"/>
  <c r="J286" i="8"/>
  <c r="K289" i="8"/>
  <c r="K291" i="8"/>
  <c r="J300" i="8"/>
  <c r="G307" i="8"/>
  <c r="H307" i="8" s="1"/>
  <c r="G315" i="8"/>
  <c r="H315" i="8" s="1"/>
  <c r="K337" i="8"/>
  <c r="G339" i="8"/>
  <c r="H339" i="8" s="1"/>
  <c r="J357" i="8"/>
  <c r="G359" i="8"/>
  <c r="H359" i="8" s="1"/>
  <c r="G361" i="8"/>
  <c r="H361" i="8" s="1"/>
  <c r="G363" i="8"/>
  <c r="H363" i="8" s="1"/>
  <c r="G365" i="8"/>
  <c r="H365" i="8" s="1"/>
  <c r="G374" i="8"/>
  <c r="H374" i="8" s="1"/>
  <c r="G379" i="8"/>
  <c r="H379" i="8" s="1"/>
  <c r="G387" i="8"/>
  <c r="H387" i="8" s="1"/>
  <c r="J389" i="8"/>
  <c r="G393" i="8"/>
  <c r="H393" i="8" s="1"/>
  <c r="J397" i="8"/>
  <c r="G401" i="8"/>
  <c r="H401" i="8" s="1"/>
  <c r="J403" i="8"/>
  <c r="G407" i="8"/>
  <c r="H407" i="8" s="1"/>
  <c r="J411" i="8"/>
  <c r="G414" i="8"/>
  <c r="H414" i="8" s="1"/>
  <c r="G416" i="8"/>
  <c r="H416" i="8" s="1"/>
  <c r="J433" i="8"/>
  <c r="G436" i="8"/>
  <c r="H436" i="8" s="1"/>
  <c r="G453" i="8"/>
  <c r="G464" i="8"/>
  <c r="H464" i="8" s="1"/>
  <c r="G472" i="8"/>
  <c r="H472" i="8" s="1"/>
  <c r="G480" i="8"/>
  <c r="H480" i="8" s="1"/>
  <c r="M18" i="4"/>
  <c r="K455" i="8"/>
  <c r="K457" i="8"/>
  <c r="K471" i="8"/>
  <c r="K479" i="8"/>
  <c r="M17" i="4"/>
  <c r="K465" i="8"/>
  <c r="K473" i="8"/>
  <c r="K469" i="8"/>
  <c r="F9" i="1"/>
  <c r="K9" i="1"/>
  <c r="P9" i="1"/>
  <c r="U9" i="1"/>
  <c r="F24" i="1"/>
  <c r="K24" i="1"/>
  <c r="P24" i="1"/>
  <c r="U24" i="1"/>
  <c r="F27" i="1"/>
  <c r="K27" i="1"/>
  <c r="P27" i="1"/>
  <c r="F28" i="1"/>
  <c r="K28" i="1"/>
  <c r="P28" i="1"/>
  <c r="F29" i="1"/>
  <c r="P29" i="1"/>
  <c r="F30" i="1"/>
  <c r="K30" i="1"/>
  <c r="P30" i="1"/>
  <c r="F31" i="1"/>
  <c r="K31" i="1"/>
  <c r="P31" i="1"/>
  <c r="F32" i="1"/>
  <c r="K32" i="1"/>
  <c r="P32" i="1"/>
  <c r="F33" i="1"/>
  <c r="P33" i="1"/>
  <c r="G9" i="1"/>
  <c r="Q9" i="1"/>
  <c r="V9" i="1"/>
  <c r="V12" i="1"/>
  <c r="V14" i="1"/>
  <c r="V15" i="1"/>
  <c r="V16" i="1"/>
  <c r="V18" i="1"/>
  <c r="V19" i="1"/>
  <c r="G24" i="1"/>
  <c r="L24" i="1"/>
  <c r="Q24" i="1"/>
  <c r="V24" i="1"/>
  <c r="G27" i="1"/>
  <c r="G28" i="1"/>
  <c r="V28" i="1"/>
  <c r="G29" i="1"/>
  <c r="G30" i="1"/>
  <c r="V30" i="1"/>
  <c r="G31" i="1"/>
  <c r="G32" i="1"/>
  <c r="V32" i="1"/>
  <c r="G33" i="1"/>
  <c r="E6" i="1"/>
  <c r="H9" i="1"/>
  <c r="M9" i="1"/>
  <c r="W9" i="1"/>
  <c r="W12" i="1"/>
  <c r="W13" i="1"/>
  <c r="W14" i="1"/>
  <c r="W15" i="1"/>
  <c r="W16" i="1"/>
  <c r="W17" i="1"/>
  <c r="W18" i="1"/>
  <c r="W19" i="1"/>
  <c r="H24" i="1"/>
  <c r="M24" i="1"/>
  <c r="R24" i="1"/>
  <c r="W24" i="1"/>
  <c r="H27" i="1"/>
  <c r="W27" i="1"/>
  <c r="H28" i="1"/>
  <c r="W28" i="1"/>
  <c r="H29" i="1"/>
  <c r="W29" i="1"/>
  <c r="H30" i="1"/>
  <c r="W30" i="1"/>
  <c r="H31" i="1"/>
  <c r="W31" i="1"/>
  <c r="H32" i="1"/>
  <c r="W32" i="1"/>
  <c r="H33" i="1"/>
  <c r="W33" i="1"/>
  <c r="M6" i="4"/>
  <c r="E7" i="1"/>
  <c r="E8" i="1"/>
  <c r="J9" i="1"/>
  <c r="O9" i="1"/>
  <c r="T9" i="1"/>
  <c r="E21" i="1"/>
  <c r="E22" i="1"/>
  <c r="E23" i="1"/>
  <c r="J24" i="1"/>
  <c r="O24" i="1"/>
  <c r="T24" i="1"/>
  <c r="J27" i="1"/>
  <c r="J28" i="1"/>
  <c r="J29" i="1"/>
  <c r="J30" i="1"/>
  <c r="J31" i="1"/>
  <c r="J32" i="1"/>
  <c r="J33" i="1"/>
  <c r="N5" i="8"/>
  <c r="N42" i="8"/>
  <c r="N39" i="8"/>
  <c r="N38" i="8"/>
  <c r="N78" i="8"/>
  <c r="N86" i="8"/>
  <c r="N94" i="8"/>
  <c r="N102" i="8"/>
  <c r="N110" i="8"/>
  <c r="N118" i="8"/>
  <c r="N126" i="8"/>
  <c r="N139" i="8"/>
  <c r="N155" i="8"/>
  <c r="F34" i="4"/>
  <c r="N169" i="8"/>
  <c r="N7" i="8"/>
  <c r="N6" i="8"/>
  <c r="N4" i="8"/>
  <c r="N18" i="8"/>
  <c r="N8" i="8"/>
  <c r="N25" i="8"/>
  <c r="N32" i="8"/>
  <c r="D33" i="4"/>
  <c r="N124" i="8"/>
  <c r="N116" i="8"/>
  <c r="N108" i="8"/>
  <c r="N100" i="8"/>
  <c r="N92" i="8"/>
  <c r="N84" i="8"/>
  <c r="N76" i="8"/>
  <c r="N68" i="8"/>
  <c r="N60" i="8"/>
  <c r="N98" i="8"/>
  <c r="N90" i="8"/>
  <c r="N82" i="8"/>
  <c r="N74" i="8"/>
  <c r="N66" i="8"/>
  <c r="N58" i="8"/>
  <c r="N12" i="8"/>
  <c r="N11" i="8"/>
  <c r="N26" i="8"/>
  <c r="N34" i="8"/>
  <c r="N56" i="8"/>
  <c r="N64" i="8"/>
  <c r="N72" i="8"/>
  <c r="N80" i="8"/>
  <c r="N88" i="8"/>
  <c r="N96" i="8"/>
  <c r="N104" i="8"/>
  <c r="N112" i="8"/>
  <c r="N120" i="8"/>
  <c r="N128" i="8"/>
  <c r="N131" i="8"/>
  <c r="N147" i="8"/>
  <c r="J3" i="8"/>
  <c r="K3" i="8"/>
  <c r="G3" i="8"/>
  <c r="J7" i="8"/>
  <c r="K7" i="8"/>
  <c r="G7" i="8"/>
  <c r="J6" i="8"/>
  <c r="K6" i="8"/>
  <c r="G6" i="8"/>
  <c r="J4" i="8"/>
  <c r="K4" i="8"/>
  <c r="G4" i="8"/>
  <c r="J18" i="8"/>
  <c r="K18" i="8"/>
  <c r="G18" i="8"/>
  <c r="N16" i="8"/>
  <c r="N17" i="8"/>
  <c r="N23" i="8"/>
  <c r="N36" i="8"/>
  <c r="N62" i="8"/>
  <c r="N70" i="8"/>
  <c r="N129" i="8"/>
  <c r="N40" i="8"/>
  <c r="N33" i="8"/>
  <c r="N44" i="8"/>
  <c r="N46" i="8"/>
  <c r="N48" i="8"/>
  <c r="N50" i="8"/>
  <c r="N52" i="8"/>
  <c r="N54" i="8"/>
  <c r="K59" i="8"/>
  <c r="G59" i="8"/>
  <c r="J59" i="8"/>
  <c r="N63" i="8"/>
  <c r="K67" i="8"/>
  <c r="G67" i="8"/>
  <c r="J67" i="8"/>
  <c r="N71" i="8"/>
  <c r="K75" i="8"/>
  <c r="G75" i="8"/>
  <c r="J75" i="8"/>
  <c r="N79" i="8"/>
  <c r="K83" i="8"/>
  <c r="G83" i="8"/>
  <c r="J83" i="8"/>
  <c r="N87" i="8"/>
  <c r="K91" i="8"/>
  <c r="G91" i="8"/>
  <c r="J91" i="8"/>
  <c r="N95" i="8"/>
  <c r="K99" i="8"/>
  <c r="G99" i="8"/>
  <c r="J99" i="8"/>
  <c r="N103" i="8"/>
  <c r="N106" i="8"/>
  <c r="K107" i="8"/>
  <c r="G107" i="8"/>
  <c r="J107" i="8"/>
  <c r="N111" i="8"/>
  <c r="N114" i="8"/>
  <c r="K115" i="8"/>
  <c r="G115" i="8"/>
  <c r="J115" i="8"/>
  <c r="N119" i="8"/>
  <c r="N122" i="8"/>
  <c r="K123" i="8"/>
  <c r="G123" i="8"/>
  <c r="J123" i="8"/>
  <c r="N127" i="8"/>
  <c r="J130" i="8"/>
  <c r="G130" i="8"/>
  <c r="K130" i="8"/>
  <c r="J132" i="8"/>
  <c r="K132" i="8"/>
  <c r="G132" i="8"/>
  <c r="J140" i="8"/>
  <c r="K140" i="8"/>
  <c r="G140" i="8"/>
  <c r="J148" i="8"/>
  <c r="G148" i="8"/>
  <c r="H148" i="8" s="1"/>
  <c r="J156" i="8"/>
  <c r="K156" i="8"/>
  <c r="G156" i="8"/>
  <c r="N163" i="8"/>
  <c r="J164" i="8"/>
  <c r="K164" i="8"/>
  <c r="G164" i="8"/>
  <c r="N173" i="8"/>
  <c r="N177" i="8"/>
  <c r="J178" i="8"/>
  <c r="K178" i="8"/>
  <c r="G178" i="8"/>
  <c r="N189" i="8"/>
  <c r="N57" i="8"/>
  <c r="K61" i="8"/>
  <c r="G61" i="8"/>
  <c r="J61" i="8"/>
  <c r="N65" i="8"/>
  <c r="K69" i="8"/>
  <c r="G69" i="8"/>
  <c r="J69" i="8"/>
  <c r="N73" i="8"/>
  <c r="K77" i="8"/>
  <c r="G77" i="8"/>
  <c r="J77" i="8"/>
  <c r="N81" i="8"/>
  <c r="K85" i="8"/>
  <c r="G85" i="8"/>
  <c r="J85" i="8"/>
  <c r="N89" i="8"/>
  <c r="K93" i="8"/>
  <c r="G93" i="8"/>
  <c r="J93" i="8"/>
  <c r="N97" i="8"/>
  <c r="K101" i="8"/>
  <c r="G101" i="8"/>
  <c r="J101" i="8"/>
  <c r="N105" i="8"/>
  <c r="K109" i="8"/>
  <c r="G109" i="8"/>
  <c r="J109" i="8"/>
  <c r="N113" i="8"/>
  <c r="K117" i="8"/>
  <c r="G117" i="8"/>
  <c r="J117" i="8"/>
  <c r="N121" i="8"/>
  <c r="K125" i="8"/>
  <c r="G125" i="8"/>
  <c r="J125" i="8"/>
  <c r="N133" i="8"/>
  <c r="N141" i="8"/>
  <c r="N149" i="8"/>
  <c r="N157" i="8"/>
  <c r="N165" i="8"/>
  <c r="J170" i="8"/>
  <c r="K170" i="8"/>
  <c r="G170" i="8"/>
  <c r="N183" i="8"/>
  <c r="N191" i="8"/>
  <c r="N13" i="8"/>
  <c r="K13" i="8"/>
  <c r="N10" i="8"/>
  <c r="K10" i="8"/>
  <c r="N9" i="8"/>
  <c r="K9" i="8"/>
  <c r="N14" i="8"/>
  <c r="K14" i="8"/>
  <c r="N43" i="8"/>
  <c r="K43" i="8"/>
  <c r="N28" i="8"/>
  <c r="K28" i="8"/>
  <c r="N37" i="8"/>
  <c r="K37" i="8"/>
  <c r="N27" i="8"/>
  <c r="K27" i="8"/>
  <c r="N29" i="8"/>
  <c r="K29" i="8"/>
  <c r="N31" i="8"/>
  <c r="K31" i="8"/>
  <c r="N30" i="8"/>
  <c r="K30" i="8"/>
  <c r="N24" i="8"/>
  <c r="K24" i="8"/>
  <c r="N35" i="8"/>
  <c r="K35" i="8"/>
  <c r="N21" i="8"/>
  <c r="K21" i="8"/>
  <c r="N41" i="8"/>
  <c r="K41" i="8"/>
  <c r="N22" i="8"/>
  <c r="K22" i="8"/>
  <c r="N45" i="8"/>
  <c r="K45" i="8"/>
  <c r="N47" i="8"/>
  <c r="K47" i="8"/>
  <c r="N49" i="8"/>
  <c r="K49" i="8"/>
  <c r="N51" i="8"/>
  <c r="K51" i="8"/>
  <c r="N53" i="8"/>
  <c r="K53" i="8"/>
  <c r="N55" i="8"/>
  <c r="K55" i="8"/>
  <c r="N59" i="8"/>
  <c r="K63" i="8"/>
  <c r="G63" i="8"/>
  <c r="J63" i="8"/>
  <c r="N67" i="8"/>
  <c r="K71" i="8"/>
  <c r="G71" i="8"/>
  <c r="J71" i="8"/>
  <c r="N75" i="8"/>
  <c r="K79" i="8"/>
  <c r="G79" i="8"/>
  <c r="J79" i="8"/>
  <c r="N83" i="8"/>
  <c r="K87" i="8"/>
  <c r="G87" i="8"/>
  <c r="J87" i="8"/>
  <c r="N91" i="8"/>
  <c r="K95" i="8"/>
  <c r="G95" i="8"/>
  <c r="J95" i="8"/>
  <c r="N99" i="8"/>
  <c r="K103" i="8"/>
  <c r="G103" i="8"/>
  <c r="J103" i="8"/>
  <c r="N107" i="8"/>
  <c r="K111" i="8"/>
  <c r="G111" i="8"/>
  <c r="J111" i="8"/>
  <c r="N115" i="8"/>
  <c r="K119" i="8"/>
  <c r="G119" i="8"/>
  <c r="J119" i="8"/>
  <c r="N123" i="8"/>
  <c r="K127" i="8"/>
  <c r="G127" i="8"/>
  <c r="J127" i="8"/>
  <c r="N175" i="8"/>
  <c r="N179" i="8"/>
  <c r="N433" i="8"/>
  <c r="N415" i="8"/>
  <c r="N413" i="8"/>
  <c r="N411" i="8"/>
  <c r="N409" i="8"/>
  <c r="N407" i="8"/>
  <c r="N405" i="8"/>
  <c r="N403" i="8"/>
  <c r="N401" i="8"/>
  <c r="N399" i="8"/>
  <c r="N397" i="8"/>
  <c r="N395" i="8"/>
  <c r="N387" i="8"/>
  <c r="N379" i="8"/>
  <c r="N391" i="8"/>
  <c r="N352" i="8"/>
  <c r="N343" i="8"/>
  <c r="N336" i="8"/>
  <c r="N335" i="8"/>
  <c r="N328" i="8"/>
  <c r="N327" i="8"/>
  <c r="N383" i="8"/>
  <c r="N342" i="8"/>
  <c r="N341" i="8"/>
  <c r="N320" i="8"/>
  <c r="N303" i="8"/>
  <c r="N295" i="8"/>
  <c r="N294" i="8"/>
  <c r="N291" i="8"/>
  <c r="N285" i="8"/>
  <c r="N311" i="8"/>
  <c r="N287" i="8"/>
  <c r="N351" i="8"/>
  <c r="N326" i="8"/>
  <c r="N319" i="8"/>
  <c r="N304" i="8"/>
  <c r="N279" i="8"/>
  <c r="N272" i="8"/>
  <c r="N264" i="8"/>
  <c r="N375" i="8"/>
  <c r="N350" i="8"/>
  <c r="N349" i="8"/>
  <c r="N334" i="8"/>
  <c r="N333" i="8"/>
  <c r="N312" i="8"/>
  <c r="N301" i="8"/>
  <c r="N293" i="8"/>
  <c r="N284" i="8"/>
  <c r="N276" i="8"/>
  <c r="N271" i="8"/>
  <c r="N280" i="8"/>
  <c r="N270" i="8"/>
  <c r="N263" i="8"/>
  <c r="N255" i="8"/>
  <c r="N229" i="8"/>
  <c r="N249" i="8"/>
  <c r="N237" i="8"/>
  <c r="N193" i="8"/>
  <c r="N185" i="8"/>
  <c r="N257" i="8"/>
  <c r="N3" i="8"/>
  <c r="G13" i="8"/>
  <c r="G10" i="8"/>
  <c r="G9" i="8"/>
  <c r="G14" i="8"/>
  <c r="G43" i="8"/>
  <c r="G28" i="8"/>
  <c r="G37" i="8"/>
  <c r="G27" i="8"/>
  <c r="G29" i="8"/>
  <c r="G31" i="8"/>
  <c r="G30" i="8"/>
  <c r="G24" i="8"/>
  <c r="G35" i="8"/>
  <c r="G21" i="8"/>
  <c r="G41" i="8"/>
  <c r="G22" i="8"/>
  <c r="G45" i="8"/>
  <c r="G47" i="8"/>
  <c r="G49" i="8"/>
  <c r="G51" i="8"/>
  <c r="G53" i="8"/>
  <c r="G55" i="8"/>
  <c r="K57" i="8"/>
  <c r="G57" i="8"/>
  <c r="J57" i="8"/>
  <c r="N61" i="8"/>
  <c r="K65" i="8"/>
  <c r="G65" i="8"/>
  <c r="J65" i="8"/>
  <c r="N69" i="8"/>
  <c r="K73" i="8"/>
  <c r="G73" i="8"/>
  <c r="J73" i="8"/>
  <c r="N77" i="8"/>
  <c r="K81" i="8"/>
  <c r="G81" i="8"/>
  <c r="J81" i="8"/>
  <c r="N85" i="8"/>
  <c r="K89" i="8"/>
  <c r="G89" i="8"/>
  <c r="J89" i="8"/>
  <c r="N93" i="8"/>
  <c r="K97" i="8"/>
  <c r="G97" i="8"/>
  <c r="J97" i="8"/>
  <c r="N101" i="8"/>
  <c r="K105" i="8"/>
  <c r="G105" i="8"/>
  <c r="J105" i="8"/>
  <c r="N109" i="8"/>
  <c r="K113" i="8"/>
  <c r="G113" i="8"/>
  <c r="J113" i="8"/>
  <c r="N117" i="8"/>
  <c r="K121" i="8"/>
  <c r="G121" i="8"/>
  <c r="J121" i="8"/>
  <c r="N125" i="8"/>
  <c r="G129" i="8"/>
  <c r="K129" i="8"/>
  <c r="J129" i="8"/>
  <c r="N135" i="8"/>
  <c r="N137" i="8"/>
  <c r="J138" i="8"/>
  <c r="K138" i="8"/>
  <c r="N143" i="8"/>
  <c r="N145" i="8"/>
  <c r="J146" i="8"/>
  <c r="K146" i="8"/>
  <c r="N151" i="8"/>
  <c r="N153" i="8"/>
  <c r="J154" i="8"/>
  <c r="K154" i="8"/>
  <c r="N159" i="8"/>
  <c r="N161" i="8"/>
  <c r="J162" i="8"/>
  <c r="K162" i="8"/>
  <c r="N167" i="8"/>
  <c r="N171" i="8"/>
  <c r="N181" i="8"/>
  <c r="N187" i="8"/>
  <c r="J172" i="8"/>
  <c r="K172" i="8"/>
  <c r="J180" i="8"/>
  <c r="K180" i="8"/>
  <c r="J188" i="8"/>
  <c r="K188" i="8"/>
  <c r="N234" i="8"/>
  <c r="N241" i="8"/>
  <c r="N248" i="8"/>
  <c r="J186" i="8"/>
  <c r="K186" i="8"/>
  <c r="J194" i="8"/>
  <c r="K194" i="8"/>
  <c r="N195" i="8"/>
  <c r="N197" i="8"/>
  <c r="N199" i="8"/>
  <c r="N201" i="8"/>
  <c r="N203" i="8"/>
  <c r="N205" i="8"/>
  <c r="N207" i="8"/>
  <c r="N209" i="8"/>
  <c r="N211" i="8"/>
  <c r="N213" i="8"/>
  <c r="N215" i="8"/>
  <c r="N217" i="8"/>
  <c r="N219" i="8"/>
  <c r="N221" i="8"/>
  <c r="N223" i="8"/>
  <c r="N225" i="8"/>
  <c r="N227" i="8"/>
  <c r="N231" i="8"/>
  <c r="J238" i="8"/>
  <c r="G238" i="8"/>
  <c r="K238" i="8"/>
  <c r="N243" i="8"/>
  <c r="N247" i="8"/>
  <c r="J250" i="8"/>
  <c r="G250" i="8"/>
  <c r="K250" i="8"/>
  <c r="N259" i="8"/>
  <c r="N261" i="8"/>
  <c r="N268" i="8"/>
  <c r="N310" i="8"/>
  <c r="N130" i="8"/>
  <c r="N132" i="8"/>
  <c r="J136" i="8"/>
  <c r="K136" i="8"/>
  <c r="J144" i="8"/>
  <c r="K144" i="8"/>
  <c r="J152" i="8"/>
  <c r="J160" i="8"/>
  <c r="J168" i="8"/>
  <c r="K168" i="8"/>
  <c r="J176" i="8"/>
  <c r="K176" i="8"/>
  <c r="J184" i="8"/>
  <c r="K184" i="8"/>
  <c r="J192" i="8"/>
  <c r="K192" i="8"/>
  <c r="N233" i="8"/>
  <c r="N242" i="8"/>
  <c r="N245" i="8"/>
  <c r="N254" i="8"/>
  <c r="N269" i="8"/>
  <c r="J134" i="8"/>
  <c r="K134" i="8"/>
  <c r="J142" i="8"/>
  <c r="K142" i="8"/>
  <c r="J150" i="8"/>
  <c r="J158" i="8"/>
  <c r="K158" i="8"/>
  <c r="J166" i="8"/>
  <c r="K166" i="8"/>
  <c r="G172" i="8"/>
  <c r="J174" i="8"/>
  <c r="K174" i="8"/>
  <c r="G180" i="8"/>
  <c r="J182" i="8"/>
  <c r="K182" i="8"/>
  <c r="G188" i="8"/>
  <c r="J190" i="8"/>
  <c r="K190" i="8"/>
  <c r="J230" i="8"/>
  <c r="G230" i="8"/>
  <c r="K230" i="8"/>
  <c r="N235" i="8"/>
  <c r="N239" i="8"/>
  <c r="N251" i="8"/>
  <c r="N253" i="8"/>
  <c r="N232" i="8"/>
  <c r="G234" i="8"/>
  <c r="N240" i="8"/>
  <c r="G242" i="8"/>
  <c r="N246" i="8"/>
  <c r="N252" i="8"/>
  <c r="N260" i="8"/>
  <c r="K271" i="8"/>
  <c r="G271" i="8"/>
  <c r="J271" i="8"/>
  <c r="N278" i="8"/>
  <c r="G281" i="8"/>
  <c r="H281" i="8" s="1"/>
  <c r="J281" i="8"/>
  <c r="N283" i="8"/>
  <c r="N292" i="8"/>
  <c r="N300" i="8"/>
  <c r="N302" i="8"/>
  <c r="N230" i="8"/>
  <c r="N238" i="8"/>
  <c r="N250" i="8"/>
  <c r="N258" i="8"/>
  <c r="K258" i="8"/>
  <c r="N265" i="8"/>
  <c r="N267" i="8"/>
  <c r="K269" i="8"/>
  <c r="G269" i="8"/>
  <c r="J269" i="8"/>
  <c r="N274" i="8"/>
  <c r="N277" i="8"/>
  <c r="N288" i="8"/>
  <c r="N309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L161" i="8"/>
  <c r="N162" i="8"/>
  <c r="N164" i="8"/>
  <c r="N166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K196" i="8"/>
  <c r="N198" i="8"/>
  <c r="K198" i="8"/>
  <c r="N200" i="8"/>
  <c r="K200" i="8"/>
  <c r="N202" i="8"/>
  <c r="K202" i="8"/>
  <c r="N204" i="8"/>
  <c r="N206" i="8"/>
  <c r="K206" i="8"/>
  <c r="N208" i="8"/>
  <c r="K208" i="8"/>
  <c r="N210" i="8"/>
  <c r="K210" i="8"/>
  <c r="N212" i="8"/>
  <c r="K212" i="8"/>
  <c r="N214" i="8"/>
  <c r="K214" i="8"/>
  <c r="N216" i="8"/>
  <c r="K216" i="8"/>
  <c r="N218" i="8"/>
  <c r="K218" i="8"/>
  <c r="N220" i="8"/>
  <c r="K220" i="8"/>
  <c r="N222" i="8"/>
  <c r="K222" i="8"/>
  <c r="N224" i="8"/>
  <c r="K224" i="8"/>
  <c r="N226" i="8"/>
  <c r="K226" i="8"/>
  <c r="N228" i="8"/>
  <c r="K228" i="8"/>
  <c r="N236" i="8"/>
  <c r="K236" i="8"/>
  <c r="N244" i="8"/>
  <c r="K244" i="8"/>
  <c r="N256" i="8"/>
  <c r="K256" i="8"/>
  <c r="G258" i="8"/>
  <c r="K264" i="8"/>
  <c r="K270" i="8"/>
  <c r="G270" i="8"/>
  <c r="J270" i="8"/>
  <c r="N318" i="8"/>
  <c r="N325" i="8"/>
  <c r="N262" i="8"/>
  <c r="N266" i="8"/>
  <c r="N273" i="8"/>
  <c r="N275" i="8"/>
  <c r="K285" i="8"/>
  <c r="G285" i="8"/>
  <c r="J285" i="8"/>
  <c r="N286" i="8"/>
  <c r="K294" i="8"/>
  <c r="G294" i="8"/>
  <c r="J294" i="8"/>
  <c r="N296" i="8"/>
  <c r="N297" i="8"/>
  <c r="K302" i="8"/>
  <c r="G302" i="8"/>
  <c r="J302" i="8"/>
  <c r="G311" i="8"/>
  <c r="J311" i="8"/>
  <c r="N317" i="8"/>
  <c r="N315" i="8"/>
  <c r="N322" i="8"/>
  <c r="N331" i="8"/>
  <c r="G334" i="8"/>
  <c r="J334" i="8"/>
  <c r="G335" i="8"/>
  <c r="J335" i="8"/>
  <c r="N337" i="8"/>
  <c r="N340" i="8"/>
  <c r="N347" i="8"/>
  <c r="G350" i="8"/>
  <c r="H350" i="8" s="1"/>
  <c r="J350" i="8"/>
  <c r="G351" i="8"/>
  <c r="H351" i="8" s="1"/>
  <c r="J351" i="8"/>
  <c r="N359" i="8"/>
  <c r="N366" i="8"/>
  <c r="J376" i="8"/>
  <c r="G376" i="8"/>
  <c r="H376" i="8" s="1"/>
  <c r="K265" i="8"/>
  <c r="G265" i="8"/>
  <c r="K273" i="8"/>
  <c r="G273" i="8"/>
  <c r="G280" i="8"/>
  <c r="H280" i="8" s="1"/>
  <c r="J280" i="8"/>
  <c r="K293" i="8"/>
  <c r="G293" i="8"/>
  <c r="K295" i="8"/>
  <c r="G303" i="8"/>
  <c r="H303" i="8" s="1"/>
  <c r="J303" i="8"/>
  <c r="N307" i="8"/>
  <c r="N314" i="8"/>
  <c r="G320" i="8"/>
  <c r="H320" i="8" s="1"/>
  <c r="J320" i="8"/>
  <c r="N321" i="8"/>
  <c r="K321" i="8"/>
  <c r="N324" i="8"/>
  <c r="G326" i="8"/>
  <c r="H326" i="8" s="1"/>
  <c r="J326" i="8"/>
  <c r="G327" i="8"/>
  <c r="H327" i="8" s="1"/>
  <c r="J327" i="8"/>
  <c r="N329" i="8"/>
  <c r="N332" i="8"/>
  <c r="N338" i="8"/>
  <c r="N346" i="8"/>
  <c r="N348" i="8"/>
  <c r="G352" i="8"/>
  <c r="J352" i="8"/>
  <c r="N357" i="8"/>
  <c r="N360" i="8"/>
  <c r="N361" i="8"/>
  <c r="N371" i="8"/>
  <c r="J265" i="8"/>
  <c r="K267" i="8"/>
  <c r="G267" i="8"/>
  <c r="J273" i="8"/>
  <c r="K275" i="8"/>
  <c r="G275" i="8"/>
  <c r="K278" i="8"/>
  <c r="G278" i="8"/>
  <c r="H278" i="8" s="1"/>
  <c r="N281" i="8"/>
  <c r="N282" i="8"/>
  <c r="G284" i="8"/>
  <c r="H284" i="8" s="1"/>
  <c r="J284" i="8"/>
  <c r="K288" i="8"/>
  <c r="G288" i="8"/>
  <c r="J288" i="8"/>
  <c r="J293" i="8"/>
  <c r="G295" i="8"/>
  <c r="N299" i="8"/>
  <c r="N306" i="8"/>
  <c r="G312" i="8"/>
  <c r="H312" i="8" s="1"/>
  <c r="J312" i="8"/>
  <c r="N313" i="8"/>
  <c r="K313" i="8"/>
  <c r="N316" i="8"/>
  <c r="G318" i="8"/>
  <c r="H318" i="8" s="1"/>
  <c r="J318" i="8"/>
  <c r="G321" i="8"/>
  <c r="H321" i="8" s="1"/>
  <c r="N330" i="8"/>
  <c r="N344" i="8"/>
  <c r="N353" i="8"/>
  <c r="N354" i="8"/>
  <c r="N355" i="8"/>
  <c r="N358" i="8"/>
  <c r="N362" i="8"/>
  <c r="N363" i="8"/>
  <c r="N367" i="8"/>
  <c r="K277" i="8"/>
  <c r="G277" i="8"/>
  <c r="K286" i="8"/>
  <c r="G286" i="8"/>
  <c r="N289" i="8"/>
  <c r="N290" i="8"/>
  <c r="K292" i="8"/>
  <c r="G292" i="8"/>
  <c r="J292" i="8"/>
  <c r="K296" i="8"/>
  <c r="G296" i="8"/>
  <c r="J296" i="8"/>
  <c r="N298" i="8"/>
  <c r="K304" i="8"/>
  <c r="G304" i="8"/>
  <c r="J304" i="8"/>
  <c r="N305" i="8"/>
  <c r="N308" i="8"/>
  <c r="G310" i="8"/>
  <c r="H310" i="8" s="1"/>
  <c r="J310" i="8"/>
  <c r="G313" i="8"/>
  <c r="G319" i="8"/>
  <c r="H319" i="8" s="1"/>
  <c r="J319" i="8"/>
  <c r="N323" i="8"/>
  <c r="N339" i="8"/>
  <c r="G342" i="8"/>
  <c r="H342" i="8" s="1"/>
  <c r="J342" i="8"/>
  <c r="G343" i="8"/>
  <c r="H343" i="8" s="1"/>
  <c r="J343" i="8"/>
  <c r="N345" i="8"/>
  <c r="N356" i="8"/>
  <c r="N364" i="8"/>
  <c r="N365" i="8"/>
  <c r="N368" i="8"/>
  <c r="J384" i="8"/>
  <c r="G384" i="8"/>
  <c r="H384" i="8" s="1"/>
  <c r="G328" i="8"/>
  <c r="H328" i="8" s="1"/>
  <c r="G336" i="8"/>
  <c r="H336" i="8" s="1"/>
  <c r="G344" i="8"/>
  <c r="H344" i="8" s="1"/>
  <c r="J349" i="8"/>
  <c r="N372" i="8"/>
  <c r="N393" i="8"/>
  <c r="N417" i="8"/>
  <c r="K282" i="8"/>
  <c r="G282" i="8"/>
  <c r="H282" i="8" s="1"/>
  <c r="K290" i="8"/>
  <c r="G290" i="8"/>
  <c r="K298" i="8"/>
  <c r="G298" i="8"/>
  <c r="H298" i="8" s="1"/>
  <c r="G301" i="8"/>
  <c r="H301" i="8" s="1"/>
  <c r="K301" i="8"/>
  <c r="K306" i="8"/>
  <c r="G306" i="8"/>
  <c r="H306" i="8" s="1"/>
  <c r="G309" i="8"/>
  <c r="H309" i="8" s="1"/>
  <c r="K309" i="8"/>
  <c r="K314" i="8"/>
  <c r="G314" i="8"/>
  <c r="H314" i="8" s="1"/>
  <c r="G317" i="8"/>
  <c r="K317" i="8"/>
  <c r="K322" i="8"/>
  <c r="G322" i="8"/>
  <c r="H322" i="8" s="1"/>
  <c r="G325" i="8"/>
  <c r="H325" i="8" s="1"/>
  <c r="K325" i="8"/>
  <c r="J328" i="8"/>
  <c r="K330" i="8"/>
  <c r="G330" i="8"/>
  <c r="G333" i="8"/>
  <c r="K333" i="8"/>
  <c r="J336" i="8"/>
  <c r="K338" i="8"/>
  <c r="G338" i="8"/>
  <c r="H338" i="8" s="1"/>
  <c r="G341" i="8"/>
  <c r="H341" i="8" s="1"/>
  <c r="K341" i="8"/>
  <c r="J344" i="8"/>
  <c r="K346" i="8"/>
  <c r="G346" i="8"/>
  <c r="G349" i="8"/>
  <c r="H349" i="8" s="1"/>
  <c r="J354" i="8"/>
  <c r="G354" i="8"/>
  <c r="H354" i="8" s="1"/>
  <c r="J356" i="8"/>
  <c r="G356" i="8"/>
  <c r="H356" i="8" s="1"/>
  <c r="J358" i="8"/>
  <c r="G358" i="8"/>
  <c r="H358" i="8" s="1"/>
  <c r="J360" i="8"/>
  <c r="G360" i="8"/>
  <c r="H360" i="8" s="1"/>
  <c r="J362" i="8"/>
  <c r="G362" i="8"/>
  <c r="H362" i="8" s="1"/>
  <c r="J364" i="8"/>
  <c r="G364" i="8"/>
  <c r="H364" i="8" s="1"/>
  <c r="J366" i="8"/>
  <c r="G366" i="8"/>
  <c r="J368" i="8"/>
  <c r="G368" i="8"/>
  <c r="H368" i="8" s="1"/>
  <c r="N369" i="8"/>
  <c r="N377" i="8"/>
  <c r="N385" i="8"/>
  <c r="K300" i="8"/>
  <c r="G300" i="8"/>
  <c r="G308" i="8"/>
  <c r="H308" i="8" s="1"/>
  <c r="K316" i="8"/>
  <c r="G316" i="8"/>
  <c r="K324" i="8"/>
  <c r="G324" i="8"/>
  <c r="H324" i="8" s="1"/>
  <c r="K332" i="8"/>
  <c r="G332" i="8"/>
  <c r="H332" i="8" s="1"/>
  <c r="K340" i="8"/>
  <c r="G340" i="8"/>
  <c r="H340" i="8" s="1"/>
  <c r="K348" i="8"/>
  <c r="G348" i="8"/>
  <c r="H348" i="8" s="1"/>
  <c r="G353" i="8"/>
  <c r="H353" i="8" s="1"/>
  <c r="N370" i="8"/>
  <c r="N380" i="8"/>
  <c r="N381" i="8"/>
  <c r="N388" i="8"/>
  <c r="N389" i="8"/>
  <c r="J392" i="8"/>
  <c r="G392" i="8"/>
  <c r="H392" i="8" s="1"/>
  <c r="K372" i="8"/>
  <c r="N378" i="8"/>
  <c r="J382" i="8"/>
  <c r="G382" i="8"/>
  <c r="H382" i="8" s="1"/>
  <c r="N386" i="8"/>
  <c r="J390" i="8"/>
  <c r="G390" i="8"/>
  <c r="H390" i="8" s="1"/>
  <c r="N394" i="8"/>
  <c r="N421" i="8"/>
  <c r="N425" i="8"/>
  <c r="N427" i="8"/>
  <c r="N431" i="8"/>
  <c r="N435" i="8"/>
  <c r="N419" i="8"/>
  <c r="N423" i="8"/>
  <c r="G370" i="8"/>
  <c r="J378" i="8"/>
  <c r="G378" i="8"/>
  <c r="H378" i="8" s="1"/>
  <c r="N382" i="8"/>
  <c r="J386" i="8"/>
  <c r="G386" i="8"/>
  <c r="N390" i="8"/>
  <c r="J394" i="8"/>
  <c r="G394" i="8"/>
  <c r="H394" i="8" s="1"/>
  <c r="J372" i="8"/>
  <c r="N373" i="8"/>
  <c r="N376" i="8"/>
  <c r="J380" i="8"/>
  <c r="G380" i="8"/>
  <c r="H380" i="8" s="1"/>
  <c r="N384" i="8"/>
  <c r="J388" i="8"/>
  <c r="G388" i="8"/>
  <c r="N392" i="8"/>
  <c r="J396" i="8"/>
  <c r="G396" i="8"/>
  <c r="H396" i="8" s="1"/>
  <c r="J398" i="8"/>
  <c r="G398" i="8"/>
  <c r="H398" i="8" s="1"/>
  <c r="J400" i="8"/>
  <c r="G400" i="8"/>
  <c r="H400" i="8" s="1"/>
  <c r="J402" i="8"/>
  <c r="G402" i="8"/>
  <c r="H402" i="8" s="1"/>
  <c r="J404" i="8"/>
  <c r="G404" i="8"/>
  <c r="H404" i="8" s="1"/>
  <c r="N429" i="8"/>
  <c r="N437" i="8"/>
  <c r="N439" i="8"/>
  <c r="N374" i="8"/>
  <c r="J374" i="8"/>
  <c r="K417" i="8"/>
  <c r="G417" i="8"/>
  <c r="G418" i="8"/>
  <c r="H418" i="8" s="1"/>
  <c r="N420" i="8"/>
  <c r="K420" i="8"/>
  <c r="K425" i="8"/>
  <c r="G425" i="8"/>
  <c r="H425" i="8" s="1"/>
  <c r="G426" i="8"/>
  <c r="H426" i="8" s="1"/>
  <c r="N428" i="8"/>
  <c r="K428" i="8"/>
  <c r="K437" i="8"/>
  <c r="G437" i="8"/>
  <c r="H437" i="8" s="1"/>
  <c r="G438" i="8"/>
  <c r="H438" i="8" s="1"/>
  <c r="G441" i="8"/>
  <c r="K441" i="8"/>
  <c r="N441" i="8"/>
  <c r="J442" i="8"/>
  <c r="G442" i="8"/>
  <c r="H442" i="8" s="1"/>
  <c r="N449" i="8"/>
  <c r="G449" i="8"/>
  <c r="G451" i="8"/>
  <c r="K451" i="8"/>
  <c r="N396" i="8"/>
  <c r="N398" i="8"/>
  <c r="N400" i="8"/>
  <c r="N402" i="8"/>
  <c r="N404" i="8"/>
  <c r="N406" i="8"/>
  <c r="K406" i="8"/>
  <c r="N408" i="8"/>
  <c r="K408" i="8"/>
  <c r="N410" i="8"/>
  <c r="K410" i="8"/>
  <c r="N412" i="8"/>
  <c r="K412" i="8"/>
  <c r="N414" i="8"/>
  <c r="N416" i="8"/>
  <c r="K416" i="8"/>
  <c r="K419" i="8"/>
  <c r="G419" i="8"/>
  <c r="G420" i="8"/>
  <c r="H420" i="8" s="1"/>
  <c r="N422" i="8"/>
  <c r="K422" i="8"/>
  <c r="K427" i="8"/>
  <c r="G427" i="8"/>
  <c r="H427" i="8" s="1"/>
  <c r="G428" i="8"/>
  <c r="H428" i="8" s="1"/>
  <c r="N430" i="8"/>
  <c r="K430" i="8"/>
  <c r="N434" i="8"/>
  <c r="K434" i="8"/>
  <c r="N447" i="8"/>
  <c r="G447" i="8"/>
  <c r="H447" i="8" s="1"/>
  <c r="N452" i="8"/>
  <c r="G406" i="8"/>
  <c r="H406" i="8" s="1"/>
  <c r="G408" i="8"/>
  <c r="H408" i="8" s="1"/>
  <c r="G410" i="8"/>
  <c r="H410" i="8" s="1"/>
  <c r="G412" i="8"/>
  <c r="H412" i="8" s="1"/>
  <c r="K421" i="8"/>
  <c r="G421" i="8"/>
  <c r="H421" i="8" s="1"/>
  <c r="N424" i="8"/>
  <c r="K429" i="8"/>
  <c r="G429" i="8"/>
  <c r="H429" i="8" s="1"/>
  <c r="N432" i="8"/>
  <c r="G434" i="8"/>
  <c r="H434" i="8" s="1"/>
  <c r="N436" i="8"/>
  <c r="J440" i="8"/>
  <c r="G440" i="8"/>
  <c r="H440" i="8" s="1"/>
  <c r="G443" i="8"/>
  <c r="H443" i="8" s="1"/>
  <c r="K443" i="8"/>
  <c r="N443" i="8"/>
  <c r="N445" i="8"/>
  <c r="G445" i="8"/>
  <c r="H445" i="8" s="1"/>
  <c r="K445" i="8"/>
  <c r="N418" i="8"/>
  <c r="K423" i="8"/>
  <c r="G423" i="8"/>
  <c r="H423" i="8" s="1"/>
  <c r="N426" i="8"/>
  <c r="K431" i="8"/>
  <c r="G431" i="8"/>
  <c r="H431" i="8" s="1"/>
  <c r="K435" i="8"/>
  <c r="G435" i="8"/>
  <c r="H435" i="8" s="1"/>
  <c r="N438" i="8"/>
  <c r="N470" i="8"/>
  <c r="N471" i="8"/>
  <c r="N440" i="8"/>
  <c r="N442" i="8"/>
  <c r="N444" i="8"/>
  <c r="K444" i="8"/>
  <c r="N446" i="8"/>
  <c r="K446" i="8"/>
  <c r="N448" i="8"/>
  <c r="K448" i="8"/>
  <c r="N450" i="8"/>
  <c r="K450" i="8"/>
  <c r="N451" i="8"/>
  <c r="G452" i="8"/>
  <c r="H452" i="8" s="1"/>
  <c r="N454" i="8"/>
  <c r="N456" i="8"/>
  <c r="N458" i="8"/>
  <c r="N460" i="8"/>
  <c r="N462" i="8"/>
  <c r="K467" i="8"/>
  <c r="N468" i="8"/>
  <c r="N469" i="8"/>
  <c r="K475" i="8"/>
  <c r="N476" i="8"/>
  <c r="N477" i="8"/>
  <c r="G444" i="8"/>
  <c r="G446" i="8"/>
  <c r="H446" i="8" s="1"/>
  <c r="G448" i="8"/>
  <c r="H448" i="8" s="1"/>
  <c r="G450" i="8"/>
  <c r="H450" i="8" s="1"/>
  <c r="N453" i="8"/>
  <c r="K463" i="8"/>
  <c r="G463" i="8"/>
  <c r="H463" i="8" s="1"/>
  <c r="N466" i="8"/>
  <c r="N467" i="8"/>
  <c r="N474" i="8"/>
  <c r="N475" i="8"/>
  <c r="N455" i="8"/>
  <c r="N457" i="8"/>
  <c r="N459" i="8"/>
  <c r="N461" i="8"/>
  <c r="N463" i="8"/>
  <c r="N464" i="8"/>
  <c r="N465" i="8"/>
  <c r="N472" i="8"/>
  <c r="N473" i="8"/>
  <c r="N480" i="8"/>
  <c r="N481" i="8"/>
  <c r="K477" i="8"/>
  <c r="N478" i="8"/>
  <c r="N479" i="8"/>
  <c r="G465" i="8"/>
  <c r="H465" i="8" s="1"/>
  <c r="G467" i="8"/>
  <c r="H467" i="8" s="1"/>
  <c r="G469" i="8"/>
  <c r="H469" i="8" s="1"/>
  <c r="G471" i="8"/>
  <c r="H471" i="8" s="1"/>
  <c r="G473" i="8"/>
  <c r="H473" i="8" s="1"/>
  <c r="G475" i="8"/>
  <c r="H475" i="8" s="1"/>
  <c r="G477" i="8"/>
  <c r="H477" i="8" s="1"/>
  <c r="G479" i="8"/>
  <c r="H479" i="8" s="1"/>
  <c r="G481" i="8"/>
  <c r="H481" i="8" s="1"/>
  <c r="K48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J476" i="8"/>
  <c r="J478" i="8"/>
  <c r="J480" i="8"/>
  <c r="O19" i="4"/>
  <c r="O33" i="4"/>
  <c r="O26" i="4"/>
  <c r="O22" i="4"/>
  <c r="O24" i="4"/>
  <c r="O12" i="4"/>
  <c r="O13" i="4"/>
  <c r="O10" i="4"/>
  <c r="O17" i="4"/>
  <c r="O5" i="4"/>
  <c r="O15" i="4"/>
  <c r="O18" i="4"/>
  <c r="O28" i="4"/>
  <c r="O31" i="4"/>
  <c r="O20" i="4"/>
  <c r="O21" i="4"/>
  <c r="O25" i="4"/>
  <c r="O7" i="4"/>
  <c r="O11" i="4"/>
  <c r="O16" i="4"/>
  <c r="O14" i="4"/>
  <c r="O9" i="4"/>
  <c r="O23" i="4"/>
  <c r="O32" i="4"/>
  <c r="O8" i="4"/>
  <c r="O30" i="4"/>
  <c r="O27" i="4"/>
  <c r="O6" i="4"/>
  <c r="O34" i="4"/>
  <c r="O29" i="4"/>
  <c r="P26" i="4" l="1"/>
  <c r="M12" i="4"/>
  <c r="L30" i="4"/>
  <c r="K381" i="8"/>
  <c r="L381" i="8" s="1"/>
  <c r="M8" i="4"/>
  <c r="M19" i="4"/>
  <c r="L232" i="8"/>
  <c r="L177" i="8"/>
  <c r="L268" i="8"/>
  <c r="L175" i="8"/>
  <c r="L252" i="8"/>
  <c r="L191" i="8"/>
  <c r="L357" i="8"/>
  <c r="L246" i="8"/>
  <c r="L239" i="8"/>
  <c r="L433" i="8"/>
  <c r="L449" i="8"/>
  <c r="L92" i="8"/>
  <c r="L345" i="8"/>
  <c r="L108" i="8"/>
  <c r="L287" i="8"/>
  <c r="L50" i="8"/>
  <c r="L231" i="8"/>
  <c r="L366" i="8"/>
  <c r="L249" i="8"/>
  <c r="L203" i="8"/>
  <c r="L347" i="8"/>
  <c r="M10" i="4"/>
  <c r="M33" i="4"/>
  <c r="M27" i="4"/>
  <c r="M11" i="4"/>
  <c r="M29" i="4"/>
  <c r="M24" i="4"/>
  <c r="M31" i="4"/>
  <c r="L491" i="8"/>
  <c r="L485" i="8"/>
  <c r="L501" i="8"/>
  <c r="L495" i="8"/>
  <c r="L489" i="8"/>
  <c r="L483" i="8"/>
  <c r="L499" i="8"/>
  <c r="L493" i="8"/>
  <c r="L487" i="8"/>
  <c r="L503" i="8"/>
  <c r="L497" i="8"/>
  <c r="K204" i="8"/>
  <c r="L204" i="8" s="1"/>
  <c r="M21" i="4"/>
  <c r="G30" i="4"/>
  <c r="K299" i="8"/>
  <c r="M20" i="4"/>
  <c r="D4" i="3"/>
  <c r="M23" i="4"/>
  <c r="M26" i="4"/>
  <c r="M22" i="4"/>
  <c r="M13" i="4"/>
  <c r="L141" i="8"/>
  <c r="P21" i="4"/>
  <c r="R9" i="1"/>
  <c r="L9" i="1"/>
  <c r="P32" i="4"/>
  <c r="V33" i="1"/>
  <c r="V31" i="1"/>
  <c r="V29" i="1"/>
  <c r="V27" i="1"/>
  <c r="V17" i="1"/>
  <c r="V13" i="1"/>
  <c r="K33" i="1"/>
  <c r="K29" i="1"/>
  <c r="G5" i="2"/>
  <c r="P23" i="4"/>
  <c r="P27" i="4"/>
  <c r="P28" i="4"/>
  <c r="P13" i="4"/>
  <c r="P17" i="4"/>
  <c r="L219" i="8"/>
  <c r="L217" i="8"/>
  <c r="D22" i="3"/>
  <c r="P11" i="4"/>
  <c r="P15" i="4"/>
  <c r="P19" i="4"/>
  <c r="M14" i="4"/>
  <c r="M15" i="4"/>
  <c r="M30" i="4"/>
  <c r="M28" i="4"/>
  <c r="P25" i="4"/>
  <c r="P24" i="4"/>
  <c r="L118" i="8"/>
  <c r="P9" i="4"/>
  <c r="M32" i="4"/>
  <c r="L159" i="8"/>
  <c r="M34" i="1"/>
  <c r="P10" i="4"/>
  <c r="P14" i="4"/>
  <c r="P18" i="4"/>
  <c r="L22" i="4"/>
  <c r="E34" i="2"/>
  <c r="P16" i="4"/>
  <c r="Q6" i="2"/>
  <c r="Q7" i="2" s="1"/>
  <c r="X8" i="2"/>
  <c r="P22" i="4"/>
  <c r="Q8" i="2"/>
  <c r="R6" i="2"/>
  <c r="R7" i="2" s="1"/>
  <c r="L209" i="8"/>
  <c r="K447" i="8"/>
  <c r="P33" i="4"/>
  <c r="J6" i="2"/>
  <c r="J7" i="2" s="1"/>
  <c r="L223" i="8"/>
  <c r="L207" i="8"/>
  <c r="L145" i="8"/>
  <c r="L227" i="8"/>
  <c r="L197" i="8"/>
  <c r="L297" i="8"/>
  <c r="L179" i="8"/>
  <c r="M6" i="2"/>
  <c r="M7" i="2" s="1"/>
  <c r="R8" i="2"/>
  <c r="I8" i="2"/>
  <c r="L215" i="8"/>
  <c r="L235" i="8"/>
  <c r="L149" i="8"/>
  <c r="L36" i="8"/>
  <c r="P25" i="1"/>
  <c r="P26" i="1"/>
  <c r="Y22" i="5"/>
  <c r="L11" i="8"/>
  <c r="L225" i="8"/>
  <c r="K414" i="8"/>
  <c r="L133" i="8"/>
  <c r="W8" i="2"/>
  <c r="I6" i="2"/>
  <c r="I7" i="2" s="1"/>
  <c r="T8" i="2"/>
  <c r="K315" i="8"/>
  <c r="P30" i="4"/>
  <c r="W6" i="2"/>
  <c r="W7" i="2" s="1"/>
  <c r="S6" i="2"/>
  <c r="S7" i="2" s="1"/>
  <c r="T6" i="2"/>
  <c r="T7" i="2" s="1"/>
  <c r="V8" i="2"/>
  <c r="P5" i="4"/>
  <c r="P7" i="4"/>
  <c r="L102" i="8"/>
  <c r="S8" i="2"/>
  <c r="J8" i="2"/>
  <c r="V6" i="2"/>
  <c r="V7" i="2" s="1"/>
  <c r="L76" i="8"/>
  <c r="L248" i="8"/>
  <c r="N6" i="2"/>
  <c r="N7" i="2" s="1"/>
  <c r="P6" i="4"/>
  <c r="L110" i="8"/>
  <c r="P31" i="4"/>
  <c r="H6" i="2"/>
  <c r="H7" i="2" s="1"/>
  <c r="Y8" i="2"/>
  <c r="P8" i="4"/>
  <c r="P12" i="4"/>
  <c r="P20" i="4"/>
  <c r="L163" i="8"/>
  <c r="G7" i="5"/>
  <c r="N8" i="2"/>
  <c r="H8" i="2"/>
  <c r="O6" i="2"/>
  <c r="O7" i="2" s="1"/>
  <c r="L8" i="2"/>
  <c r="X6" i="2"/>
  <c r="X7" i="2" s="1"/>
  <c r="Y6" i="2"/>
  <c r="Y7" i="2" s="1"/>
  <c r="D15" i="3"/>
  <c r="D6" i="3"/>
  <c r="L6" i="2"/>
  <c r="L7" i="2" s="1"/>
  <c r="M8" i="2"/>
  <c r="O8" i="2"/>
  <c r="K353" i="8"/>
  <c r="L438" i="8"/>
  <c r="L90" i="8"/>
  <c r="L426" i="8"/>
  <c r="L193" i="8"/>
  <c r="L187" i="8"/>
  <c r="L82" i="8"/>
  <c r="L26" i="8"/>
  <c r="L78" i="8"/>
  <c r="L124" i="8"/>
  <c r="L143" i="8"/>
  <c r="L52" i="8"/>
  <c r="L432" i="8"/>
  <c r="L165" i="8"/>
  <c r="L131" i="8"/>
  <c r="L86" i="8"/>
  <c r="L100" i="8"/>
  <c r="L272" i="8"/>
  <c r="M34" i="4"/>
  <c r="K148" i="8"/>
  <c r="K350" i="8"/>
  <c r="K150" i="8"/>
  <c r="K160" i="8"/>
  <c r="L16" i="1" s="1"/>
  <c r="K155" i="8"/>
  <c r="K152" i="8"/>
  <c r="K369" i="8"/>
  <c r="K147" i="8"/>
  <c r="T26" i="1"/>
  <c r="J22" i="5"/>
  <c r="L64" i="8"/>
  <c r="L38" i="8"/>
  <c r="X19" i="5"/>
  <c r="F20" i="5"/>
  <c r="W16" i="5"/>
  <c r="J10" i="1"/>
  <c r="L195" i="8"/>
  <c r="L44" i="8"/>
  <c r="L371" i="8"/>
  <c r="L32" i="8"/>
  <c r="F10" i="5"/>
  <c r="F5" i="5"/>
  <c r="U24" i="5"/>
  <c r="U6" i="5"/>
  <c r="E31" i="2"/>
  <c r="L34" i="8"/>
  <c r="Y13" i="5"/>
  <c r="Y8" i="5"/>
  <c r="W9" i="5"/>
  <c r="R11" i="5"/>
  <c r="L28" i="4"/>
  <c r="T25" i="1"/>
  <c r="X5" i="5"/>
  <c r="U17" i="5"/>
  <c r="S14" i="5"/>
  <c r="E15" i="5"/>
  <c r="J11" i="1"/>
  <c r="W20" i="5"/>
  <c r="L189" i="8"/>
  <c r="P5" i="5"/>
  <c r="E34" i="3"/>
  <c r="H8" i="5"/>
  <c r="V10" i="5"/>
  <c r="R14" i="5"/>
  <c r="K19" i="5"/>
  <c r="G23" i="5"/>
  <c r="V5" i="5"/>
  <c r="S10" i="5"/>
  <c r="T15" i="5"/>
  <c r="U20" i="5"/>
  <c r="W5" i="5"/>
  <c r="E11" i="5"/>
  <c r="Y15" i="5"/>
  <c r="H22" i="5"/>
  <c r="R7" i="5"/>
  <c r="W12" i="5"/>
  <c r="Y18" i="5"/>
  <c r="V23" i="5"/>
  <c r="F6" i="5"/>
  <c r="T8" i="5"/>
  <c r="S11" i="5"/>
  <c r="L16" i="5"/>
  <c r="H20" i="5"/>
  <c r="W23" i="5"/>
  <c r="P7" i="5"/>
  <c r="T11" i="5"/>
  <c r="U16" i="5"/>
  <c r="W22" i="5"/>
  <c r="X6" i="5"/>
  <c r="Y11" i="5"/>
  <c r="H18" i="5"/>
  <c r="I23" i="5"/>
  <c r="S8" i="5"/>
  <c r="U14" i="5"/>
  <c r="V19" i="5"/>
  <c r="H25" i="5"/>
  <c r="L74" i="8"/>
  <c r="N6" i="5"/>
  <c r="I9" i="5"/>
  <c r="I13" i="5"/>
  <c r="E17" i="5"/>
  <c r="X20" i="5"/>
  <c r="M25" i="5"/>
  <c r="I8" i="5"/>
  <c r="Q12" i="5"/>
  <c r="S18" i="5"/>
  <c r="X23" i="5"/>
  <c r="Y7" i="5"/>
  <c r="H14" i="5"/>
  <c r="E19" i="5"/>
  <c r="F24" i="5"/>
  <c r="U10" i="5"/>
  <c r="V15" i="5"/>
  <c r="D29" i="3"/>
  <c r="D33" i="3"/>
  <c r="D18" i="3"/>
  <c r="D24" i="3"/>
  <c r="D31" i="3"/>
  <c r="Q5" i="5"/>
  <c r="S7" i="5"/>
  <c r="Q9" i="5"/>
  <c r="P12" i="5"/>
  <c r="O15" i="5"/>
  <c r="N18" i="5"/>
  <c r="Q21" i="5"/>
  <c r="T24" i="5"/>
  <c r="S6" i="5"/>
  <c r="R9" i="5"/>
  <c r="R13" i="5"/>
  <c r="R17" i="5"/>
  <c r="R21" i="5"/>
  <c r="V25" i="5"/>
  <c r="V8" i="5"/>
  <c r="V12" i="5"/>
  <c r="G17" i="5"/>
  <c r="G21" i="5"/>
  <c r="G25" i="5"/>
  <c r="X9" i="5"/>
  <c r="X13" i="5"/>
  <c r="X17" i="5"/>
  <c r="E22" i="5"/>
  <c r="L337" i="8"/>
  <c r="G12" i="4"/>
  <c r="L241" i="8"/>
  <c r="D12" i="3"/>
  <c r="D17" i="3"/>
  <c r="D25" i="3"/>
  <c r="G11" i="4"/>
  <c r="D26" i="3"/>
  <c r="D28" i="3"/>
  <c r="X25" i="5"/>
  <c r="S24" i="5"/>
  <c r="R23" i="5"/>
  <c r="U22" i="5"/>
  <c r="T21" i="5"/>
  <c r="S20" i="5"/>
  <c r="R19" i="5"/>
  <c r="T17" i="5"/>
  <c r="S16" i="5"/>
  <c r="T13" i="5"/>
  <c r="O12" i="5"/>
  <c r="P9" i="5"/>
  <c r="O8" i="5"/>
  <c r="W25" i="5"/>
  <c r="V24" i="5"/>
  <c r="Y23" i="5"/>
  <c r="X22" i="5"/>
  <c r="W21" i="5"/>
  <c r="V20" i="5"/>
  <c r="U19" i="5"/>
  <c r="X18" i="5"/>
  <c r="W17" i="5"/>
  <c r="R16" i="5"/>
  <c r="U15" i="5"/>
  <c r="X14" i="5"/>
  <c r="S13" i="5"/>
  <c r="R12" i="5"/>
  <c r="U11" i="5"/>
  <c r="T10" i="5"/>
  <c r="S9" i="5"/>
  <c r="R8" i="5"/>
  <c r="T6" i="5"/>
  <c r="S5" i="5"/>
  <c r="T23" i="5"/>
  <c r="O22" i="5"/>
  <c r="P19" i="5"/>
  <c r="O18" i="5"/>
  <c r="M16" i="5"/>
  <c r="P15" i="5"/>
  <c r="O14" i="5"/>
  <c r="J13" i="5"/>
  <c r="M12" i="5"/>
  <c r="P11" i="5"/>
  <c r="K10" i="5"/>
  <c r="U8" i="5"/>
  <c r="E8" i="5"/>
  <c r="L7" i="5"/>
  <c r="O6" i="5"/>
  <c r="R5" i="5"/>
  <c r="Y25" i="5"/>
  <c r="I25" i="5"/>
  <c r="P24" i="5"/>
  <c r="S23" i="5"/>
  <c r="V22" i="5"/>
  <c r="F22" i="5"/>
  <c r="M21" i="5"/>
  <c r="T20" i="5"/>
  <c r="W19" i="5"/>
  <c r="G19" i="5"/>
  <c r="J18" i="5"/>
  <c r="X16" i="5"/>
  <c r="H16" i="5"/>
  <c r="K15" i="5"/>
  <c r="U13" i="5"/>
  <c r="E13" i="5"/>
  <c r="L12" i="5"/>
  <c r="O11" i="5"/>
  <c r="R10" i="5"/>
  <c r="P25" i="5"/>
  <c r="O24" i="5"/>
  <c r="M22" i="5"/>
  <c r="P21" i="5"/>
  <c r="O20" i="5"/>
  <c r="J19" i="5"/>
  <c r="M18" i="5"/>
  <c r="P17" i="5"/>
  <c r="K16" i="5"/>
  <c r="J15" i="5"/>
  <c r="M14" i="5"/>
  <c r="L13" i="5"/>
  <c r="K12" i="5"/>
  <c r="J11" i="5"/>
  <c r="I10" i="5"/>
  <c r="L9" i="5"/>
  <c r="K8" i="5"/>
  <c r="F7" i="5"/>
  <c r="S25" i="5"/>
  <c r="R24" i="5"/>
  <c r="T22" i="5"/>
  <c r="S21" i="5"/>
  <c r="T18" i="5"/>
  <c r="O17" i="5"/>
  <c r="P14" i="5"/>
  <c r="O13" i="5"/>
  <c r="M11" i="5"/>
  <c r="P10" i="5"/>
  <c r="O9" i="5"/>
  <c r="J8" i="5"/>
  <c r="M7" i="5"/>
  <c r="P6" i="5"/>
  <c r="K5" i="5"/>
  <c r="J25" i="5"/>
  <c r="M24" i="5"/>
  <c r="L23" i="5"/>
  <c r="K22" i="5"/>
  <c r="J21" i="5"/>
  <c r="I20" i="5"/>
  <c r="L19" i="5"/>
  <c r="K18" i="5"/>
  <c r="F17" i="5"/>
  <c r="I16" i="5"/>
  <c r="L15" i="5"/>
  <c r="G14" i="5"/>
  <c r="F13" i="5"/>
  <c r="I12" i="5"/>
  <c r="H11" i="5"/>
  <c r="G10" i="5"/>
  <c r="J9" i="5"/>
  <c r="X7" i="5"/>
  <c r="H7" i="5"/>
  <c r="K6" i="5"/>
  <c r="U25" i="5"/>
  <c r="E25" i="5"/>
  <c r="L24" i="5"/>
  <c r="O23" i="5"/>
  <c r="R22" i="5"/>
  <c r="Y21" i="5"/>
  <c r="I21" i="5"/>
  <c r="P20" i="5"/>
  <c r="S19" i="5"/>
  <c r="V18" i="5"/>
  <c r="F18" i="5"/>
  <c r="M17" i="5"/>
  <c r="T16" i="5"/>
  <c r="W15" i="5"/>
  <c r="G15" i="5"/>
  <c r="J14" i="5"/>
  <c r="X12" i="5"/>
  <c r="H12" i="5"/>
  <c r="K11" i="5"/>
  <c r="U9" i="5"/>
  <c r="E9" i="5"/>
  <c r="L8" i="5"/>
  <c r="O7" i="5"/>
  <c r="R6" i="5"/>
  <c r="Y5" i="5"/>
  <c r="I5" i="5"/>
  <c r="L5" i="5"/>
  <c r="L385" i="8"/>
  <c r="L370" i="8"/>
  <c r="L377" i="8"/>
  <c r="L329" i="8"/>
  <c r="N19" i="5"/>
  <c r="N24" i="5"/>
  <c r="N8" i="5"/>
  <c r="N13" i="5"/>
  <c r="N15" i="5"/>
  <c r="N11" i="5"/>
  <c r="N7" i="5"/>
  <c r="N25" i="5"/>
  <c r="N21" i="5"/>
  <c r="N17" i="5"/>
  <c r="N9" i="5"/>
  <c r="N14" i="5"/>
  <c r="N23" i="5"/>
  <c r="N20" i="5"/>
  <c r="N16" i="5"/>
  <c r="N12" i="5"/>
  <c r="N5" i="5"/>
  <c r="N10" i="5"/>
  <c r="Q22" i="5"/>
  <c r="Q6" i="5"/>
  <c r="Q11" i="5"/>
  <c r="Q16" i="5"/>
  <c r="Q18" i="5"/>
  <c r="Q14" i="5"/>
  <c r="Q10" i="5"/>
  <c r="Q7" i="5"/>
  <c r="Q24" i="5"/>
  <c r="Q20" i="5"/>
  <c r="Q17" i="5"/>
  <c r="Q23" i="5"/>
  <c r="Q19" i="5"/>
  <c r="Q15" i="5"/>
  <c r="Q8" i="5"/>
  <c r="Q13" i="5"/>
  <c r="H5" i="5"/>
  <c r="U5" i="5"/>
  <c r="V6" i="5"/>
  <c r="W7" i="5"/>
  <c r="X8" i="5"/>
  <c r="Y9" i="5"/>
  <c r="G11" i="5"/>
  <c r="T12" i="5"/>
  <c r="F14" i="5"/>
  <c r="S15" i="5"/>
  <c r="I17" i="5"/>
  <c r="R18" i="5"/>
  <c r="L20" i="5"/>
  <c r="U21" i="5"/>
  <c r="K23" i="5"/>
  <c r="X24" i="5"/>
  <c r="J5" i="5"/>
  <c r="W6" i="5"/>
  <c r="M8" i="5"/>
  <c r="V9" i="5"/>
  <c r="X11" i="5"/>
  <c r="V13" i="5"/>
  <c r="E16" i="5"/>
  <c r="V17" i="5"/>
  <c r="E20" i="5"/>
  <c r="G22" i="5"/>
  <c r="E24" i="5"/>
  <c r="G5" i="5"/>
  <c r="I7" i="5"/>
  <c r="G9" i="5"/>
  <c r="I11" i="5"/>
  <c r="K13" i="5"/>
  <c r="I15" i="5"/>
  <c r="K17" i="5"/>
  <c r="M19" i="5"/>
  <c r="K21" i="5"/>
  <c r="M23" i="5"/>
  <c r="O25" i="5"/>
  <c r="V7" i="5"/>
  <c r="E10" i="5"/>
  <c r="G12" i="5"/>
  <c r="E14" i="5"/>
  <c r="G16" i="5"/>
  <c r="I18" i="5"/>
  <c r="G20" i="5"/>
  <c r="I22" i="5"/>
  <c r="K24" i="5"/>
  <c r="I6" i="5"/>
  <c r="E6" i="5"/>
  <c r="M5" i="5"/>
  <c r="J6" i="5"/>
  <c r="K7" i="5"/>
  <c r="P8" i="5"/>
  <c r="M9" i="5"/>
  <c r="J10" i="5"/>
  <c r="W11" i="5"/>
  <c r="M13" i="5"/>
  <c r="V14" i="5"/>
  <c r="P16" i="5"/>
  <c r="Y17" i="5"/>
  <c r="O19" i="5"/>
  <c r="E21" i="5"/>
  <c r="N22" i="5"/>
  <c r="H24" i="5"/>
  <c r="Q25" i="5"/>
  <c r="G6" i="5"/>
  <c r="T7" i="5"/>
  <c r="F9" i="5"/>
  <c r="W10" i="5"/>
  <c r="Y12" i="5"/>
  <c r="W14" i="5"/>
  <c r="Y16" i="5"/>
  <c r="H19" i="5"/>
  <c r="Y20" i="5"/>
  <c r="H23" i="5"/>
  <c r="F25" i="5"/>
  <c r="H6" i="5"/>
  <c r="F8" i="5"/>
  <c r="L10" i="5"/>
  <c r="F12" i="5"/>
  <c r="L14" i="5"/>
  <c r="J16" i="5"/>
  <c r="L18" i="5"/>
  <c r="J20" i="5"/>
  <c r="P22" i="5"/>
  <c r="J24" i="5"/>
  <c r="Y6" i="5"/>
  <c r="H9" i="5"/>
  <c r="Y10" i="5"/>
  <c r="H13" i="5"/>
  <c r="F15" i="5"/>
  <c r="H17" i="5"/>
  <c r="F19" i="5"/>
  <c r="L21" i="5"/>
  <c r="F23" i="5"/>
  <c r="L25" i="5"/>
  <c r="D16" i="3"/>
  <c r="D21" i="3"/>
  <c r="L247" i="8"/>
  <c r="D10" i="3"/>
  <c r="T5" i="5"/>
  <c r="T25" i="5"/>
  <c r="W24" i="5"/>
  <c r="G24" i="5"/>
  <c r="J23" i="5"/>
  <c r="X21" i="5"/>
  <c r="H21" i="5"/>
  <c r="K20" i="5"/>
  <c r="U18" i="5"/>
  <c r="E18" i="5"/>
  <c r="L17" i="5"/>
  <c r="O16" i="5"/>
  <c r="R15" i="5"/>
  <c r="Y14" i="5"/>
  <c r="I14" i="5"/>
  <c r="P13" i="5"/>
  <c r="S12" i="5"/>
  <c r="V11" i="5"/>
  <c r="F11" i="5"/>
  <c r="M10" i="5"/>
  <c r="T9" i="5"/>
  <c r="W8" i="5"/>
  <c r="G8" i="5"/>
  <c r="J7" i="5"/>
  <c r="K25" i="5"/>
  <c r="U23" i="5"/>
  <c r="E23" i="5"/>
  <c r="L22" i="5"/>
  <c r="O21" i="5"/>
  <c r="R20" i="5"/>
  <c r="Y19" i="5"/>
  <c r="I19" i="5"/>
  <c r="P18" i="5"/>
  <c r="S17" i="5"/>
  <c r="V16" i="5"/>
  <c r="F16" i="5"/>
  <c r="M15" i="5"/>
  <c r="T14" i="5"/>
  <c r="W13" i="5"/>
  <c r="G13" i="5"/>
  <c r="J12" i="5"/>
  <c r="X10" i="5"/>
  <c r="H10" i="5"/>
  <c r="K9" i="5"/>
  <c r="U7" i="5"/>
  <c r="E7" i="5"/>
  <c r="L6" i="5"/>
  <c r="O5" i="5"/>
  <c r="R25" i="5"/>
  <c r="Y24" i="5"/>
  <c r="I24" i="5"/>
  <c r="P23" i="5"/>
  <c r="S22" i="5"/>
  <c r="V21" i="5"/>
  <c r="F21" i="5"/>
  <c r="M20" i="5"/>
  <c r="T19" i="5"/>
  <c r="W18" i="5"/>
  <c r="G18" i="5"/>
  <c r="J17" i="5"/>
  <c r="X15" i="5"/>
  <c r="H15" i="5"/>
  <c r="K14" i="5"/>
  <c r="U12" i="5"/>
  <c r="E12" i="5"/>
  <c r="L11" i="5"/>
  <c r="O10" i="5"/>
  <c r="D14" i="3"/>
  <c r="L234" i="8"/>
  <c r="P34" i="4"/>
  <c r="D9" i="3"/>
  <c r="D5" i="3"/>
  <c r="D27" i="3"/>
  <c r="F34" i="3"/>
  <c r="D30" i="3"/>
  <c r="D7" i="3"/>
  <c r="D19" i="3"/>
  <c r="D32" i="3"/>
  <c r="D8" i="3"/>
  <c r="D20" i="3"/>
  <c r="D11" i="3"/>
  <c r="D13" i="3"/>
  <c r="D23" i="3"/>
  <c r="M6" i="5"/>
  <c r="L233" i="8"/>
  <c r="L424" i="8"/>
  <c r="L70" i="8"/>
  <c r="L185" i="8"/>
  <c r="L251" i="8"/>
  <c r="L23" i="8"/>
  <c r="F11" i="2"/>
  <c r="L379" i="8"/>
  <c r="L399" i="8"/>
  <c r="L16" i="8"/>
  <c r="L407" i="8"/>
  <c r="L413" i="8"/>
  <c r="L8" i="8"/>
  <c r="L482" i="8"/>
  <c r="L393" i="8"/>
  <c r="L391" i="8"/>
  <c r="L279" i="8"/>
  <c r="G18" i="3"/>
  <c r="G22" i="3"/>
  <c r="H23" i="3"/>
  <c r="G17" i="3"/>
  <c r="H18" i="3"/>
  <c r="G21" i="3"/>
  <c r="H22" i="3"/>
  <c r="H17" i="3"/>
  <c r="G20" i="3"/>
  <c r="H21" i="3"/>
  <c r="G24" i="3"/>
  <c r="G25" i="3"/>
  <c r="G26" i="3"/>
  <c r="G27" i="3"/>
  <c r="G29" i="3"/>
  <c r="G30" i="3"/>
  <c r="G31" i="3"/>
  <c r="G32" i="3"/>
  <c r="G33" i="3"/>
  <c r="G23" i="3"/>
  <c r="H24" i="3"/>
  <c r="H25" i="3"/>
  <c r="H26" i="3"/>
  <c r="H27" i="3"/>
  <c r="H28" i="3"/>
  <c r="H29" i="3"/>
  <c r="H30" i="3"/>
  <c r="H31" i="3"/>
  <c r="H32" i="3"/>
  <c r="H33" i="3"/>
  <c r="K31" i="4"/>
  <c r="L46" i="8"/>
  <c r="L40" i="8"/>
  <c r="L153" i="8"/>
  <c r="L128" i="8"/>
  <c r="L114" i="8"/>
  <c r="L88" i="8"/>
  <c r="L137" i="8"/>
  <c r="L276" i="8"/>
  <c r="L151" i="8"/>
  <c r="L139" i="8"/>
  <c r="L122" i="8"/>
  <c r="L106" i="8"/>
  <c r="L72" i="8"/>
  <c r="L54" i="8"/>
  <c r="L48" i="8"/>
  <c r="L39" i="8"/>
  <c r="L183" i="8"/>
  <c r="L274" i="8"/>
  <c r="L17" i="8"/>
  <c r="L253" i="8"/>
  <c r="L243" i="8"/>
  <c r="L259" i="8"/>
  <c r="L98" i="8"/>
  <c r="L25" i="8"/>
  <c r="L291" i="8"/>
  <c r="L255" i="8"/>
  <c r="L84" i="8"/>
  <c r="L167" i="8"/>
  <c r="L157" i="8"/>
  <c r="L112" i="8"/>
  <c r="L56" i="8"/>
  <c r="L33" i="8"/>
  <c r="L42" i="8"/>
  <c r="L5" i="8"/>
  <c r="F6" i="4" s="1"/>
  <c r="L405" i="8"/>
  <c r="L261" i="8"/>
  <c r="K375" i="8"/>
  <c r="K442" i="8"/>
  <c r="F10" i="2"/>
  <c r="L263" i="8"/>
  <c r="L96" i="8"/>
  <c r="L323" i="8"/>
  <c r="K308" i="8"/>
  <c r="L213" i="8"/>
  <c r="L205" i="8"/>
  <c r="L169" i="8"/>
  <c r="L135" i="8"/>
  <c r="L120" i="8"/>
  <c r="K415" i="8"/>
  <c r="L104" i="8"/>
  <c r="L116" i="8"/>
  <c r="K383" i="8"/>
  <c r="L94" i="8"/>
  <c r="L260" i="8"/>
  <c r="L436" i="8"/>
  <c r="M12" i="1"/>
  <c r="K389" i="8"/>
  <c r="L289" i="8"/>
  <c r="L29" i="4"/>
  <c r="U25" i="1"/>
  <c r="L461" i="8"/>
  <c r="K395" i="8"/>
  <c r="K365" i="8"/>
  <c r="K361" i="8"/>
  <c r="L305" i="8"/>
  <c r="L418" i="8"/>
  <c r="L339" i="8"/>
  <c r="L283" i="8"/>
  <c r="L331" i="8"/>
  <c r="L181" i="8"/>
  <c r="L173" i="8"/>
  <c r="L254" i="8"/>
  <c r="G10" i="4"/>
  <c r="H10" i="1"/>
  <c r="L62" i="8"/>
  <c r="L12" i="8"/>
  <c r="U26" i="1"/>
  <c r="O12" i="1"/>
  <c r="H12" i="1"/>
  <c r="F23" i="2"/>
  <c r="K397" i="8"/>
  <c r="L459" i="8"/>
  <c r="L401" i="8"/>
  <c r="K355" i="8"/>
  <c r="L266" i="8"/>
  <c r="L221" i="8"/>
  <c r="L201" i="8"/>
  <c r="L171" i="8"/>
  <c r="L126" i="8"/>
  <c r="K382" i="8"/>
  <c r="L80" i="8"/>
  <c r="L68" i="8"/>
  <c r="L60" i="8"/>
  <c r="L66" i="8"/>
  <c r="G13" i="4"/>
  <c r="H11" i="1"/>
  <c r="L15" i="8"/>
  <c r="K376" i="8"/>
  <c r="K403" i="8"/>
  <c r="L453" i="8"/>
  <c r="L387" i="8"/>
  <c r="K373" i="8"/>
  <c r="K363" i="8"/>
  <c r="K359" i="8"/>
  <c r="L229" i="8"/>
  <c r="L199" i="8"/>
  <c r="E17" i="2"/>
  <c r="K358" i="8"/>
  <c r="L245" i="8"/>
  <c r="G25" i="4"/>
  <c r="E20" i="2"/>
  <c r="G9" i="4"/>
  <c r="E33" i="2"/>
  <c r="K396" i="8"/>
  <c r="K336" i="8"/>
  <c r="L242" i="8"/>
  <c r="L20" i="8"/>
  <c r="L262" i="8"/>
  <c r="L237" i="8"/>
  <c r="K411" i="8"/>
  <c r="K439" i="8"/>
  <c r="K409" i="8"/>
  <c r="L307" i="8"/>
  <c r="K367" i="8"/>
  <c r="L240" i="8"/>
  <c r="K356" i="8"/>
  <c r="L257" i="8"/>
  <c r="L58" i="8"/>
  <c r="E27" i="2"/>
  <c r="E28" i="2"/>
  <c r="L19" i="8"/>
  <c r="K468" i="8"/>
  <c r="K311" i="8"/>
  <c r="L311" i="8" s="1"/>
  <c r="L457" i="8"/>
  <c r="K349" i="8"/>
  <c r="L455" i="8"/>
  <c r="K400" i="8"/>
  <c r="K318" i="8"/>
  <c r="K33" i="4"/>
  <c r="K32" i="4"/>
  <c r="L479" i="8"/>
  <c r="K327" i="8"/>
  <c r="L471" i="8"/>
  <c r="K462" i="8"/>
  <c r="K456" i="8"/>
  <c r="K328" i="8"/>
  <c r="K343" i="8"/>
  <c r="K342" i="8"/>
  <c r="G28" i="3" s="1"/>
  <c r="R11" i="1"/>
  <c r="L469" i="8"/>
  <c r="K398" i="8"/>
  <c r="K303" i="8"/>
  <c r="K334" i="8"/>
  <c r="L473" i="8"/>
  <c r="L465" i="8"/>
  <c r="K478" i="8"/>
  <c r="Q11" i="1"/>
  <c r="M11" i="1"/>
  <c r="O11" i="1"/>
  <c r="P11" i="1"/>
  <c r="L445" i="8"/>
  <c r="L443" i="8"/>
  <c r="L304" i="8"/>
  <c r="L200" i="8"/>
  <c r="G28" i="4"/>
  <c r="T10" i="1"/>
  <c r="L176" i="8"/>
  <c r="L144" i="8"/>
  <c r="L121" i="8"/>
  <c r="L105" i="8"/>
  <c r="L73" i="8"/>
  <c r="G14" i="4"/>
  <c r="E25" i="2"/>
  <c r="K10" i="1"/>
  <c r="L87" i="8"/>
  <c r="L79" i="8"/>
  <c r="L53" i="8"/>
  <c r="L21" i="8"/>
  <c r="L14" i="8"/>
  <c r="L140" i="8"/>
  <c r="E11" i="2"/>
  <c r="E24" i="2"/>
  <c r="G15" i="4"/>
  <c r="E16" i="2"/>
  <c r="L10" i="1"/>
  <c r="L4" i="8"/>
  <c r="E29" i="2"/>
  <c r="K19" i="1"/>
  <c r="K18" i="1"/>
  <c r="K17" i="1"/>
  <c r="K16" i="1"/>
  <c r="K15" i="1"/>
  <c r="K14" i="1"/>
  <c r="K13" i="1"/>
  <c r="K12" i="1"/>
  <c r="M20" i="1"/>
  <c r="K20" i="1"/>
  <c r="L463" i="8"/>
  <c r="L467" i="8"/>
  <c r="L446" i="8"/>
  <c r="L421" i="8"/>
  <c r="L428" i="8"/>
  <c r="L417" i="8"/>
  <c r="K390" i="8"/>
  <c r="K368" i="8"/>
  <c r="K360" i="8"/>
  <c r="L341" i="8"/>
  <c r="L330" i="8"/>
  <c r="L288" i="8"/>
  <c r="L270" i="8"/>
  <c r="R10" i="1"/>
  <c r="G26" i="4"/>
  <c r="L250" i="8"/>
  <c r="L188" i="8"/>
  <c r="L129" i="8"/>
  <c r="L89" i="8"/>
  <c r="L119" i="8"/>
  <c r="L47" i="8"/>
  <c r="L30" i="8"/>
  <c r="L27" i="8"/>
  <c r="L170" i="8"/>
  <c r="L115" i="8"/>
  <c r="K480" i="8"/>
  <c r="K476" i="8"/>
  <c r="K472" i="8"/>
  <c r="K464" i="8"/>
  <c r="L481" i="8"/>
  <c r="L477" i="8"/>
  <c r="L475" i="8"/>
  <c r="L435" i="8"/>
  <c r="L423" i="8"/>
  <c r="L427" i="8"/>
  <c r="L451" i="8"/>
  <c r="L441" i="8"/>
  <c r="L437" i="8"/>
  <c r="L425" i="8"/>
  <c r="K374" i="8"/>
  <c r="K402" i="8"/>
  <c r="G29" i="4"/>
  <c r="U10" i="1"/>
  <c r="K378" i="8"/>
  <c r="K388" i="8"/>
  <c r="K380" i="8"/>
  <c r="L348" i="8"/>
  <c r="L332" i="8"/>
  <c r="L316" i="8"/>
  <c r="L300" i="8"/>
  <c r="L333" i="8"/>
  <c r="L322" i="8"/>
  <c r="L314" i="8"/>
  <c r="L306" i="8"/>
  <c r="L298" i="8"/>
  <c r="L282" i="8"/>
  <c r="K344" i="8"/>
  <c r="K384" i="8"/>
  <c r="L296" i="8"/>
  <c r="K284" i="8"/>
  <c r="L278" i="8"/>
  <c r="L295" i="8"/>
  <c r="L273" i="8"/>
  <c r="L264" i="8"/>
  <c r="L256" i="8"/>
  <c r="L226" i="8"/>
  <c r="L220" i="8"/>
  <c r="L214" i="8"/>
  <c r="L206" i="8"/>
  <c r="L196" i="8"/>
  <c r="L158" i="8"/>
  <c r="F24" i="2"/>
  <c r="L184" i="8"/>
  <c r="L238" i="8"/>
  <c r="L154" i="8"/>
  <c r="L138" i="8"/>
  <c r="L65" i="8"/>
  <c r="L111" i="8"/>
  <c r="L71" i="8"/>
  <c r="L55" i="8"/>
  <c r="L49" i="8"/>
  <c r="L41" i="8"/>
  <c r="L29" i="8"/>
  <c r="L43" i="8"/>
  <c r="L13" i="8"/>
  <c r="L125" i="8"/>
  <c r="L117" i="8"/>
  <c r="L109" i="8"/>
  <c r="L101" i="8"/>
  <c r="L93" i="8"/>
  <c r="L85" i="8"/>
  <c r="L77" i="8"/>
  <c r="L69" i="8"/>
  <c r="L61" i="8"/>
  <c r="L178" i="8"/>
  <c r="L148" i="8"/>
  <c r="L130" i="8"/>
  <c r="L107" i="8"/>
  <c r="L18" i="8"/>
  <c r="E9" i="2"/>
  <c r="L3" i="8"/>
  <c r="M19" i="1"/>
  <c r="M18" i="1"/>
  <c r="M17" i="1"/>
  <c r="M16" i="1"/>
  <c r="M15" i="1"/>
  <c r="M14" i="1"/>
  <c r="M13" i="1"/>
  <c r="G19" i="1"/>
  <c r="G18" i="1"/>
  <c r="G17" i="1"/>
  <c r="G16" i="1"/>
  <c r="G15" i="1"/>
  <c r="G14" i="1"/>
  <c r="G13" i="1"/>
  <c r="G12" i="1"/>
  <c r="E24" i="1"/>
  <c r="F19" i="1"/>
  <c r="F18" i="1"/>
  <c r="F17" i="1"/>
  <c r="F16" i="1"/>
  <c r="F15" i="1"/>
  <c r="F14" i="1"/>
  <c r="F13" i="1"/>
  <c r="F12" i="1"/>
  <c r="O20" i="1"/>
  <c r="F20" i="1"/>
  <c r="G20" i="1"/>
  <c r="L430" i="8"/>
  <c r="L410" i="8"/>
  <c r="L302" i="8"/>
  <c r="L224" i="8"/>
  <c r="L218" i="8"/>
  <c r="L434" i="8"/>
  <c r="L412" i="8"/>
  <c r="K404" i="8"/>
  <c r="K386" i="8"/>
  <c r="K392" i="8"/>
  <c r="K354" i="8"/>
  <c r="L346" i="8"/>
  <c r="K319" i="8"/>
  <c r="L292" i="8"/>
  <c r="L286" i="8"/>
  <c r="L313" i="8"/>
  <c r="K320" i="8"/>
  <c r="K280" i="8"/>
  <c r="K351" i="8"/>
  <c r="L244" i="8"/>
  <c r="L236" i="8"/>
  <c r="L228" i="8"/>
  <c r="L216" i="8"/>
  <c r="L208" i="8"/>
  <c r="L202" i="8"/>
  <c r="L198" i="8"/>
  <c r="L269" i="8"/>
  <c r="L258" i="8"/>
  <c r="K281" i="8"/>
  <c r="L271" i="8"/>
  <c r="L230" i="8"/>
  <c r="L190" i="8"/>
  <c r="L182" i="8"/>
  <c r="L174" i="8"/>
  <c r="L166" i="8"/>
  <c r="F9" i="2"/>
  <c r="L25" i="4"/>
  <c r="L134" i="8"/>
  <c r="L192" i="8"/>
  <c r="F18" i="2"/>
  <c r="R25" i="1"/>
  <c r="L26" i="4"/>
  <c r="L186" i="8"/>
  <c r="L172" i="8"/>
  <c r="F12" i="2"/>
  <c r="L113" i="8"/>
  <c r="L97" i="8"/>
  <c r="G18" i="4"/>
  <c r="L81" i="8"/>
  <c r="E10" i="2"/>
  <c r="L57" i="8"/>
  <c r="L103" i="8"/>
  <c r="E12" i="2"/>
  <c r="E14" i="2"/>
  <c r="L63" i="8"/>
  <c r="L22" i="8"/>
  <c r="L24" i="8"/>
  <c r="L31" i="8"/>
  <c r="L28" i="8"/>
  <c r="L10" i="8"/>
  <c r="L164" i="8"/>
  <c r="L156" i="8"/>
  <c r="L24" i="4"/>
  <c r="F13" i="2"/>
  <c r="Q25" i="1"/>
  <c r="G20" i="4"/>
  <c r="L99" i="8"/>
  <c r="L91" i="8"/>
  <c r="L83" i="8"/>
  <c r="L75" i="8"/>
  <c r="L67" i="8"/>
  <c r="L59" i="8"/>
  <c r="E32" i="2"/>
  <c r="L7" i="8"/>
  <c r="E38" i="2"/>
  <c r="O19" i="1"/>
  <c r="O18" i="1"/>
  <c r="O17" i="1"/>
  <c r="O16" i="1"/>
  <c r="O15" i="1"/>
  <c r="O14" i="1"/>
  <c r="O13" i="1"/>
  <c r="H19" i="1"/>
  <c r="H18" i="1"/>
  <c r="H17" i="1"/>
  <c r="H16" i="1"/>
  <c r="H15" i="1"/>
  <c r="H14" i="1"/>
  <c r="H13" i="1"/>
  <c r="L11" i="1"/>
  <c r="J20" i="1"/>
  <c r="R26" i="1"/>
  <c r="T11" i="1"/>
  <c r="Q26" i="1"/>
  <c r="L450" i="8"/>
  <c r="L431" i="8"/>
  <c r="L419" i="8"/>
  <c r="L414" i="8"/>
  <c r="L406" i="8"/>
  <c r="K452" i="8"/>
  <c r="L372" i="8"/>
  <c r="K364" i="8"/>
  <c r="L277" i="8"/>
  <c r="L212" i="8"/>
  <c r="L448" i="8"/>
  <c r="L444" i="8"/>
  <c r="K440" i="8"/>
  <c r="L416" i="8"/>
  <c r="L408" i="8"/>
  <c r="K362" i="8"/>
  <c r="L325" i="8"/>
  <c r="L317" i="8"/>
  <c r="L309" i="8"/>
  <c r="L301" i="8"/>
  <c r="K312" i="8"/>
  <c r="L267" i="8"/>
  <c r="L321" i="8"/>
  <c r="K335" i="8"/>
  <c r="L294" i="8"/>
  <c r="K474" i="8"/>
  <c r="K466" i="8"/>
  <c r="K458" i="8"/>
  <c r="K470" i="8"/>
  <c r="L429" i="8"/>
  <c r="K454" i="8"/>
  <c r="L422" i="8"/>
  <c r="K460" i="8"/>
  <c r="L420" i="8"/>
  <c r="K394" i="8"/>
  <c r="L340" i="8"/>
  <c r="L324" i="8"/>
  <c r="L338" i="8"/>
  <c r="L290" i="8"/>
  <c r="K310" i="8"/>
  <c r="E19" i="2"/>
  <c r="L275" i="8"/>
  <c r="G27" i="4"/>
  <c r="K352" i="8"/>
  <c r="K326" i="8"/>
  <c r="L293" i="8"/>
  <c r="L265" i="8"/>
  <c r="F38" i="2"/>
  <c r="L285" i="8"/>
  <c r="L222" i="8"/>
  <c r="L210" i="8"/>
  <c r="K34" i="4"/>
  <c r="N34" i="4" s="1"/>
  <c r="G24" i="4"/>
  <c r="G22" i="4"/>
  <c r="G23" i="4"/>
  <c r="Q10" i="1"/>
  <c r="L142" i="8"/>
  <c r="L168" i="8"/>
  <c r="F15" i="2"/>
  <c r="L136" i="8"/>
  <c r="E18" i="2"/>
  <c r="L194" i="8"/>
  <c r="L180" i="8"/>
  <c r="L162" i="8"/>
  <c r="L146" i="8"/>
  <c r="G16" i="4"/>
  <c r="L127" i="8"/>
  <c r="L95" i="8"/>
  <c r="L51" i="8"/>
  <c r="L45" i="8"/>
  <c r="L35" i="8"/>
  <c r="L37" i="8"/>
  <c r="L9" i="8"/>
  <c r="E30" i="2"/>
  <c r="E15" i="2"/>
  <c r="M10" i="1"/>
  <c r="G17" i="4"/>
  <c r="E13" i="2"/>
  <c r="O10" i="1"/>
  <c r="G19" i="4"/>
  <c r="E26" i="2"/>
  <c r="G21" i="4"/>
  <c r="P10" i="1"/>
  <c r="L132" i="8"/>
  <c r="L123" i="8"/>
  <c r="L6" i="8"/>
  <c r="G8" i="4"/>
  <c r="G10" i="1"/>
  <c r="E23" i="2"/>
  <c r="J19" i="1"/>
  <c r="J18" i="1"/>
  <c r="J17" i="1"/>
  <c r="J16" i="1"/>
  <c r="J15" i="1"/>
  <c r="J14" i="1"/>
  <c r="J13" i="1"/>
  <c r="J12" i="1"/>
  <c r="P19" i="1"/>
  <c r="P18" i="1"/>
  <c r="P17" i="1"/>
  <c r="P16" i="1"/>
  <c r="P15" i="1"/>
  <c r="P14" i="1"/>
  <c r="P13" i="1"/>
  <c r="P12" i="1"/>
  <c r="G11" i="1"/>
  <c r="K11" i="1"/>
  <c r="U11" i="1"/>
  <c r="H20" i="1"/>
  <c r="P20" i="1"/>
  <c r="H20" i="3" l="1"/>
  <c r="L12" i="1"/>
  <c r="E9" i="1"/>
  <c r="L14" i="1"/>
  <c r="L18" i="1"/>
  <c r="L15" i="1"/>
  <c r="L19" i="1"/>
  <c r="L13" i="1"/>
  <c r="L17" i="1"/>
  <c r="L20" i="1"/>
  <c r="L152" i="8"/>
  <c r="L315" i="8"/>
  <c r="L299" i="8"/>
  <c r="F7" i="4"/>
  <c r="F5" i="4"/>
  <c r="K26" i="5"/>
  <c r="Z13" i="5"/>
  <c r="C13" i="5" s="1"/>
  <c r="Z10" i="5"/>
  <c r="C10" i="5" s="1"/>
  <c r="Z20" i="5"/>
  <c r="C20" i="5" s="1"/>
  <c r="Y26" i="5"/>
  <c r="G15" i="3"/>
  <c r="H15" i="3"/>
  <c r="I15" i="3" s="1"/>
  <c r="M27" i="1"/>
  <c r="M31" i="1"/>
  <c r="M30" i="1"/>
  <c r="M29" i="1"/>
  <c r="M33" i="1"/>
  <c r="M28" i="1"/>
  <c r="M32" i="1"/>
  <c r="E26" i="5"/>
  <c r="X26" i="5"/>
  <c r="G26" i="5"/>
  <c r="N26" i="5"/>
  <c r="Z19" i="5"/>
  <c r="C19" i="5" s="1"/>
  <c r="D36" i="3"/>
  <c r="Z24" i="5"/>
  <c r="C24" i="5" s="1"/>
  <c r="Z8" i="5"/>
  <c r="C8" i="5" s="1"/>
  <c r="M26" i="5"/>
  <c r="Z14" i="5"/>
  <c r="C14" i="5" s="1"/>
  <c r="Z9" i="5"/>
  <c r="C9" i="5" s="1"/>
  <c r="W26" i="5"/>
  <c r="Z25" i="5"/>
  <c r="C25" i="5" s="1"/>
  <c r="L26" i="5"/>
  <c r="Z15" i="5"/>
  <c r="C15" i="5" s="1"/>
  <c r="I26" i="5"/>
  <c r="H26" i="5"/>
  <c r="R26" i="5"/>
  <c r="T26" i="5"/>
  <c r="L447" i="8"/>
  <c r="D37" i="3"/>
  <c r="U26" i="5"/>
  <c r="Z6" i="5"/>
  <c r="C6" i="5" s="1"/>
  <c r="L353" i="8"/>
  <c r="U31" i="1"/>
  <c r="O30" i="1"/>
  <c r="O28" i="1"/>
  <c r="O32" i="1"/>
  <c r="O27" i="1"/>
  <c r="O31" i="1"/>
  <c r="O29" i="1"/>
  <c r="O33" i="1"/>
  <c r="L350" i="8"/>
  <c r="U27" i="1"/>
  <c r="U33" i="1"/>
  <c r="U28" i="1"/>
  <c r="U30" i="1"/>
  <c r="L155" i="8"/>
  <c r="L150" i="8"/>
  <c r="Z17" i="5"/>
  <c r="C17" i="5" s="1"/>
  <c r="Z16" i="5"/>
  <c r="C16" i="5" s="1"/>
  <c r="S26" i="5"/>
  <c r="U32" i="1"/>
  <c r="U34" i="1"/>
  <c r="U29" i="1"/>
  <c r="L160" i="8"/>
  <c r="Z18" i="5"/>
  <c r="C18" i="5" s="1"/>
  <c r="Z21" i="5"/>
  <c r="C21" i="5" s="1"/>
  <c r="Z11" i="5"/>
  <c r="C11" i="5" s="1"/>
  <c r="J26" i="5"/>
  <c r="Z22" i="5"/>
  <c r="C22" i="5" s="1"/>
  <c r="Z12" i="5"/>
  <c r="C12" i="5" s="1"/>
  <c r="D34" i="3"/>
  <c r="P26" i="5"/>
  <c r="O34" i="1"/>
  <c r="L28" i="1"/>
  <c r="L32" i="1"/>
  <c r="L369" i="8"/>
  <c r="L29" i="1"/>
  <c r="L33" i="1"/>
  <c r="G19" i="3"/>
  <c r="L30" i="1"/>
  <c r="L27" i="1"/>
  <c r="L31" i="1"/>
  <c r="L34" i="1"/>
  <c r="H19" i="3"/>
  <c r="L147" i="8"/>
  <c r="Z23" i="5"/>
  <c r="C23" i="5" s="1"/>
  <c r="F26" i="5"/>
  <c r="Z7" i="5"/>
  <c r="C7" i="5" s="1"/>
  <c r="V26" i="5"/>
  <c r="Q26" i="5"/>
  <c r="Z5" i="5"/>
  <c r="C5" i="5" s="1"/>
  <c r="O26" i="5"/>
  <c r="L334" i="8"/>
  <c r="L415" i="8"/>
  <c r="L442" i="8"/>
  <c r="L456" i="8"/>
  <c r="L318" i="8"/>
  <c r="L328" i="8"/>
  <c r="L327" i="8"/>
  <c r="L349" i="8"/>
  <c r="L396" i="8"/>
  <c r="L478" i="8"/>
  <c r="L303" i="8"/>
  <c r="L462" i="8"/>
  <c r="L376" i="8"/>
  <c r="L343" i="8"/>
  <c r="L308" i="8"/>
  <c r="L336" i="8"/>
  <c r="H13" i="3"/>
  <c r="I13" i="3" s="1"/>
  <c r="H16" i="3"/>
  <c r="G16" i="3"/>
  <c r="G6" i="3"/>
  <c r="G11" i="3"/>
  <c r="G13" i="3"/>
  <c r="G5" i="3"/>
  <c r="H12" i="3"/>
  <c r="I12" i="3" s="1"/>
  <c r="H9" i="3"/>
  <c r="I9" i="3" s="1"/>
  <c r="G10" i="3"/>
  <c r="H10" i="3"/>
  <c r="I10" i="3" s="1"/>
  <c r="G14" i="3"/>
  <c r="H14" i="3"/>
  <c r="I14" i="3" s="1"/>
  <c r="G12" i="3"/>
  <c r="G8" i="3"/>
  <c r="H8" i="3"/>
  <c r="I8" i="3" s="1"/>
  <c r="H6" i="3"/>
  <c r="I6" i="3" s="1"/>
  <c r="G9" i="3"/>
  <c r="H7" i="3"/>
  <c r="I7" i="3" s="1"/>
  <c r="H11" i="3"/>
  <c r="I11" i="3" s="1"/>
  <c r="G7" i="3"/>
  <c r="H5" i="3"/>
  <c r="I5" i="3" s="1"/>
  <c r="Q17" i="1"/>
  <c r="T30" i="1"/>
  <c r="L375" i="8"/>
  <c r="L400" i="8"/>
  <c r="Q19" i="1"/>
  <c r="U20" i="1"/>
  <c r="R34" i="1"/>
  <c r="Q12" i="1"/>
  <c r="Q20" i="1"/>
  <c r="U18" i="1"/>
  <c r="Q16" i="1"/>
  <c r="Q13" i="1"/>
  <c r="U19" i="1"/>
  <c r="L468" i="8"/>
  <c r="L383" i="8"/>
  <c r="U14" i="1"/>
  <c r="L398" i="8"/>
  <c r="L342" i="8"/>
  <c r="U12" i="1"/>
  <c r="U16" i="1"/>
  <c r="U13" i="1"/>
  <c r="U17" i="1"/>
  <c r="U15" i="1"/>
  <c r="F33" i="4"/>
  <c r="N33" i="4" s="1"/>
  <c r="F32" i="4"/>
  <c r="N32" i="4" s="1"/>
  <c r="Q15" i="1"/>
  <c r="L409" i="8"/>
  <c r="L389" i="8"/>
  <c r="L439" i="8"/>
  <c r="L363" i="8"/>
  <c r="L403" i="8"/>
  <c r="L355" i="8"/>
  <c r="L397" i="8"/>
  <c r="L365" i="8"/>
  <c r="Q14" i="1"/>
  <c r="Q18" i="1"/>
  <c r="E26" i="1"/>
  <c r="L356" i="8"/>
  <c r="L367" i="8"/>
  <c r="L382" i="8"/>
  <c r="L411" i="8"/>
  <c r="L358" i="8"/>
  <c r="L359" i="8"/>
  <c r="L373" i="8"/>
  <c r="L361" i="8"/>
  <c r="L395" i="8"/>
  <c r="E11" i="1"/>
  <c r="Q30" i="1"/>
  <c r="Q34" i="1"/>
  <c r="G4" i="3"/>
  <c r="Q33" i="1"/>
  <c r="E25" i="1"/>
  <c r="E19" i="1"/>
  <c r="E31" i="1"/>
  <c r="Q29" i="1"/>
  <c r="L352" i="8"/>
  <c r="L460" i="8"/>
  <c r="L470" i="8"/>
  <c r="L466" i="8"/>
  <c r="L312" i="8"/>
  <c r="L452" i="8"/>
  <c r="T29" i="1"/>
  <c r="T33" i="1"/>
  <c r="L319" i="8"/>
  <c r="L354" i="8"/>
  <c r="L404" i="8"/>
  <c r="T12" i="1"/>
  <c r="T13" i="1"/>
  <c r="T14" i="1"/>
  <c r="T15" i="1"/>
  <c r="T16" i="1"/>
  <c r="T17" i="1"/>
  <c r="T18" i="1"/>
  <c r="T19" i="1"/>
  <c r="T20" i="1"/>
  <c r="E30" i="1"/>
  <c r="L284" i="8"/>
  <c r="L344" i="8"/>
  <c r="L378" i="8"/>
  <c r="L402" i="8"/>
  <c r="L464" i="8"/>
  <c r="L476" i="8"/>
  <c r="R15" i="1"/>
  <c r="R19" i="1"/>
  <c r="R31" i="1"/>
  <c r="E13" i="1"/>
  <c r="E17" i="1"/>
  <c r="L392" i="8"/>
  <c r="E27" i="1"/>
  <c r="L380" i="8"/>
  <c r="L360" i="8"/>
  <c r="L390" i="8"/>
  <c r="R16" i="1"/>
  <c r="R28" i="1"/>
  <c r="R32" i="1"/>
  <c r="E14" i="1"/>
  <c r="E18" i="1"/>
  <c r="R27" i="1"/>
  <c r="L326" i="8"/>
  <c r="L351" i="8"/>
  <c r="Q27" i="1"/>
  <c r="L458" i="8"/>
  <c r="L474" i="8"/>
  <c r="L362" i="8"/>
  <c r="T31" i="1"/>
  <c r="L280" i="8"/>
  <c r="E28" i="1"/>
  <c r="E32" i="1"/>
  <c r="L388" i="8"/>
  <c r="L374" i="8"/>
  <c r="L472" i="8"/>
  <c r="L480" i="8"/>
  <c r="R13" i="1"/>
  <c r="R17" i="1"/>
  <c r="R29" i="1"/>
  <c r="R33" i="1"/>
  <c r="E15" i="1"/>
  <c r="T27" i="1"/>
  <c r="L440" i="8"/>
  <c r="L364" i="8"/>
  <c r="Q31" i="1"/>
  <c r="Q28" i="1"/>
  <c r="Q32" i="1"/>
  <c r="E10" i="1"/>
  <c r="L310" i="8"/>
  <c r="L394" i="8"/>
  <c r="L454" i="8"/>
  <c r="L335" i="8"/>
  <c r="E34" i="1"/>
  <c r="R20" i="1"/>
  <c r="T28" i="1"/>
  <c r="T32" i="1"/>
  <c r="L281" i="8"/>
  <c r="L320" i="8"/>
  <c r="L386" i="8"/>
  <c r="T34" i="1"/>
  <c r="E29" i="1"/>
  <c r="E33" i="1"/>
  <c r="H4" i="3"/>
  <c r="I4" i="3" s="1"/>
  <c r="L384" i="8"/>
  <c r="L368" i="8"/>
  <c r="R14" i="1"/>
  <c r="R18" i="1"/>
  <c r="R30" i="1"/>
  <c r="E12" i="1"/>
  <c r="E16" i="1"/>
  <c r="E20" i="1"/>
  <c r="R12" i="1"/>
  <c r="K30" i="4" l="1"/>
  <c r="F31" i="4"/>
  <c r="N31" i="4" s="1"/>
  <c r="K27" i="4"/>
  <c r="K28" i="4"/>
  <c r="F15" i="4"/>
  <c r="N15" i="4" s="1"/>
  <c r="K6" i="4"/>
  <c r="N6" i="4" s="1"/>
  <c r="K5" i="4"/>
  <c r="N5" i="4" s="1"/>
  <c r="F11" i="4"/>
  <c r="N11" i="4" s="1"/>
  <c r="F12" i="4"/>
  <c r="N12" i="4" s="1"/>
  <c r="F19" i="4"/>
  <c r="N19" i="4" s="1"/>
  <c r="F9" i="4"/>
  <c r="N9" i="4" s="1"/>
  <c r="F23" i="4"/>
  <c r="F14" i="4"/>
  <c r="N14" i="4" s="1"/>
  <c r="F24" i="4"/>
  <c r="F18" i="4"/>
  <c r="N18" i="4" s="1"/>
  <c r="F10" i="4"/>
  <c r="N10" i="4" s="1"/>
  <c r="F16" i="4"/>
  <c r="N16" i="4" s="1"/>
  <c r="F21" i="4"/>
  <c r="N21" i="4" s="1"/>
  <c r="F30" i="4"/>
  <c r="F17" i="4"/>
  <c r="N17" i="4" s="1"/>
  <c r="F26" i="4"/>
  <c r="F22" i="4"/>
  <c r="F25" i="4"/>
  <c r="F13" i="4"/>
  <c r="N13" i="4" s="1"/>
  <c r="F27" i="4"/>
  <c r="F20" i="4"/>
  <c r="N20" i="4" s="1"/>
  <c r="F8" i="4"/>
  <c r="N8" i="4" s="1"/>
  <c r="F28" i="4"/>
  <c r="K29" i="4"/>
  <c r="K23" i="4"/>
  <c r="K7" i="4"/>
  <c r="N7" i="4" s="1"/>
  <c r="K26" i="4"/>
  <c r="K25" i="4"/>
  <c r="K22" i="4"/>
  <c r="K24" i="4"/>
  <c r="E27" i="5"/>
  <c r="F29" i="4"/>
  <c r="H34" i="3"/>
  <c r="G34" i="3"/>
  <c r="N22" i="4" l="1"/>
  <c r="N30" i="4"/>
  <c r="N29" i="4"/>
  <c r="N27" i="4"/>
  <c r="N28" i="4"/>
  <c r="N24" i="4"/>
  <c r="N26" i="4"/>
  <c r="N25" i="4"/>
  <c r="N23" i="4"/>
  <c r="I34" i="3"/>
</calcChain>
</file>

<file path=xl/sharedStrings.xml><?xml version="1.0" encoding="utf-8"?>
<sst xmlns="http://schemas.openxmlformats.org/spreadsheetml/2006/main" count="5680" uniqueCount="2078">
  <si>
    <t>Tabela 1: Perfil demográfico e fluxo discente do Programa (2010-atual).</t>
  </si>
  <si>
    <t>2010-Atual</t>
  </si>
  <si>
    <t>Triênio 2010-2012</t>
  </si>
  <si>
    <t>Quadriênio 2013-2016</t>
  </si>
  <si>
    <t>Quadriênio 2017-2020</t>
  </si>
  <si>
    <t>Quadriênio 2021-2024</t>
  </si>
  <si>
    <t>Total</t>
  </si>
  <si>
    <t>Mestrado</t>
  </si>
  <si>
    <t>Ingresso</t>
  </si>
  <si>
    <t>Defesa</t>
  </si>
  <si>
    <t>Fluxo discente (ingresso-defesa)</t>
  </si>
  <si>
    <t>Tempo de Titulação, meses</t>
  </si>
  <si>
    <t>Titulados no prazo</t>
  </si>
  <si>
    <t>Pré-inscrito</t>
  </si>
  <si>
    <t>Matriculado</t>
  </si>
  <si>
    <t>Defesa imediata</t>
  </si>
  <si>
    <t>Defesa em atraso</t>
  </si>
  <si>
    <t>Formado</t>
  </si>
  <si>
    <t>Upgrade</t>
  </si>
  <si>
    <t>Cancelado</t>
  </si>
  <si>
    <t>Desligado</t>
  </si>
  <si>
    <t>Trancado</t>
  </si>
  <si>
    <t>Doutorado</t>
  </si>
  <si>
    <t>Tabela 2: Distribuição das orientações do Programa (2010-atual).</t>
  </si>
  <si>
    <t>Status</t>
  </si>
  <si>
    <t>Tempo Médio, meses</t>
  </si>
  <si>
    <t>Período</t>
  </si>
  <si>
    <t>Credenciado</t>
  </si>
  <si>
    <t>Compartilhado</t>
  </si>
  <si>
    <t>Titulados</t>
  </si>
  <si>
    <t>Alunos</t>
  </si>
  <si>
    <t>*</t>
  </si>
  <si>
    <t>Docentes com alunos</t>
  </si>
  <si>
    <t>Relação discente:docente</t>
  </si>
  <si>
    <t>Docentes com +8 alunos</t>
  </si>
  <si>
    <t>FTO1096 - Arthur Ferreira</t>
  </si>
  <si>
    <t>Sim</t>
  </si>
  <si>
    <t>FTO1101 - Agnaldo Lopes</t>
  </si>
  <si>
    <t>Não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</si>
  <si>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</si>
  <si>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</si>
  <si>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</si>
  <si>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</si>
  <si>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</si>
  <si>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</si>
  <si>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</si>
  <si>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</si>
  <si>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</si>
  <si>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</si>
  <si>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</si>
  <si>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XXX9999 - Pablo Oliveira</t>
  </si>
  <si>
    <t>Pos-Doc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</si>
  <si>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</si>
  <si>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</si>
  <si>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</si>
  <si>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</si>
  <si>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</si>
  <si>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</si>
  <si>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</si>
  <si>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</si>
  <si>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</si>
  <si>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</si>
  <si>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</si>
  <si>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</si>
  <si>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FTO1093 - Juliana de Oliveira</t>
  </si>
  <si>
    <t>EDF1092 - Bruno Viana</t>
  </si>
  <si>
    <t>NUT1012 - Susana Ortiz Costa</t>
  </si>
  <si>
    <t>Sem orientador</t>
  </si>
  <si>
    <t>Mediana (Mínimo - Máximo) ou frequência absoluta (%)</t>
  </si>
  <si>
    <t>Tabela 3: Disponibilidade de vagas no PPGCR por docente, por curso (atual).</t>
  </si>
  <si>
    <t>Docente</t>
  </si>
  <si>
    <t>Defesas em atraso</t>
  </si>
  <si>
    <t>Vagas (máx = 15)</t>
  </si>
  <si>
    <t>A DEFINIR</t>
  </si>
  <si>
    <t>Totais:</t>
  </si>
  <si>
    <t>Docentes</t>
  </si>
  <si>
    <t>Relação Discente:Docente</t>
  </si>
  <si>
    <t>Docentes entre 3:1 e 8:1</t>
  </si>
  <si>
    <t>Tabela 4: Total de matriculados, titulações, titulações no prazo e vagas, por semestre (2010-atual).</t>
  </si>
  <si>
    <t>Ano</t>
  </si>
  <si>
    <t>Semestre</t>
  </si>
  <si>
    <t>Titulações no prazo, N</t>
  </si>
  <si>
    <t>Titulações no prazo, %</t>
  </si>
  <si>
    <t>Colegiado</t>
  </si>
  <si>
    <t>Total de matriculados, N</t>
  </si>
  <si>
    <t>Total de titulações, N</t>
  </si>
  <si>
    <t>Tempo Médio de Titulação (meses)</t>
  </si>
  <si>
    <t>Docentes, N</t>
  </si>
  <si>
    <t>Alunos,
N</t>
  </si>
  <si>
    <t>Gráfico 1: Co-ocorrência de orientações de Mestrado e Doutorado (atual).</t>
  </si>
  <si>
    <t>Alunos de Mestrado, n</t>
  </si>
  <si>
    <t>N</t>
  </si>
  <si>
    <t>Alunos de Doutorado, n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</si>
  <si>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</si>
  <si>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</si>
  <si>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</si>
  <si>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</si>
  <si>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</si>
  <si>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</si>
  <si>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</si>
  <si>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</si>
  <si>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</si>
  <si>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</si>
  <si>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</si>
  <si>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</si>
  <si>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</si>
  <si>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</si>
  <si>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</si>
  <si>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</si>
  <si>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Matrícula</t>
  </si>
  <si>
    <t>CPF</t>
  </si>
  <si>
    <t>E-mail</t>
  </si>
  <si>
    <t>Coorientador</t>
  </si>
  <si>
    <t>Dt.Defesa</t>
  </si>
  <si>
    <t>Telefone</t>
  </si>
  <si>
    <t>Cidade</t>
  </si>
  <si>
    <t>País</t>
  </si>
  <si>
    <t>UNISUAM-RJ-BS</t>
  </si>
  <si>
    <t>Mestrado Acadêmico em Ciências da Reabilitação</t>
  </si>
  <si>
    <t>MACR00001</t>
  </si>
  <si>
    <t>Amanda da Silva Sales</t>
  </si>
  <si>
    <t>amandasuam@hotmail.com</t>
  </si>
  <si>
    <t>21 3086-8386 / 21 3882-9752 / 21 83925907 / 21 22304078</t>
  </si>
  <si>
    <t>Rio de Janeiro</t>
  </si>
  <si>
    <t>RJ</t>
  </si>
  <si>
    <t>Brasil</t>
  </si>
  <si>
    <t>MACR00002</t>
  </si>
  <si>
    <t>Aline Carla Araújo Carvalho</t>
  </si>
  <si>
    <t>alinecca@hotmail.com</t>
  </si>
  <si>
    <t>82 93132306</t>
  </si>
  <si>
    <t>MACR00003</t>
  </si>
  <si>
    <t>Camila Gonçalves Santana</t>
  </si>
  <si>
    <t>kmilagoncalves@hotmail.com</t>
  </si>
  <si>
    <t>22 27350390 / 22 99678743</t>
  </si>
  <si>
    <t>Campos dos Goytacazes</t>
  </si>
  <si>
    <t>MACR00004</t>
  </si>
  <si>
    <t>Raquel de Oliveira Vieira Magalhães</t>
  </si>
  <si>
    <t>raquelvieira2@hotmail.com</t>
  </si>
  <si>
    <t>21 993501804 / 21 21479203</t>
  </si>
  <si>
    <t>MACR00005</t>
  </si>
  <si>
    <t>Bruno Lucas Gonçalves</t>
  </si>
  <si>
    <t>blgfisio@gmail.com</t>
  </si>
  <si>
    <t>21 34423268 / 21 99572019</t>
  </si>
  <si>
    <t>MACR00007</t>
  </si>
  <si>
    <t>Ana Carine de Oliveira Melo Martinez</t>
  </si>
  <si>
    <t>anacarinemartinez@hotmail.com</t>
  </si>
  <si>
    <t>71 33282874 / 71 88888295</t>
  </si>
  <si>
    <t>Salvador</t>
  </si>
  <si>
    <t>BA</t>
  </si>
  <si>
    <t>MACR00006</t>
  </si>
  <si>
    <t>Patricia Junqueira Ferraz Baracat</t>
  </si>
  <si>
    <t>patbaracat@yahoo.com.br</t>
  </si>
  <si>
    <t>22 27333487 / 22 98363202</t>
  </si>
  <si>
    <t>MACR00008</t>
  </si>
  <si>
    <t>Marcelo Pereira Velloso</t>
  </si>
  <si>
    <t>vellosomp@gmail.com</t>
  </si>
  <si>
    <t>21 31582331 / 21 78817293</t>
  </si>
  <si>
    <t>MACR00009</t>
  </si>
  <si>
    <t>Othon Luiz Brum Almeida</t>
  </si>
  <si>
    <t>othonfisio@yahoo.com.br ; othonlbalmeida@oi.com.br</t>
  </si>
  <si>
    <t>21 33727856 / 21 87874488</t>
  </si>
  <si>
    <t>MACR00010</t>
  </si>
  <si>
    <t>José Roberto de Abreu Prado Junior</t>
  </si>
  <si>
    <t>jrpradojr@terra.com.br</t>
  </si>
  <si>
    <t>21 25270604 / 21 81571168 / 21 97174994 / 21 25122512</t>
  </si>
  <si>
    <t>MACR00012</t>
  </si>
  <si>
    <t>Marcel Lima Lessa de Souza</t>
  </si>
  <si>
    <t>21 2421-6562 / 21 8157-0272</t>
  </si>
  <si>
    <t>MACR00011</t>
  </si>
  <si>
    <t>Mariana Toledo Biscaia Raposo Mourão e Lima</t>
  </si>
  <si>
    <t>marybiscaia@yahoo.com.br</t>
  </si>
  <si>
    <t>21 24291223 / 91062207</t>
  </si>
  <si>
    <t>MACR00013</t>
  </si>
  <si>
    <t>Ana Paula de Souza Fragoso</t>
  </si>
  <si>
    <t>apsfragoso@live.com ; apsfragoso@censanet.com.br</t>
  </si>
  <si>
    <t>22 27262725 / 22 81261646</t>
  </si>
  <si>
    <t>MACR00014</t>
  </si>
  <si>
    <t>Flavio Padua Oliveira Sá Nery</t>
  </si>
  <si>
    <t>neryflavio@gmail.com</t>
  </si>
  <si>
    <t>21 22783363 / 21 87270945</t>
  </si>
  <si>
    <t>MACR00015</t>
  </si>
  <si>
    <t>Carla Porto Lourenço</t>
  </si>
  <si>
    <t>fisioprofcarla@gmail.com</t>
  </si>
  <si>
    <t>21 3497-8210 / 21 987861520</t>
  </si>
  <si>
    <t>MACR00016</t>
  </si>
  <si>
    <t>Fabiana Azevedo Terra Cunha Belache</t>
  </si>
  <si>
    <t>fabicunha@terra.com.br</t>
  </si>
  <si>
    <t>21 33440395 / 21 97599406</t>
  </si>
  <si>
    <t>MACR00017</t>
  </si>
  <si>
    <t>Jennifer Taborda Silva Penafortes</t>
  </si>
  <si>
    <t>jennyfisio@yahoo.com.br</t>
  </si>
  <si>
    <t>21 9672-15480 / 97 8100-6080</t>
  </si>
  <si>
    <t>MACR00018</t>
  </si>
  <si>
    <t>Marcela Nicácio Medeiros de Oliveira</t>
  </si>
  <si>
    <t>marcelanmedeiros@hotmail.com</t>
  </si>
  <si>
    <t>85 9717-9222</t>
  </si>
  <si>
    <t>Eusébio</t>
  </si>
  <si>
    <t>CE</t>
  </si>
  <si>
    <t>MACR00019</t>
  </si>
  <si>
    <t>Neysa Laila Xavier Rangel Marques</t>
  </si>
  <si>
    <t>neysalaila@hotmail.com</t>
  </si>
  <si>
    <t>21 972885100</t>
  </si>
  <si>
    <t>MACR00022</t>
  </si>
  <si>
    <t>Giselly Machuk Fernandes</t>
  </si>
  <si>
    <t>gisellyfernandes21@yahoo.com.br</t>
  </si>
  <si>
    <t>21 26297755 / 21 96284875</t>
  </si>
  <si>
    <t>Niterói</t>
  </si>
  <si>
    <t>MACR00021</t>
  </si>
  <si>
    <t>Vívian Pinto de Almeida</t>
  </si>
  <si>
    <t>vivipinto84@gmail.com</t>
  </si>
  <si>
    <t>21 33013094 / 21 75742489 / 21 8061-5188</t>
  </si>
  <si>
    <t>MACR00020</t>
  </si>
  <si>
    <t>Wagner Teixeira dos Santos</t>
  </si>
  <si>
    <t>wagnerju@globo.com</t>
  </si>
  <si>
    <t>21 24625396 / 21 81533445</t>
  </si>
  <si>
    <t>MACR00027</t>
  </si>
  <si>
    <t>Elaine Aparecida Pedrozo Azevêdo</t>
  </si>
  <si>
    <t>elainepazevedo@terra.com.br</t>
  </si>
  <si>
    <t>21 26690355 / 21 78384192 / 21 96386800</t>
  </si>
  <si>
    <t>Nova Iguaçu</t>
  </si>
  <si>
    <t>MACR00023</t>
  </si>
  <si>
    <t>Fellipe Machado Portela</t>
  </si>
  <si>
    <t>fellipeportela@hotmail.com</t>
  </si>
  <si>
    <t>21 27428310 / 21 97203292</t>
  </si>
  <si>
    <t>Teresópolis</t>
  </si>
  <si>
    <t>MACR00025</t>
  </si>
  <si>
    <t>Michelle Costa de Mello</t>
  </si>
  <si>
    <t>costami81@gmail.com</t>
  </si>
  <si>
    <t>21 38998005 / 21 9945-2048</t>
  </si>
  <si>
    <t>MACR00026</t>
  </si>
  <si>
    <t>Mirna da Silva Oliveira</t>
  </si>
  <si>
    <t>mirna_oliveira@terra.com.br</t>
  </si>
  <si>
    <t>21 37797496 / 21 88636394</t>
  </si>
  <si>
    <t>MACR00028</t>
  </si>
  <si>
    <t>Ricardo Cardoso</t>
  </si>
  <si>
    <t>ricardomacr@yahoo.com.br ; kadinhofisio@yahoo.com.br</t>
  </si>
  <si>
    <t>MACR00024</t>
  </si>
  <si>
    <t>Thiago Rebello da Veiga</t>
  </si>
  <si>
    <t>thiago_rveiga@hotmail.com</t>
  </si>
  <si>
    <t>21 99192007</t>
  </si>
  <si>
    <t>MACR00029</t>
  </si>
  <si>
    <t>Vanessa Joaquim Ribeiro Moço</t>
  </si>
  <si>
    <t>vanessajribeirom@gmail.com</t>
  </si>
  <si>
    <t>22018600 / 21 85843710</t>
  </si>
  <si>
    <t>MACR00032</t>
  </si>
  <si>
    <t>Davi Jeronimo da Silva</t>
  </si>
  <si>
    <t>davianatomia@yahoo.com.br ; davifisiologia@gmail.com</t>
  </si>
  <si>
    <t>21 34014248 / 38829744 / 82015314 / 21 78019368</t>
  </si>
  <si>
    <t>MACR00033</t>
  </si>
  <si>
    <t>Diego Matos Galvão de Barros</t>
  </si>
  <si>
    <t>dgalvao@unisuam.edu.br</t>
  </si>
  <si>
    <t>21 2440-6355 / 21 9670-15030</t>
  </si>
  <si>
    <t>MACR00034</t>
  </si>
  <si>
    <t>Leandra de Sant'Anna e Silva</t>
  </si>
  <si>
    <t>leandradesantannaesilva@gmail.com</t>
  </si>
  <si>
    <t>21 96425293</t>
  </si>
  <si>
    <t>MACR00035</t>
  </si>
  <si>
    <t>Marcela Portugal Cabral Santos</t>
  </si>
  <si>
    <t>marmimel@yahoo.com.br</t>
  </si>
  <si>
    <t>21 3598-4061 / 21 7918-4666</t>
  </si>
  <si>
    <t>MACR00036</t>
  </si>
  <si>
    <t>Fabiano Moura Dias</t>
  </si>
  <si>
    <t>fabianomdias@bol.com.br</t>
  </si>
  <si>
    <t>NUT1012 - Susana Ortiz</t>
  </si>
  <si>
    <t>27 88147927 / 27 33155597</t>
  </si>
  <si>
    <t>Vitória</t>
  </si>
  <si>
    <t>ES</t>
  </si>
  <si>
    <t>MACR00037</t>
  </si>
  <si>
    <t>Rouse Barbosa Pereira</t>
  </si>
  <si>
    <t>rousepereira@yahoo.com.br</t>
  </si>
  <si>
    <t>22 99021761 / 22 3822-2919</t>
  </si>
  <si>
    <t>Itaperuna</t>
  </si>
  <si>
    <t>MACR00039</t>
  </si>
  <si>
    <t>Aline Henriques Martinsen</t>
  </si>
  <si>
    <t>alinehen@hotmail.com</t>
  </si>
  <si>
    <t>21 88982333</t>
  </si>
  <si>
    <t>MACR00040</t>
  </si>
  <si>
    <t>Bruna Krawczyk</t>
  </si>
  <si>
    <t>bru_kra@hotmail.com</t>
  </si>
  <si>
    <t>21 34976207 / 21 79245544</t>
  </si>
  <si>
    <t>MACR00038</t>
  </si>
  <si>
    <t>Rodrigo de Assis Ramos</t>
  </si>
  <si>
    <t>rodrigorammos@hotmail.com</t>
  </si>
  <si>
    <t>21 27974504</t>
  </si>
  <si>
    <t>MACR00042</t>
  </si>
  <si>
    <t>Claudia Lima Chame Andrade Dias</t>
  </si>
  <si>
    <t>claudia_chame@yahoo.com.br</t>
  </si>
  <si>
    <t>21 24624480 / 98670116 / 21 7703-0386</t>
  </si>
  <si>
    <t>MACR00041</t>
  </si>
  <si>
    <t>Nélio Silva de Souza</t>
  </si>
  <si>
    <t>neliosds@bol.com.br</t>
  </si>
  <si>
    <t>21 26425895 / 21 95041558 / 21 24815765</t>
  </si>
  <si>
    <t>MACR00044</t>
  </si>
  <si>
    <t>Débora Pedroza Guedes da Silva</t>
  </si>
  <si>
    <t>debora.g.fisioterapia@gmail.com</t>
  </si>
  <si>
    <t>21 2561-6635 / 21 9916-60260</t>
  </si>
  <si>
    <t>MACR00043</t>
  </si>
  <si>
    <t>Marcus Vinicius da Silveira Lanza</t>
  </si>
  <si>
    <t>marcusrpg@gmail.com</t>
  </si>
  <si>
    <t>21 98487412 / 21 22812809</t>
  </si>
  <si>
    <t>MACR00045</t>
  </si>
  <si>
    <t>Pablo Rodrigo de Oliveira Silva</t>
  </si>
  <si>
    <t>pablo_oliveira@ymail.com</t>
  </si>
  <si>
    <t>21 24136544 / 21 9765-53779 / 21 34372134</t>
  </si>
  <si>
    <t>MACR00046</t>
  </si>
  <si>
    <t>Jacqueline de Carvalho Martins</t>
  </si>
  <si>
    <t>fisioterapiaoncologica@gmail.com</t>
  </si>
  <si>
    <t>21 2565-5604 / 21 9919-37527 / 21 2671-5256</t>
  </si>
  <si>
    <t>MACR00047</t>
  </si>
  <si>
    <t>Andre Ricardo Gomes Martins</t>
  </si>
  <si>
    <t>andre-rg@hotmail.com</t>
  </si>
  <si>
    <t>21 94602454 / 21 3073-4447</t>
  </si>
  <si>
    <t>Nilópolis</t>
  </si>
  <si>
    <t>MACR00048</t>
  </si>
  <si>
    <t>Karina Cunha Villar</t>
  </si>
  <si>
    <t>karina-villar@hotmail.com</t>
  </si>
  <si>
    <t>21 2693-2514 / 21 7513-1776</t>
  </si>
  <si>
    <t>MACR00049</t>
  </si>
  <si>
    <t>Monique Maron Menezes</t>
  </si>
  <si>
    <t>moniquemaron@gmail.com</t>
  </si>
  <si>
    <t>21 74994301</t>
  </si>
  <si>
    <t>MACR00050</t>
  </si>
  <si>
    <t>Alexandre Gomes Sancho</t>
  </si>
  <si>
    <t>alexandresancho.fisio@gmail.com</t>
  </si>
  <si>
    <t>21 3419-6593 / 21 9846-18577</t>
  </si>
  <si>
    <t>MACR00051</t>
  </si>
  <si>
    <t>José Guilherme Nogueira Kamel</t>
  </si>
  <si>
    <t>guilhermekamel@globo.com</t>
  </si>
  <si>
    <t>21 25771938 / 21 84636320</t>
  </si>
  <si>
    <t>MACR00052</t>
  </si>
  <si>
    <t>Viviane de Barros Duarte</t>
  </si>
  <si>
    <t>viviane.barros.duarte@gmail.com</t>
  </si>
  <si>
    <t>21 94124498 / 21 33289152</t>
  </si>
  <si>
    <t>MACR00053</t>
  </si>
  <si>
    <t>Frederico Barreto Kochem</t>
  </si>
  <si>
    <t>frederico_kochem@hotmail.com</t>
  </si>
  <si>
    <t>24 2237-8935 / 24 9815-69166</t>
  </si>
  <si>
    <t>Petrópolis</t>
  </si>
  <si>
    <t>MACR00054</t>
  </si>
  <si>
    <t>Mauricio dos Santos Soares</t>
  </si>
  <si>
    <t>mauricio-soares@hotmail.com</t>
  </si>
  <si>
    <t>21 81231861 / 21 21357025 / 21 21010500</t>
  </si>
  <si>
    <t>MACR00055</t>
  </si>
  <si>
    <t>Tatiana Rafaela de Lemos Lima</t>
  </si>
  <si>
    <t>tatianarafaelatrll@gmail.com</t>
  </si>
  <si>
    <t>21 9955-55183</t>
  </si>
  <si>
    <t>MACR00057</t>
  </si>
  <si>
    <t>Ana Freire Macedo Ribeiro</t>
  </si>
  <si>
    <t>anaribeiro.fisio@yahoo.com.br</t>
  </si>
  <si>
    <t>32 41415210 / 32 99826263</t>
  </si>
  <si>
    <t>Juiz de Fora</t>
  </si>
  <si>
    <t>MG</t>
  </si>
  <si>
    <t>MACR00058</t>
  </si>
  <si>
    <t>Monica Maria do Nascimento</t>
  </si>
  <si>
    <t>monicadonascimento@yahoo.com.br</t>
  </si>
  <si>
    <t>21 25536401 / 21 73680947</t>
  </si>
  <si>
    <t>MACR00056</t>
  </si>
  <si>
    <t>Rafael Santos Neves</t>
  </si>
  <si>
    <t>rsn_edfis@yahoo.com.br</t>
  </si>
  <si>
    <t>21 9672-62266</t>
  </si>
  <si>
    <t>MACR00059</t>
  </si>
  <si>
    <t>Wilinghton Sardinha Souza</t>
  </si>
  <si>
    <t>wilinghton@yahoo.com.br</t>
  </si>
  <si>
    <t>21 36522889 / 21 71531511</t>
  </si>
  <si>
    <t>Duque de Caxias</t>
  </si>
  <si>
    <t>MACR00060</t>
  </si>
  <si>
    <t>Zaira Fernandes Lima Hanschke</t>
  </si>
  <si>
    <t>zairah.fisio@gmail.com</t>
  </si>
  <si>
    <t>21 22783669 / 21 87170805</t>
  </si>
  <si>
    <t>MACR00062</t>
  </si>
  <si>
    <t>Camilla Polonini Martins</t>
  </si>
  <si>
    <t>polonini.c@gmail.com</t>
  </si>
  <si>
    <t>21 9949-98370 / 21 3507-8709</t>
  </si>
  <si>
    <t>MACR00063</t>
  </si>
  <si>
    <t>Ingrid Jardim de Azeredo Souza</t>
  </si>
  <si>
    <t>guigarden@yahoo.com.br</t>
  </si>
  <si>
    <t>21 3762-6505 / 21 983180221 / 21 21040474</t>
  </si>
  <si>
    <t>MACR00064</t>
  </si>
  <si>
    <t>Lucia Rodrigues Cascão</t>
  </si>
  <si>
    <t>luciacascao@gmail.com</t>
  </si>
  <si>
    <t>21 88677447 / 21 36479482</t>
  </si>
  <si>
    <t>MACR00061</t>
  </si>
  <si>
    <t>Luciana Cid Póvoa</t>
  </si>
  <si>
    <t>lupovoa@yahoo.com.br</t>
  </si>
  <si>
    <t>21 36288957 / 21 81033459 / 21 36173737</t>
  </si>
  <si>
    <t>MACR00066</t>
  </si>
  <si>
    <t>Candida Maria de Souza</t>
  </si>
  <si>
    <t>candidamasouza@gmail.com</t>
  </si>
  <si>
    <t>21 999499903 / 21 22558130 / 21 988398130</t>
  </si>
  <si>
    <t>MACR00067</t>
  </si>
  <si>
    <t>Danielle Cristine Carvalho Muniz e Silva</t>
  </si>
  <si>
    <t>danielle.rj@gmail.com</t>
  </si>
  <si>
    <t>21 988454191 / 21 34499811 / 21 35270354</t>
  </si>
  <si>
    <t>MACR00065</t>
  </si>
  <si>
    <t>Thiago Badaró da Silva</t>
  </si>
  <si>
    <t>thiagobadaro.med@gmail.com</t>
  </si>
  <si>
    <t>21 98844629 / 21 979594629</t>
  </si>
  <si>
    <t>MACR00069</t>
  </si>
  <si>
    <t>Érica Guimarães Vianna</t>
  </si>
  <si>
    <t>21 995387550 / 21 22894564</t>
  </si>
  <si>
    <t>MACR00068</t>
  </si>
  <si>
    <t>Vivian Regina Leal Saraiva</t>
  </si>
  <si>
    <t>vr.saraiva@ig.com.br</t>
  </si>
  <si>
    <t>21 82739994 / 21 24717323</t>
  </si>
  <si>
    <t>MACR00070</t>
  </si>
  <si>
    <t>Dilma Baptista Fernandes</t>
  </si>
  <si>
    <t>dilmafernandes821@gmail.com</t>
  </si>
  <si>
    <t>21 9981-3954 / 21 2261-7945</t>
  </si>
  <si>
    <t>MACR00071</t>
  </si>
  <si>
    <t>Jeter Pereira de Freitas</t>
  </si>
  <si>
    <t>21 3101-8164 / 21 9826-21576</t>
  </si>
  <si>
    <t>MACR00072</t>
  </si>
  <si>
    <t>Thiago Regis dos Santos Loureiro</t>
  </si>
  <si>
    <t>thiagoloureirofisio@yahoo.com.br</t>
  </si>
  <si>
    <t>21 94762818 / 21 24370318</t>
  </si>
  <si>
    <t>MACR00074</t>
  </si>
  <si>
    <t>Carlos Eduardo Vicentini</t>
  </si>
  <si>
    <t>cevicentini@gmail.com</t>
  </si>
  <si>
    <t>21 981099449 / 21 30420128</t>
  </si>
  <si>
    <t>MACR00077</t>
  </si>
  <si>
    <t>Evelyn Mendes Walchan</t>
  </si>
  <si>
    <t>evelynwalchan@yahoo.com.br</t>
  </si>
  <si>
    <t>21 86972217 / 21 33152444 / 21 38729922</t>
  </si>
  <si>
    <t>MACR00078</t>
  </si>
  <si>
    <t>Márcio Puglia Souza</t>
  </si>
  <si>
    <t>marciopuglia@globo.com</t>
  </si>
  <si>
    <t>21 24985887 / 21 964391457</t>
  </si>
  <si>
    <t>MACR00076</t>
  </si>
  <si>
    <t>Natalia de Araujo Ferreira</t>
  </si>
  <si>
    <t>natalia_araujoferreira@yahoo.com.br</t>
  </si>
  <si>
    <t>21 80850730</t>
  </si>
  <si>
    <t>MACR00075</t>
  </si>
  <si>
    <t>Nathalia Gomes Ribeiro de Moura</t>
  </si>
  <si>
    <t>nathaliamoura.fisio@gmail.com</t>
  </si>
  <si>
    <t>21 78618511 / 21 32687813</t>
  </si>
  <si>
    <t>MACR00073</t>
  </si>
  <si>
    <t>Sonia Pabst</t>
  </si>
  <si>
    <t>soniapabst@globo.com</t>
  </si>
  <si>
    <t>21 86642121 / 21 32681764</t>
  </si>
  <si>
    <t>MACR00080</t>
  </si>
  <si>
    <t>Kamila Rodrigues Ferreira</t>
  </si>
  <si>
    <t>kamilafer.rj@gmail.com</t>
  </si>
  <si>
    <t>21 32150345 / 21 8186-1266</t>
  </si>
  <si>
    <t>MACR00079</t>
  </si>
  <si>
    <t>Roberto Magalhães dos Santos</t>
  </si>
  <si>
    <t>robertobiorj@gmail.com</t>
  </si>
  <si>
    <t>21 36570673 / 21 996319777</t>
  </si>
  <si>
    <t>São João de Meriti</t>
  </si>
  <si>
    <t>MACR00081</t>
  </si>
  <si>
    <t>Lucas Candido da Silva</t>
  </si>
  <si>
    <t>lucascandido5@hotmail.com</t>
  </si>
  <si>
    <t>24 22523174 / 24 81657226</t>
  </si>
  <si>
    <t>Três Rios</t>
  </si>
  <si>
    <t>MACR00082</t>
  </si>
  <si>
    <t>Ana Paula Antunes Ferreira</t>
  </si>
  <si>
    <t>osteoferreira@terra.com.br</t>
  </si>
  <si>
    <t>21 22451341 / 21 991134033</t>
  </si>
  <si>
    <t>MACR00083</t>
  </si>
  <si>
    <t>Bruno Senos Queiroz Gomes</t>
  </si>
  <si>
    <t>bsenos80@globo.com</t>
  </si>
  <si>
    <t>21 83699777 / 21 24252337</t>
  </si>
  <si>
    <t>MACR00084</t>
  </si>
  <si>
    <t>Luana Gomes Rodrigues</t>
  </si>
  <si>
    <t>lugr2005@hotmail.com</t>
  </si>
  <si>
    <t>21 31375276 / 21 80765455</t>
  </si>
  <si>
    <t>MACR00086</t>
  </si>
  <si>
    <t>Bruno dos Santos</t>
  </si>
  <si>
    <t>brunos.fisio@outlook.com</t>
  </si>
  <si>
    <t>21 22270148 / 21 88671392</t>
  </si>
  <si>
    <t>MACR00085</t>
  </si>
  <si>
    <t>Edgard William Martins</t>
  </si>
  <si>
    <t>ewmfisio@gmail.com</t>
  </si>
  <si>
    <t>21 37950916 / 21 99783990</t>
  </si>
  <si>
    <t>MACR00087</t>
  </si>
  <si>
    <t>Elen Soares Marques</t>
  </si>
  <si>
    <t>elen.marques@globo.com</t>
  </si>
  <si>
    <t>32 32167684 / 32 99879997</t>
  </si>
  <si>
    <t>MACR00088</t>
  </si>
  <si>
    <t>Bruno Ferreira Jeronymo</t>
  </si>
  <si>
    <t>bjeronymo@bol.com.br</t>
  </si>
  <si>
    <t>22 999551743 / 22 38311105</t>
  </si>
  <si>
    <t>MACR00089</t>
  </si>
  <si>
    <t>Claudemir do Nascimento Santos</t>
  </si>
  <si>
    <t>claudemirsantostreinador@gmail.com</t>
  </si>
  <si>
    <t>21 3593-8722 / 21 995245928</t>
  </si>
  <si>
    <t>MACR00091</t>
  </si>
  <si>
    <t>Douglas Lima de Abreu</t>
  </si>
  <si>
    <t>douglasterapia@hotmail.com</t>
  </si>
  <si>
    <t>22 27624177 / 22 999891515</t>
  </si>
  <si>
    <t>Macaé</t>
  </si>
  <si>
    <t>MACR00090</t>
  </si>
  <si>
    <t>Michelle Cristina Lobo Coutinho</t>
  </si>
  <si>
    <t>michelle.coutinho@gmail.com</t>
  </si>
  <si>
    <t>21 34188276 / 21 976735969 / 21 33397271</t>
  </si>
  <si>
    <t>MACR00092</t>
  </si>
  <si>
    <t>Raphael Calafange Marques Pereira</t>
  </si>
  <si>
    <t>raphaelcalafange@yahoo.com.br</t>
  </si>
  <si>
    <t>21 25270422 / 21 994859299</t>
  </si>
  <si>
    <t>MACR00093</t>
  </si>
  <si>
    <t>Roberta de Melo Ramos</t>
  </si>
  <si>
    <t>robertameloo@hotmail.com</t>
  </si>
  <si>
    <t>21 969647474</t>
  </si>
  <si>
    <t>MACR00094</t>
  </si>
  <si>
    <t>Daniela Maristane Vieira Lopes Maciel</t>
  </si>
  <si>
    <t>danimacielfisio@ibest.com.br</t>
  </si>
  <si>
    <t>63 34644122 / 63 92369718</t>
  </si>
  <si>
    <t>Guaraí</t>
  </si>
  <si>
    <t>TO</t>
  </si>
  <si>
    <t>MACR00096</t>
  </si>
  <si>
    <t>Laura de Oliveira Carmona</t>
  </si>
  <si>
    <t>lauracarmonafisio@gmail.com</t>
  </si>
  <si>
    <t>22 26472592 / 22 999981344 / 22 78131748</t>
  </si>
  <si>
    <t>Cabo Frio</t>
  </si>
  <si>
    <t>MACR00095</t>
  </si>
  <si>
    <t>Michael Souza Rocha Martins</t>
  </si>
  <si>
    <t>profmmartins@yahoo.com.br</t>
  </si>
  <si>
    <t>21 27965737 / 21 984214612</t>
  </si>
  <si>
    <t>Mesquita</t>
  </si>
  <si>
    <t>MACR00097</t>
  </si>
  <si>
    <t>Ana Christina Certain Curi</t>
  </si>
  <si>
    <t>anaccuri@gmail.com</t>
  </si>
  <si>
    <t>21 35977072 / 21 986095599 / 21 25132196</t>
  </si>
  <si>
    <t>MACR00098</t>
  </si>
  <si>
    <t>Danielle de Faria Alvim de Toledo</t>
  </si>
  <si>
    <t>danialvimtoledo@gmail.com</t>
  </si>
  <si>
    <t>21 22743764 / 21 988540852</t>
  </si>
  <si>
    <t>MACR00099</t>
  </si>
  <si>
    <t>Patricia Catabriga Comper</t>
  </si>
  <si>
    <t>patriciacomper@yahoo.com.br</t>
  </si>
  <si>
    <t>73 99740407</t>
  </si>
  <si>
    <t>MACR00100</t>
  </si>
  <si>
    <t>Paula Britto Rodrigues dos Santos</t>
  </si>
  <si>
    <t>paulabrsantos@hotmail.com</t>
  </si>
  <si>
    <t>21 24990907 / 21 987843886</t>
  </si>
  <si>
    <t>MACR00101</t>
  </si>
  <si>
    <t>Telassin da Silva Homem</t>
  </si>
  <si>
    <t>telassinsh@gmail.com</t>
  </si>
  <si>
    <t>21 988001490</t>
  </si>
  <si>
    <t>MACR00103</t>
  </si>
  <si>
    <t>Alexsandro da Silva Oliveira</t>
  </si>
  <si>
    <t>alexoliveira06@hotmail.com</t>
  </si>
  <si>
    <t>21 2752-8682 / 21 3882-9720 / 21 9643-98831</t>
  </si>
  <si>
    <t>MACR00102</t>
  </si>
  <si>
    <t>Rodrigo Luiz de Souza Ribeiro</t>
  </si>
  <si>
    <t>rodrigoribeiro_rj@hotmail.com</t>
  </si>
  <si>
    <t>21 979455900 / 21 32534111</t>
  </si>
  <si>
    <t>MACR00104</t>
  </si>
  <si>
    <t>Pedro Teixeira Vidinha Rodrigues</t>
  </si>
  <si>
    <t>pvidinha@hotmail.com</t>
  </si>
  <si>
    <t>22 25222951 / 22 998917548 / 22 25224489</t>
  </si>
  <si>
    <t>Nova Friburgo</t>
  </si>
  <si>
    <t>MACR00105</t>
  </si>
  <si>
    <t>Egidio Sabino de Magalhães Junior</t>
  </si>
  <si>
    <t>ejunior001@gmail.com</t>
  </si>
  <si>
    <t>21 25026793 / 21 969252832</t>
  </si>
  <si>
    <t>MACR00106</t>
  </si>
  <si>
    <t>Fabrine Souza de Albuquerque</t>
  </si>
  <si>
    <t>fabrinea@gmail.com</t>
  </si>
  <si>
    <t>22 998616261 / 22 981340154</t>
  </si>
  <si>
    <t>MACR00107</t>
  </si>
  <si>
    <t>Heliano Silva de Oliveira</t>
  </si>
  <si>
    <t>heliano.oliveira@gmail.com</t>
  </si>
  <si>
    <t>21 3150-1104 / 21 9831-24237</t>
  </si>
  <si>
    <t>MACR00108</t>
  </si>
  <si>
    <t>Stefanie Lucena Pereira de Melo</t>
  </si>
  <si>
    <t>stefanie.edf@gmail.com</t>
  </si>
  <si>
    <t>21 982848692 / 21 985656535 / 21 36845808 / 21 985656535 / 21 985656535</t>
  </si>
  <si>
    <t>Maricá</t>
  </si>
  <si>
    <t>MACR00110</t>
  </si>
  <si>
    <t>Gabriel Dias de Araujo Pinheiro</t>
  </si>
  <si>
    <t>gabrield.a.pinheiro@gmail.com</t>
  </si>
  <si>
    <t>21 969229922</t>
  </si>
  <si>
    <t>MACR00111</t>
  </si>
  <si>
    <t>Gerson Moreira Damasceno</t>
  </si>
  <si>
    <t>fisifono@ig.com.br</t>
  </si>
  <si>
    <t>21 999360034</t>
  </si>
  <si>
    <t>MACR00109</t>
  </si>
  <si>
    <t>Paulo Augusto Silva Moreno</t>
  </si>
  <si>
    <t>paulomoreno13@hotmail.com.br</t>
  </si>
  <si>
    <t>21 232903672 / 73 91111313</t>
  </si>
  <si>
    <t>TORRANCE</t>
  </si>
  <si>
    <t>CA</t>
  </si>
  <si>
    <t>Estados Unidos</t>
  </si>
  <si>
    <t>MACR00112</t>
  </si>
  <si>
    <t>Daciano Leonardo Nunes Filho</t>
  </si>
  <si>
    <t>dacianofisio@hotmail.com</t>
  </si>
  <si>
    <t>21 981060281 / 21 38245377</t>
  </si>
  <si>
    <t>MACR00114</t>
  </si>
  <si>
    <t>Débora Cristina Lima da Silva</t>
  </si>
  <si>
    <t>deboralima.lc@gmail.com</t>
  </si>
  <si>
    <t>21 24853825 / 21 998715431</t>
  </si>
  <si>
    <t>MACR00113</t>
  </si>
  <si>
    <t>Vinícius Soares Santos</t>
  </si>
  <si>
    <t>viniciusfisio10@gmail.com</t>
  </si>
  <si>
    <t>21 22357418 / 21 971953042</t>
  </si>
  <si>
    <t>MACR00117</t>
  </si>
  <si>
    <t>Amanda Cristina Justo</t>
  </si>
  <si>
    <t>amandita2006@yahoo.com.br</t>
  </si>
  <si>
    <t>21 984511756</t>
  </si>
  <si>
    <t>MACR00116</t>
  </si>
  <si>
    <t>Ana Carolina Oliveira Fernandes Ribeiro</t>
  </si>
  <si>
    <t>kakau_fernandes@hotmail.com</t>
  </si>
  <si>
    <t>21 32534111 / 21 981030651</t>
  </si>
  <si>
    <t>MACR00118</t>
  </si>
  <si>
    <t>Erico Soledade da Silva</t>
  </si>
  <si>
    <t>ericosoledade@hotmail.com</t>
  </si>
  <si>
    <t>21 998665823 / 21 32158712</t>
  </si>
  <si>
    <t>MACR00115</t>
  </si>
  <si>
    <t>Giovanna Caruso Guimarães</t>
  </si>
  <si>
    <t>giovannapersonalfisio@gmail.com</t>
  </si>
  <si>
    <t>32 999044222 / 32 32245387</t>
  </si>
  <si>
    <t>MACR00119</t>
  </si>
  <si>
    <t>Rafael da Silva Santos</t>
  </si>
  <si>
    <t>rafael_silvaef@hotmail.com</t>
  </si>
  <si>
    <t>21 26960635 / 21 964512665 / 21 3409-1486</t>
  </si>
  <si>
    <t>MACR00121</t>
  </si>
  <si>
    <t>Christiane Fialho Ribeiro</t>
  </si>
  <si>
    <t>christianefialho@gmail.com</t>
  </si>
  <si>
    <t>21 26162678 / 21 985389522</t>
  </si>
  <si>
    <t>MACR00123</t>
  </si>
  <si>
    <t>Helouane Martinho Azara</t>
  </si>
  <si>
    <t>heloazara@yahoo.com.br</t>
  </si>
  <si>
    <t>24 22224367 / 24 992633448</t>
  </si>
  <si>
    <t>MACR00120</t>
  </si>
  <si>
    <t>Roberta Mendonça Braga</t>
  </si>
  <si>
    <t>robertafisiot@gmail.com</t>
  </si>
  <si>
    <t>21 3264-7839 / 21 9977-46098</t>
  </si>
  <si>
    <t>MACR00122</t>
  </si>
  <si>
    <t>Rodrigo Loureiro Cunha</t>
  </si>
  <si>
    <t>rodc_fisio@hotmail.com</t>
  </si>
  <si>
    <t>21 988659122 / 21 33660283</t>
  </si>
  <si>
    <t>MACR00126</t>
  </si>
  <si>
    <t>Acyr Barbosa de Carvalho Neto</t>
  </si>
  <si>
    <t>dr.acyrneto@hotmail.com</t>
  </si>
  <si>
    <t>21 24475525 / 21 964288203</t>
  </si>
  <si>
    <t>MACR00124</t>
  </si>
  <si>
    <t>Dalila Terrinha Ribeiro da Silva</t>
  </si>
  <si>
    <t>dady100fil@yahoo.com.br</t>
  </si>
  <si>
    <t>21 32560265 / 21 985858630 / 21 980367787</t>
  </si>
  <si>
    <t>MACR00125</t>
  </si>
  <si>
    <t>Erica Cardaretti do Nascimento Vieira</t>
  </si>
  <si>
    <t>ericacardaretti@hotmail.com</t>
  </si>
  <si>
    <t>21 964468019 / 21 35027021</t>
  </si>
  <si>
    <t>MACR00127</t>
  </si>
  <si>
    <t>Raiza de Sousa Cabral</t>
  </si>
  <si>
    <t>raizacabral@live.com</t>
  </si>
  <si>
    <t>21 26747344 / 21 996174540</t>
  </si>
  <si>
    <t>MACR00128</t>
  </si>
  <si>
    <t>Thiago Thomaz Mafort</t>
  </si>
  <si>
    <t>tmafort@gmail.com</t>
  </si>
  <si>
    <t>21 000000000</t>
  </si>
  <si>
    <t>MACR00133</t>
  </si>
  <si>
    <t>André da Cunha Michalski</t>
  </si>
  <si>
    <t>andre.cmichalski@gmail.com</t>
  </si>
  <si>
    <t>21 22340798</t>
  </si>
  <si>
    <t>MACR00130</t>
  </si>
  <si>
    <t>Carlos Henrique Ramos Horsczaruk</t>
  </si>
  <si>
    <t>carloshorsczaruk@yahoo.com.br</t>
  </si>
  <si>
    <t>21 9761-67904 / 21 3012-1472</t>
  </si>
  <si>
    <t>MACR00131</t>
  </si>
  <si>
    <t>Marcello Paz Soares Felicio</t>
  </si>
  <si>
    <t>marcello.felicio@hotmail.com</t>
  </si>
  <si>
    <t>21 26431058 / 21 999513448</t>
  </si>
  <si>
    <t>MACR00132</t>
  </si>
  <si>
    <t>Nathália Alves de Oliveira Saraiva</t>
  </si>
  <si>
    <t>nathaliaoliveira1988@gmail.com</t>
  </si>
  <si>
    <t>21 32693372 / 21 981425020</t>
  </si>
  <si>
    <t>MACR00129</t>
  </si>
  <si>
    <t>Rachel da Rosa Alcantara Namen</t>
  </si>
  <si>
    <t>racheldarosa@gmail.com</t>
  </si>
  <si>
    <t>22 35121158 / 22 999881976</t>
  </si>
  <si>
    <t>MACR00135</t>
  </si>
  <si>
    <t>Beatriz dos Santos Ribeiro</t>
  </si>
  <si>
    <t>bsr.macr@outlook.com</t>
  </si>
  <si>
    <t>21 31591923 / 21 997931713</t>
  </si>
  <si>
    <t>MACR00136</t>
  </si>
  <si>
    <t>Cláudio Alessandro Lacerda de Deus</t>
  </si>
  <si>
    <t>claulacerda@globo.com</t>
  </si>
  <si>
    <t>21 998658686 / 21 972288686</t>
  </si>
  <si>
    <t>MACR00134</t>
  </si>
  <si>
    <t>Hebert Olimpio Junior</t>
  </si>
  <si>
    <t>hebertojr@hotmail.com</t>
  </si>
  <si>
    <t>32 32416613 / 21 91301526 / 21 969429650</t>
  </si>
  <si>
    <t>MACR00138</t>
  </si>
  <si>
    <t>Júlia Ribeiro Lemos</t>
  </si>
  <si>
    <t>julialemos.fisio@gmail.com</t>
  </si>
  <si>
    <t>21 988532378</t>
  </si>
  <si>
    <t>MACR00137</t>
  </si>
  <si>
    <t>Rodrigo Luis Cavalcante Silva</t>
  </si>
  <si>
    <t>rodrigoluisef@gmail.com</t>
  </si>
  <si>
    <t>21 33823651 / 21 999043831</t>
  </si>
  <si>
    <t>MACR00145</t>
  </si>
  <si>
    <t>Adrea Leal da Hora</t>
  </si>
  <si>
    <t>adrea_hora@hotmail.com</t>
  </si>
  <si>
    <t>21 32987685 / 21 995308544</t>
  </si>
  <si>
    <t>MACR00140</t>
  </si>
  <si>
    <t>Aline Souza Gomes</t>
  </si>
  <si>
    <t>alinesgfisio@gmail.com</t>
  </si>
  <si>
    <t>35 32730658</t>
  </si>
  <si>
    <t>MACR00144</t>
  </si>
  <si>
    <t>Christiane Melo Almeida</t>
  </si>
  <si>
    <t>christianeunipaper@gmail.com</t>
  </si>
  <si>
    <t>32 30833693 / 32 88227591</t>
  </si>
  <si>
    <t>MACR00141</t>
  </si>
  <si>
    <t>Hermano Gurgel Batista</t>
  </si>
  <si>
    <t>hermanogurgel@hotmail.com</t>
  </si>
  <si>
    <t>85 32238279 / 85 997666894</t>
  </si>
  <si>
    <t>Fortaleza</t>
  </si>
  <si>
    <t>MACR00139</t>
  </si>
  <si>
    <t>Maicom da Silva Lima</t>
  </si>
  <si>
    <t>maicomslima@yahoo.com.br</t>
  </si>
  <si>
    <t>21 33429095 / 21 999252878</t>
  </si>
  <si>
    <t>MACR00143</t>
  </si>
  <si>
    <t>Maria Alice Mainenti Pagnez</t>
  </si>
  <si>
    <t>fisiomampz@hotmail.com</t>
  </si>
  <si>
    <t>21 2553-4910 / 21 9999-46096 / 21 2286-6883</t>
  </si>
  <si>
    <t>MACR00142</t>
  </si>
  <si>
    <t>Raísa Martins Borghi</t>
  </si>
  <si>
    <t>raisaborghi@hotmail.com</t>
  </si>
  <si>
    <t>21 25760517 / 21 994836675</t>
  </si>
  <si>
    <t>MACR00146</t>
  </si>
  <si>
    <t>Vanessa Paes Fernandes</t>
  </si>
  <si>
    <t>vanessamilagres1@gmail.com</t>
  </si>
  <si>
    <t>21 26213958 / 21 964862488</t>
  </si>
  <si>
    <t>MACR00147</t>
  </si>
  <si>
    <t>Thiago Vilas Boas Guimarães</t>
  </si>
  <si>
    <t>vilasboasinf@gmail.com</t>
  </si>
  <si>
    <t>31 32568946 / 31 982990098</t>
  </si>
  <si>
    <t>Doutorado Acadêmico em Ciências da Reabilitação</t>
  </si>
  <si>
    <t>DACR00001</t>
  </si>
  <si>
    <t>DACR00003</t>
  </si>
  <si>
    <t>Luciano Teixeira dos Santos</t>
  </si>
  <si>
    <t>lteixeiralaf@gmail.com</t>
  </si>
  <si>
    <t>21 994679042 / 21 36835786 / 21 35700644</t>
  </si>
  <si>
    <t>DACR00002</t>
  </si>
  <si>
    <t>DACR00005</t>
  </si>
  <si>
    <t>DACR00004</t>
  </si>
  <si>
    <t>DACR00006</t>
  </si>
  <si>
    <t>DACR00010</t>
  </si>
  <si>
    <t>DACR00007</t>
  </si>
  <si>
    <t>DACR00008</t>
  </si>
  <si>
    <t>DACR00009</t>
  </si>
  <si>
    <t>DACR00012</t>
  </si>
  <si>
    <t>DACR00011</t>
  </si>
  <si>
    <t>MACR00149</t>
  </si>
  <si>
    <t>Tamires Cristina Campos de Almeida</t>
  </si>
  <si>
    <t>tamiresalmeida.fisio@gmail.com</t>
  </si>
  <si>
    <t>21 22914457 / 21 992282913</t>
  </si>
  <si>
    <t>DACR00013</t>
  </si>
  <si>
    <t>Cintia Pereira de Souza</t>
  </si>
  <si>
    <t>centropilates@bol.com.br</t>
  </si>
  <si>
    <t>21 24132099 / 21 981320046</t>
  </si>
  <si>
    <t>MACR00152</t>
  </si>
  <si>
    <t>Danielle Terra Alvim</t>
  </si>
  <si>
    <t>danitalvim@hotmail.com</t>
  </si>
  <si>
    <t>21 41265592 / 21 9794-24817</t>
  </si>
  <si>
    <t>MACR00150</t>
  </si>
  <si>
    <t>Leonardo Matta Pereira</t>
  </si>
  <si>
    <t>leonardo.matta@hotmail.com</t>
  </si>
  <si>
    <t>21 32448831 / 21 980527531</t>
  </si>
  <si>
    <t>MACR00151</t>
  </si>
  <si>
    <t>Myllena de Souza Miranda</t>
  </si>
  <si>
    <t>myllenaama@hotmail.com</t>
  </si>
  <si>
    <t>21 9681-87310 / 21 2683-5232</t>
  </si>
  <si>
    <t>Paracambi</t>
  </si>
  <si>
    <t>MACR00154</t>
  </si>
  <si>
    <t>Rafael de Almeida Sá</t>
  </si>
  <si>
    <t>rafaelalmeidasa@gmail.com</t>
  </si>
  <si>
    <t>21 25920450</t>
  </si>
  <si>
    <t>MACR00153</t>
  </si>
  <si>
    <t>Raphael Machado dos Santos</t>
  </si>
  <si>
    <t>rmsfisioterapia@gmail.com</t>
  </si>
  <si>
    <t>21 25700430 / 21 998221445</t>
  </si>
  <si>
    <t>MACR00156</t>
  </si>
  <si>
    <t>Camila de Souza Monteiro</t>
  </si>
  <si>
    <t>camila_monteiro_fisio@yahoo.com.br</t>
  </si>
  <si>
    <t>21 9807-94193</t>
  </si>
  <si>
    <t>MACR00155</t>
  </si>
  <si>
    <t>Vanessa Knust Coelho</t>
  </si>
  <si>
    <t>vanessaknust@yahoo.com.br</t>
  </si>
  <si>
    <t>21 980324124</t>
  </si>
  <si>
    <t>MACR00157</t>
  </si>
  <si>
    <t>Carlos Eduardo do Amaral Gonçalves</t>
  </si>
  <si>
    <t>personalcaduamaral@gmail.com</t>
  </si>
  <si>
    <t>21 32811968 / 21 997961112 / 21 25125582</t>
  </si>
  <si>
    <t>MACR00161</t>
  </si>
  <si>
    <t>Guilherme de Freitas Fonseca</t>
  </si>
  <si>
    <t>guilhermefonseca08@gmail.com</t>
  </si>
  <si>
    <t>24 22455128 / 24 988134029</t>
  </si>
  <si>
    <t>MACR00158</t>
  </si>
  <si>
    <t>MACR00159</t>
  </si>
  <si>
    <t>MACR00160</t>
  </si>
  <si>
    <t>MACR00162</t>
  </si>
  <si>
    <t>Felipe Ribeiro Cabral Fagundes</t>
  </si>
  <si>
    <t>felipercfagundes@gmail.com</t>
  </si>
  <si>
    <t>21 999999999</t>
  </si>
  <si>
    <t>MACR00163</t>
  </si>
  <si>
    <t>Michele Souza Menezes Autran</t>
  </si>
  <si>
    <t>pilates.michelemenezes@yahoo.com.br</t>
  </si>
  <si>
    <t>21 9951-36606</t>
  </si>
  <si>
    <t>MACR00164</t>
  </si>
  <si>
    <t>Vinicius Bruno Alves da Silva</t>
  </si>
  <si>
    <t>stacktx@hotmail.com</t>
  </si>
  <si>
    <t>21 26573291 / 21 28867580 / 21 32732051</t>
  </si>
  <si>
    <t>MACR00165</t>
  </si>
  <si>
    <t>Danielle Calado de Mattos</t>
  </si>
  <si>
    <t>daniellecaladofisio@gmail.com</t>
  </si>
  <si>
    <t>21 24372347 / 21 993377173</t>
  </si>
  <si>
    <t>MACR00166</t>
  </si>
  <si>
    <t>Cibele Jeremias Oliveira</t>
  </si>
  <si>
    <t>cibele_fisio2@hotmail.com</t>
  </si>
  <si>
    <t>21 32263083 / 21 986730705</t>
  </si>
  <si>
    <t>MACR00167</t>
  </si>
  <si>
    <t>Manuella Melo Galhardo</t>
  </si>
  <si>
    <t>mmgalhardo@bol.com.br</t>
  </si>
  <si>
    <t>22 25511449 / 22 981128186</t>
  </si>
  <si>
    <t>Cordeiro</t>
  </si>
  <si>
    <t>MACR00169</t>
  </si>
  <si>
    <t>MACR00168</t>
  </si>
  <si>
    <t>Priscila de Oliveira da Silva</t>
  </si>
  <si>
    <t>prideoliveira.fisioterapeuta@gmail.com</t>
  </si>
  <si>
    <t>21 3333-0987 / 21 9750-54405 / 21 3336-2009</t>
  </si>
  <si>
    <t>MACR00170</t>
  </si>
  <si>
    <t>Gustavo Bitterncourt Camilo</t>
  </si>
  <si>
    <t>gustavoscamilo@hotmail.com</t>
  </si>
  <si>
    <t>32 988647367</t>
  </si>
  <si>
    <t>MACR00172</t>
  </si>
  <si>
    <t>Fernanda Baseggio Lopes Figueiredo</t>
  </si>
  <si>
    <t>fernandabaseggio@gmail.com</t>
  </si>
  <si>
    <t>21 24374543 / 21 999979649</t>
  </si>
  <si>
    <t>MACR00171</t>
  </si>
  <si>
    <t>Leticia Amaral Corrêa</t>
  </si>
  <si>
    <t>leticia.amaral@live.com</t>
  </si>
  <si>
    <t>21 9791-00168</t>
  </si>
  <si>
    <t>MACR00173</t>
  </si>
  <si>
    <t>Amanda Chain Costa</t>
  </si>
  <si>
    <t>amandachain00@gmail.com</t>
  </si>
  <si>
    <t>21 22746687 / 21 996693111</t>
  </si>
  <si>
    <t>MACR00174</t>
  </si>
  <si>
    <t>Igor da Silva Bonfim</t>
  </si>
  <si>
    <t>igordasilvams@hotmail.com</t>
  </si>
  <si>
    <t>21 2773-3034 / 21 9875-95704</t>
  </si>
  <si>
    <t>MACR00176</t>
  </si>
  <si>
    <t>Marcos Paulo Gonçalves dos Santos</t>
  </si>
  <si>
    <t>marcospaulo.dnr@gmail.com</t>
  </si>
  <si>
    <t>21 9760-38674</t>
  </si>
  <si>
    <t>MACR00175</t>
  </si>
  <si>
    <t>Pedro Emerson da Cruz Saldanha</t>
  </si>
  <si>
    <t>prof.pedroemerson@gmail.com</t>
  </si>
  <si>
    <t>21 987527643</t>
  </si>
  <si>
    <t>MACR00177</t>
  </si>
  <si>
    <t>Patricia Sant'Anna do Carmo Aprigio</t>
  </si>
  <si>
    <t>patriciasantanna.fisio@yahoo.com.br</t>
  </si>
  <si>
    <t>21 36890267 / 21 997994855</t>
  </si>
  <si>
    <t>MACR00179</t>
  </si>
  <si>
    <t>Albert Nunes Queiróz dos Santos</t>
  </si>
  <si>
    <t>albert_nunes@yahoo.com.br</t>
  </si>
  <si>
    <t>31 998270953</t>
  </si>
  <si>
    <t>Belo Horizonte</t>
  </si>
  <si>
    <t>MACR00178</t>
  </si>
  <si>
    <t>Erik Bueno de Ávila</t>
  </si>
  <si>
    <t>eb.avila@yahoo.com.br</t>
  </si>
  <si>
    <t>21 39741473 / 21 982440395</t>
  </si>
  <si>
    <t>MACR00180</t>
  </si>
  <si>
    <t>Felipe Feitosa Fonseca</t>
  </si>
  <si>
    <t>felipefeitosa.rj@gmail.com</t>
  </si>
  <si>
    <t>21 26694375 / 21 981343430</t>
  </si>
  <si>
    <t>MACR00181</t>
  </si>
  <si>
    <t>Julia Damasceno de Castro</t>
  </si>
  <si>
    <t>julia.d.castro@hotmail.com</t>
  </si>
  <si>
    <t>19 32439969 / 19 994983034</t>
  </si>
  <si>
    <t>Campinas</t>
  </si>
  <si>
    <t>SP</t>
  </si>
  <si>
    <t>MACR00182</t>
  </si>
  <si>
    <t>Carlos Eduardo Guedes da Costa</t>
  </si>
  <si>
    <t>carloseduardo.guedes@gmail.com</t>
  </si>
  <si>
    <t>21 27682025 / 21 973971821</t>
  </si>
  <si>
    <t>MACR00183</t>
  </si>
  <si>
    <t>Maria Letizia Moraes Maddaluno</t>
  </si>
  <si>
    <t>letiziamaddaluno@gmail.com</t>
  </si>
  <si>
    <t>21 21866571 / 21 981554074</t>
  </si>
  <si>
    <t>MACR00185</t>
  </si>
  <si>
    <t>Carolina Grandelli Silva Santos</t>
  </si>
  <si>
    <t>grandellicarolina@gmail.com</t>
  </si>
  <si>
    <t>21 2710-0123 / 21 9807-20004</t>
  </si>
  <si>
    <t>MACR00184</t>
  </si>
  <si>
    <t>Jessica Fernandez Mosqueira Gomes</t>
  </si>
  <si>
    <t>jessicafmg@gmail.com</t>
  </si>
  <si>
    <t>21 32534557 / 21 988778037</t>
  </si>
  <si>
    <t>MACR00186</t>
  </si>
  <si>
    <t>Romulo Fonseca dos Santos Pinto</t>
  </si>
  <si>
    <t>romulo_fisio@hotmail.com</t>
  </si>
  <si>
    <t>21 30189287 / 21 968463459</t>
  </si>
  <si>
    <t>MACR00188</t>
  </si>
  <si>
    <t>Carla Andressa Pedron</t>
  </si>
  <si>
    <t>carla.pedron90@gmail.com</t>
  </si>
  <si>
    <t>21 24167651</t>
  </si>
  <si>
    <t>MACR00189</t>
  </si>
  <si>
    <t>Cliff Bruce Moreno Ferreira</t>
  </si>
  <si>
    <t>cliff.ferreira@gmail.com</t>
  </si>
  <si>
    <t>21 32532499 / 21 995539303</t>
  </si>
  <si>
    <t>MACR00190</t>
  </si>
  <si>
    <t>Fabiano Martins de Andrade</t>
  </si>
  <si>
    <t>fabianomartinsdeandrade@gmail.com</t>
  </si>
  <si>
    <t>32 9888-79964</t>
  </si>
  <si>
    <t>Ubá</t>
  </si>
  <si>
    <t>MACR00191</t>
  </si>
  <si>
    <t>Luiz Alberto Werneck Neto</t>
  </si>
  <si>
    <t>webtrainerbeto@gmail.com</t>
  </si>
  <si>
    <t>21 988809694 / 21 33929693</t>
  </si>
  <si>
    <t>MACR00192</t>
  </si>
  <si>
    <t>Pedro Manoel Pena Junior</t>
  </si>
  <si>
    <t>pedropenajr@gmail.com</t>
  </si>
  <si>
    <t>21 24426293 / 21 987090885</t>
  </si>
  <si>
    <t>MACR00193</t>
  </si>
  <si>
    <t>Maria Carmen Monteiro Pereira</t>
  </si>
  <si>
    <t>maria_carmen2212@hotmail.com</t>
  </si>
  <si>
    <t>21 36878976 / 21 964910986</t>
  </si>
  <si>
    <t>DACR00016</t>
  </si>
  <si>
    <t>DACR00015</t>
  </si>
  <si>
    <t>DACR00014</t>
  </si>
  <si>
    <t>MACR00194</t>
  </si>
  <si>
    <t>José Carlos de Campos Junior</t>
  </si>
  <si>
    <t>jotaccj@gmail.com</t>
  </si>
  <si>
    <t>21 9760-64674</t>
  </si>
  <si>
    <t>MACR00195</t>
  </si>
  <si>
    <t>Maxwell Tostes Vieira de Almeida</t>
  </si>
  <si>
    <t>maxwellfisio@yahoo.com.br</t>
  </si>
  <si>
    <t>21 9983-83232</t>
  </si>
  <si>
    <t>MACR00196</t>
  </si>
  <si>
    <t>Roberto Miranda Ramos Costa</t>
  </si>
  <si>
    <t>betomrcosta@hotmail.com</t>
  </si>
  <si>
    <t>21 81284384</t>
  </si>
  <si>
    <t>MACR00199</t>
  </si>
  <si>
    <t>Igor Macêdo Tavares Correia</t>
  </si>
  <si>
    <t>igorcorreiafisio@gmail.com</t>
  </si>
  <si>
    <t>21 2541-0452 / 21 9923-59399</t>
  </si>
  <si>
    <t>MACR00200</t>
  </si>
  <si>
    <t>Patricia Marques Lisboa Aroso de Castro</t>
  </si>
  <si>
    <t>patimarques13@yahoo.com.br</t>
  </si>
  <si>
    <t>21 995409135 / 21 35074103</t>
  </si>
  <si>
    <t>MACR00198</t>
  </si>
  <si>
    <t>Raphael Marques Bragança Milagres</t>
  </si>
  <si>
    <t>osteopatiamilagres@gmail.com</t>
  </si>
  <si>
    <t>21 984555157 / 21 32595315</t>
  </si>
  <si>
    <t>MACR00197</t>
  </si>
  <si>
    <t>Viviane Pereira de Souza Amaral</t>
  </si>
  <si>
    <t>vivianeamaral@hotmail.com</t>
  </si>
  <si>
    <t>21 964389043 / 21 24985887</t>
  </si>
  <si>
    <t>MACR00202</t>
  </si>
  <si>
    <t>Carolina Pontes Nonato</t>
  </si>
  <si>
    <t>nonato.carol@gmail.com</t>
  </si>
  <si>
    <t>21 996337099 / 21 24670737</t>
  </si>
  <si>
    <t>MACR00201</t>
  </si>
  <si>
    <t>Marcia Cliton Bezerra</t>
  </si>
  <si>
    <t>mb-65@hotmail.com</t>
  </si>
  <si>
    <t>21 9963-71424</t>
  </si>
  <si>
    <t>Curitiba</t>
  </si>
  <si>
    <t>PR</t>
  </si>
  <si>
    <t>MACR00206</t>
  </si>
  <si>
    <t>João Fabricio Salema</t>
  </si>
  <si>
    <t>jfabsalem@gmail.com</t>
  </si>
  <si>
    <t>21 993851779 / 21 27828085</t>
  </si>
  <si>
    <t>MACR00203</t>
  </si>
  <si>
    <t>Magda Valentim Palassi Quintela</t>
  </si>
  <si>
    <t>magdafisio@gmail.com</t>
  </si>
  <si>
    <t>21 9924-81769 / 21 992481768</t>
  </si>
  <si>
    <t>MACR00204</t>
  </si>
  <si>
    <t>MACR00205</t>
  </si>
  <si>
    <t>Thais de Freitas Borba Pinheiro</t>
  </si>
  <si>
    <t>thaisfborba@gmail.com</t>
  </si>
  <si>
    <t>21 998060266 / 21 38274283</t>
  </si>
  <si>
    <t>MACR00207</t>
  </si>
  <si>
    <t>Ailton Teixeira Osório</t>
  </si>
  <si>
    <t>ailtonosorio@ibest.com.br</t>
  </si>
  <si>
    <t>21 989241094 / 21 21321580</t>
  </si>
  <si>
    <t>MACR00208</t>
  </si>
  <si>
    <t>Gabriela Almeida de Mendonça Soares</t>
  </si>
  <si>
    <t>gaby.almeida93@gmail.com</t>
  </si>
  <si>
    <t>21 986363100 / 21 27183241</t>
  </si>
  <si>
    <t>MACR00209</t>
  </si>
  <si>
    <t>Bruno Rangel Antunes da Silva</t>
  </si>
  <si>
    <t>brunocmhfa@gmail.com</t>
  </si>
  <si>
    <t>21 982722292</t>
  </si>
  <si>
    <t>MACR00210</t>
  </si>
  <si>
    <t>Joelson Guilherme de Almeida</t>
  </si>
  <si>
    <t>joelsonguilherme@hotmail.com</t>
  </si>
  <si>
    <t>21 9649-35025 / 21 3269-1662 / 21 2599-9850</t>
  </si>
  <si>
    <t>MACR00211</t>
  </si>
  <si>
    <t>MACR00212</t>
  </si>
  <si>
    <t>Felipe Paes Leme Diniz</t>
  </si>
  <si>
    <t>felipepldiniz@hotmail.com</t>
  </si>
  <si>
    <t>21 996611877 / 21 37724424</t>
  </si>
  <si>
    <t>Belford Roxo</t>
  </si>
  <si>
    <t>MACR00213</t>
  </si>
  <si>
    <t>Katia Prenda de Souza</t>
  </si>
  <si>
    <t>katiaprenda@hotmail.com</t>
  </si>
  <si>
    <t>21 9866-5668 / 21 2412-4634</t>
  </si>
  <si>
    <t>MACR00214</t>
  </si>
  <si>
    <t>Márcia Santos de Almeida</t>
  </si>
  <si>
    <t>marciasantos.fisio@gmail.com</t>
  </si>
  <si>
    <t>21 9734-10227 / 21 2564-4705</t>
  </si>
  <si>
    <t>MACR00217</t>
  </si>
  <si>
    <t>Juliana Valentim Bittencourt</t>
  </si>
  <si>
    <t>juliana.valentimfisioterapia@gmail.com</t>
  </si>
  <si>
    <t>24 9881-50866 / 24 988249740 / 24 9881-5086</t>
  </si>
  <si>
    <t>MACR00215</t>
  </si>
  <si>
    <t>Marcia Cristina Ferreira de Souza</t>
  </si>
  <si>
    <t>marciasouza.ef@gmail.com</t>
  </si>
  <si>
    <t>21 985142696</t>
  </si>
  <si>
    <t>MACR00216</t>
  </si>
  <si>
    <t>Marco Leandro Martins de Assis</t>
  </si>
  <si>
    <t>marcoleandro@zipmail.com.br</t>
  </si>
  <si>
    <t>21 988524328</t>
  </si>
  <si>
    <t>MACR00218</t>
  </si>
  <si>
    <t>Louise da Silva Mota</t>
  </si>
  <si>
    <t>louise.mota@hotmail.com</t>
  </si>
  <si>
    <t>21 9703-64805</t>
  </si>
  <si>
    <t>MACR00219</t>
  </si>
  <si>
    <t>Marcus Vinicius de Oliveira</t>
  </si>
  <si>
    <t>marcusramin@hotmail.com</t>
  </si>
  <si>
    <t>21 983591729 / 21 27127709</t>
  </si>
  <si>
    <t>São Gonçalo</t>
  </si>
  <si>
    <t>MACR00220</t>
  </si>
  <si>
    <t>Samantha Gomes de Alegria</t>
  </si>
  <si>
    <t>s.gomesdealegria13@gmail.com</t>
  </si>
  <si>
    <t>21 39713404 / 21 992936572</t>
  </si>
  <si>
    <t>MACR00224</t>
  </si>
  <si>
    <t>Ana Carolina Brandão Assis</t>
  </si>
  <si>
    <t>assiscarol@gmail.com</t>
  </si>
  <si>
    <t>21 987071373</t>
  </si>
  <si>
    <t>MACR00221</t>
  </si>
  <si>
    <t>Eduardo Lobo Araujo</t>
  </si>
  <si>
    <t>eduardolobo.ef@gmail.com</t>
  </si>
  <si>
    <t>21 9680-03746</t>
  </si>
  <si>
    <t>MACR00222</t>
  </si>
  <si>
    <t>Gustavo Felicio Telles</t>
  </si>
  <si>
    <t>gustavotelles@hotmail.com</t>
  </si>
  <si>
    <t>21 988085464 / 21 25933413</t>
  </si>
  <si>
    <t>MACR00223</t>
  </si>
  <si>
    <t>Mônica Rotondo Pina</t>
  </si>
  <si>
    <t>monicarotondopina@yahoo.com.br</t>
  </si>
  <si>
    <t>32 34261587 / 32 999971708 / 21 34261708</t>
  </si>
  <si>
    <t>Miraí</t>
  </si>
  <si>
    <t>MACR00225</t>
  </si>
  <si>
    <t>Zilza Carolina de Arruda Lacerda</t>
  </si>
  <si>
    <t>zcarol_87@hotmail.com</t>
  </si>
  <si>
    <t>21 97542336</t>
  </si>
  <si>
    <t>MACR00226</t>
  </si>
  <si>
    <t>Diego Paiva da Silva</t>
  </si>
  <si>
    <t>diegopaiva.osteopatia@gmail.com</t>
  </si>
  <si>
    <t>21 966106776</t>
  </si>
  <si>
    <t>MACR00227</t>
  </si>
  <si>
    <t>Marcos Vinicius Santos Braz</t>
  </si>
  <si>
    <t>marcosvs-braz@hotmail.com</t>
  </si>
  <si>
    <t>21 97302883 / 21 32749271 / 21 3274-6271</t>
  </si>
  <si>
    <t>MACR00228</t>
  </si>
  <si>
    <t>Patricia Oliveira da Silva</t>
  </si>
  <si>
    <t>patyfrib@hotmail.com</t>
  </si>
  <si>
    <t>21 9967-42519 / 21 2179-8852</t>
  </si>
  <si>
    <t>MACR00229</t>
  </si>
  <si>
    <t>Rafael Teixeira Lopes</t>
  </si>
  <si>
    <t>professor.rafael.t.lopes@gmail.com</t>
  </si>
  <si>
    <t>21 964372374</t>
  </si>
  <si>
    <t>MACR00231</t>
  </si>
  <si>
    <t>Ana Paula dos Santos Bento</t>
  </si>
  <si>
    <t>anabento1986@yahoo.com.br</t>
  </si>
  <si>
    <t>21 979035540</t>
  </si>
  <si>
    <t>MACR00235</t>
  </si>
  <si>
    <t>Ari Cantuaria Vilela</t>
  </si>
  <si>
    <t>aricantuaria@yahoo.com.br</t>
  </si>
  <si>
    <t>21 2621-8008 / 21 2621-8008 / 21 9751-10271</t>
  </si>
  <si>
    <t>MACR00236</t>
  </si>
  <si>
    <t>Carlos Alberto Felix Fonseca Junior</t>
  </si>
  <si>
    <t>carlosfelix@outlook.com</t>
  </si>
  <si>
    <t>21 996032156</t>
  </si>
  <si>
    <t>MACR00237</t>
  </si>
  <si>
    <t>Flávia de Albuquerque Fernandes Oliveira</t>
  </si>
  <si>
    <t>flavinhaalbfo@gmail.com</t>
  </si>
  <si>
    <t>21 996561980</t>
  </si>
  <si>
    <t>MACR00232</t>
  </si>
  <si>
    <t>Geferson Honorato da Silva</t>
  </si>
  <si>
    <t>geferson.honorato@hotmail.com</t>
  </si>
  <si>
    <t>21 9965-85913</t>
  </si>
  <si>
    <t>MACR00230</t>
  </si>
  <si>
    <t>Igor Mauricio Antunes Carvalho</t>
  </si>
  <si>
    <t>icarvalho@gmail.com</t>
  </si>
  <si>
    <t>21 979217494</t>
  </si>
  <si>
    <t>MACR00234</t>
  </si>
  <si>
    <t>Karen Ribeiro Theodoro dos Santos</t>
  </si>
  <si>
    <t>karenlilica@hotmail.com</t>
  </si>
  <si>
    <t>21 9644-29135</t>
  </si>
  <si>
    <t>MACR00233</t>
  </si>
  <si>
    <t>Lucas Pires Lopes</t>
  </si>
  <si>
    <t>lucas_x23@hotmail.com</t>
  </si>
  <si>
    <t>21 964387444</t>
  </si>
  <si>
    <t>MACR00238</t>
  </si>
  <si>
    <t>Gabriela Fonseca Saliba</t>
  </si>
  <si>
    <t>gabrielafsaliba@gmail.com</t>
  </si>
  <si>
    <t>21 999301121</t>
  </si>
  <si>
    <t>MACR00241</t>
  </si>
  <si>
    <t>Emilson Machado da Luz</t>
  </si>
  <si>
    <t>milso1322@hotmail.com</t>
  </si>
  <si>
    <t>21 3822-1646 / 21 9829-01327 / 21 988631652</t>
  </si>
  <si>
    <t>MACR00242</t>
  </si>
  <si>
    <t>Larissa Santos Filbert</t>
  </si>
  <si>
    <t>larissafilbert95@hotmail.com</t>
  </si>
  <si>
    <t>21 987152641</t>
  </si>
  <si>
    <t>MACR00239</t>
  </si>
  <si>
    <t>Ricardo Leo de Almeida Costa</t>
  </si>
  <si>
    <t>ricardoleoac@gmail.com</t>
  </si>
  <si>
    <t>21 9819-68634</t>
  </si>
  <si>
    <t>MACR00240</t>
  </si>
  <si>
    <t>Tulio Monteiro Lago</t>
  </si>
  <si>
    <t>tuliomlago@yahoo.com.br</t>
  </si>
  <si>
    <t>21 7901-2158 / 21 9790-12158</t>
  </si>
  <si>
    <t>MACR00243</t>
  </si>
  <si>
    <t>Isaac Salomão Bocai</t>
  </si>
  <si>
    <t>isbfisio@gmail.com</t>
  </si>
  <si>
    <t>21 972109187</t>
  </si>
  <si>
    <t>MACR00244</t>
  </si>
  <si>
    <t>Rodolpho Torres da Costa</t>
  </si>
  <si>
    <t>rodolphotcosta@hotmail.com</t>
  </si>
  <si>
    <t>21 964649061 / 21 31557911</t>
  </si>
  <si>
    <t>MACR00245</t>
  </si>
  <si>
    <t>Francis Silva Rangel</t>
  </si>
  <si>
    <t>francissrangel@gmail.com</t>
  </si>
  <si>
    <t>21 24252337</t>
  </si>
  <si>
    <t>MACR00246</t>
  </si>
  <si>
    <t>Bruno Guimarães de Oliveira</t>
  </si>
  <si>
    <t>prof.brunodark@yahoo.com</t>
  </si>
  <si>
    <t>21 25732946 / 21 969230858</t>
  </si>
  <si>
    <t>UNISUAM-POLO-PR-CR</t>
  </si>
  <si>
    <t>MACR00247</t>
  </si>
  <si>
    <t>Ana Carolina Azzolini Pereira Matos</t>
  </si>
  <si>
    <t>carol_equo@hotmail.com</t>
  </si>
  <si>
    <t>41 999860188</t>
  </si>
  <si>
    <t>MACR00248</t>
  </si>
  <si>
    <t>Antonio Beira de Andrade Junior</t>
  </si>
  <si>
    <t>antoniobeira96@gmail.com</t>
  </si>
  <si>
    <t>41 992314042</t>
  </si>
  <si>
    <t>MACR00250</t>
  </si>
  <si>
    <t>Camilo Zumbi Rafagnin</t>
  </si>
  <si>
    <t>rafagnincamilo@gmail.com</t>
  </si>
  <si>
    <t>46 999126329</t>
  </si>
  <si>
    <t>MACR00257</t>
  </si>
  <si>
    <t>Chiara Andrade Silva</t>
  </si>
  <si>
    <t>chiara.andrade@yahoo.com.br</t>
  </si>
  <si>
    <t>41 997147720</t>
  </si>
  <si>
    <t>MACR00254</t>
  </si>
  <si>
    <t>Consuelo Presendo Bet</t>
  </si>
  <si>
    <t>consuelo.bet@hotmail.com</t>
  </si>
  <si>
    <t>41 9960-25675</t>
  </si>
  <si>
    <t>MACR00258</t>
  </si>
  <si>
    <t>Fernanda Marques Brondani</t>
  </si>
  <si>
    <t>fmbrondani@gmail.com</t>
  </si>
  <si>
    <t>41 996859865</t>
  </si>
  <si>
    <t>MACR00255</t>
  </si>
  <si>
    <t>Francini Bononi Garcia Livramento</t>
  </si>
  <si>
    <t>francilivra@hotmail.com</t>
  </si>
  <si>
    <t>27 992512442</t>
  </si>
  <si>
    <t>MACR00262</t>
  </si>
  <si>
    <t>Inês do Rocio Pzebeowski</t>
  </si>
  <si>
    <t>ineshpln@terra.com.br</t>
  </si>
  <si>
    <t>41 9916-41411 / 41 920004693</t>
  </si>
  <si>
    <t>Campo Largo</t>
  </si>
  <si>
    <t>MACR00260</t>
  </si>
  <si>
    <t>Jacob Michels</t>
  </si>
  <si>
    <t>jacobmichels@hotmail.com</t>
  </si>
  <si>
    <t>49 999649030</t>
  </si>
  <si>
    <t>MACR00252</t>
  </si>
  <si>
    <t>José Renato Almeida de Oliveira</t>
  </si>
  <si>
    <t>renato@clinicacontato.com.br</t>
  </si>
  <si>
    <t>41 9991-15767 / 41 3234-1616 / 41 9999-55756</t>
  </si>
  <si>
    <t>MACR00251</t>
  </si>
  <si>
    <t>Maria Goreti Algelino Willuweit</t>
  </si>
  <si>
    <t>mgoretiwilluweit@hotmail.com</t>
  </si>
  <si>
    <t>41 999109843</t>
  </si>
  <si>
    <t>MACR00256</t>
  </si>
  <si>
    <t>Natalia Cunha Varella</t>
  </si>
  <si>
    <t>nattyvarella@gmail.com</t>
  </si>
  <si>
    <t>41 9889-35662</t>
  </si>
  <si>
    <t>MACR00261</t>
  </si>
  <si>
    <t>Rafael Alexandre de Oliveira Deucher</t>
  </si>
  <si>
    <t>raodeucher@yahoo.com.br</t>
  </si>
  <si>
    <t>41 988333853</t>
  </si>
  <si>
    <t>MACR00259</t>
  </si>
  <si>
    <t>Regis Inocêncio Valerio da Luz</t>
  </si>
  <si>
    <t>regis_luz_@hotmail.com</t>
  </si>
  <si>
    <t>43 98463395</t>
  </si>
  <si>
    <t>MACR00249</t>
  </si>
  <si>
    <t>Vanessa Rodrigues Gomes Meier</t>
  </si>
  <si>
    <t>vanessarg.meier@hotmail.com</t>
  </si>
  <si>
    <t>41 995959615</t>
  </si>
  <si>
    <t>MACR00253</t>
  </si>
  <si>
    <t>Wander Wilson Campanha</t>
  </si>
  <si>
    <t>wandercampanha.psy@gmail.com</t>
  </si>
  <si>
    <t>41 9888-82084</t>
  </si>
  <si>
    <t>MACR00263</t>
  </si>
  <si>
    <t>Helen Cristian Banks</t>
  </si>
  <si>
    <t>hcb07@uol.com.br</t>
  </si>
  <si>
    <t>41 9923-40399</t>
  </si>
  <si>
    <t>DACR00017</t>
  </si>
  <si>
    <t>Cesar Antonio Luchesa</t>
  </si>
  <si>
    <t>fisioterapia_ala@saolucas.fag.edu.br</t>
  </si>
  <si>
    <t>45 984228189</t>
  </si>
  <si>
    <t>DACR00020</t>
  </si>
  <si>
    <t>Cynthia Mara Zilli Casagrande</t>
  </si>
  <si>
    <t>cynthia@maccroergonomia.com.br</t>
  </si>
  <si>
    <t>41 9840-28401</t>
  </si>
  <si>
    <t>DACR00023</t>
  </si>
  <si>
    <t>Jean Paulo Farias</t>
  </si>
  <si>
    <t>jeanpfarias@gmail.com</t>
  </si>
  <si>
    <t>21 996493763</t>
  </si>
  <si>
    <t>DACR00024</t>
  </si>
  <si>
    <t>João Eduardo de Azevedo Vieira</t>
  </si>
  <si>
    <t>jeduvieira@gmail.com</t>
  </si>
  <si>
    <t>41 3053-3052 / 41 9993-40721</t>
  </si>
  <si>
    <t>DACR00018</t>
  </si>
  <si>
    <t>João Paulo Freitas</t>
  </si>
  <si>
    <t>jpfreitas06@gmail.com</t>
  </si>
  <si>
    <t>42 9991-94653</t>
  </si>
  <si>
    <t>DACR00019</t>
  </si>
  <si>
    <t>Lizyana Vieira</t>
  </si>
  <si>
    <t>lizyana@gmail.com</t>
  </si>
  <si>
    <t>45 9994-71471</t>
  </si>
  <si>
    <t>DACR00021</t>
  </si>
  <si>
    <t>Monica Borchart Nicolau</t>
  </si>
  <si>
    <t>moni_nicolau@yahoo.com.br</t>
  </si>
  <si>
    <t>94 981362620</t>
  </si>
  <si>
    <t>DACR00022</t>
  </si>
  <si>
    <t>Tatiana Grasser</t>
  </si>
  <si>
    <t>tgrasser@gmail.com</t>
  </si>
  <si>
    <t>41 9974-82803</t>
  </si>
  <si>
    <t>MACR00264</t>
  </si>
  <si>
    <t>Cynthia Beatriz Silveira Kisse</t>
  </si>
  <si>
    <t>cynthoka@hotmail.com</t>
  </si>
  <si>
    <t>21 999755712</t>
  </si>
  <si>
    <t>MACR00265</t>
  </si>
  <si>
    <t>Adrieli Borsoe Nunes Pezzin</t>
  </si>
  <si>
    <t>adrieli.borsoe@gmail.com</t>
  </si>
  <si>
    <t>21 999565949 / 21 33376235</t>
  </si>
  <si>
    <t>MACR00266</t>
  </si>
  <si>
    <t>Israel da Silva Amud</t>
  </si>
  <si>
    <t>amudmassari@gmail.com</t>
  </si>
  <si>
    <t>21 964453183</t>
  </si>
  <si>
    <t>MACR00271</t>
  </si>
  <si>
    <t>Ana Lucia Cardozo Rosa</t>
  </si>
  <si>
    <t>anacardozo.fisio@hotmail.com</t>
  </si>
  <si>
    <t>21 999514826</t>
  </si>
  <si>
    <t>MACR00267</t>
  </si>
  <si>
    <t>Eduardo Gallas Leivas</t>
  </si>
  <si>
    <t>egleivas@gmail.com</t>
  </si>
  <si>
    <t>45 999174224</t>
  </si>
  <si>
    <t>MACR00269</t>
  </si>
  <si>
    <t>Gabriel Parisotto</t>
  </si>
  <si>
    <t>gabriel_parizoto@yahoo.com.br</t>
  </si>
  <si>
    <t>95 981204162</t>
  </si>
  <si>
    <t>MACR00268</t>
  </si>
  <si>
    <t>Jaqueline Borges Pereira Figueiredo</t>
  </si>
  <si>
    <t>j-figueiredo@outlook.com</t>
  </si>
  <si>
    <t>48 999147343</t>
  </si>
  <si>
    <t>MACR00272</t>
  </si>
  <si>
    <t>Leticia Ozorio Gomes</t>
  </si>
  <si>
    <t>fisioleticiaozorio@gmail.com</t>
  </si>
  <si>
    <t>41 996579796</t>
  </si>
  <si>
    <t>MACR00270</t>
  </si>
  <si>
    <t>Lucileia Venancio dos Santos</t>
  </si>
  <si>
    <t>lupersonalgg@gmail.com</t>
  </si>
  <si>
    <t>21 974192370</t>
  </si>
  <si>
    <t>MACR00273</t>
  </si>
  <si>
    <t>Martha Raquel dos Santos</t>
  </si>
  <si>
    <t>martha_raquels@hotmail.com</t>
  </si>
  <si>
    <t>41 995479498</t>
  </si>
  <si>
    <t>MACR00274</t>
  </si>
  <si>
    <t>Matheus Jose Alonso Palugan</t>
  </si>
  <si>
    <t>mjap00@yahoo.com.br</t>
  </si>
  <si>
    <t>14 997971009</t>
  </si>
  <si>
    <t>MACR00275</t>
  </si>
  <si>
    <t>Denise Dias Xavier</t>
  </si>
  <si>
    <t>denisediasxavier@hotmail.com</t>
  </si>
  <si>
    <t>41 999850910 / 41 32438146</t>
  </si>
  <si>
    <t>MACR00276</t>
  </si>
  <si>
    <t>Paula Renata Conceição de Oliveira Dias</t>
  </si>
  <si>
    <t>fisiopaulapelvica@gmail.com</t>
  </si>
  <si>
    <t>94 981348629</t>
  </si>
  <si>
    <t>Marabá</t>
  </si>
  <si>
    <t>PA</t>
  </si>
  <si>
    <t>DACR00025</t>
  </si>
  <si>
    <t>Melissa Conceição de Oliveira</t>
  </si>
  <si>
    <t>melissaoliveiradiaz@hotmail.com</t>
  </si>
  <si>
    <t>41 992679931</t>
  </si>
  <si>
    <t>MACR00277</t>
  </si>
  <si>
    <t>MACR00278</t>
  </si>
  <si>
    <t>Joelma Cristina Guimarães Medeiros</t>
  </si>
  <si>
    <t>joelmarce7@gmail.com</t>
  </si>
  <si>
    <t>22 981744999</t>
  </si>
  <si>
    <t>Rio das Ostras</t>
  </si>
  <si>
    <t>MACR00279</t>
  </si>
  <si>
    <t>Joséas Josenildo dos Anjos</t>
  </si>
  <si>
    <t>dosanjos_1000@hotmail.com</t>
  </si>
  <si>
    <t>24 9992-73161</t>
  </si>
  <si>
    <t>Angra dos Reis</t>
  </si>
  <si>
    <t>MACR00280</t>
  </si>
  <si>
    <t>Aline Paloma Duarte de Macêdo</t>
  </si>
  <si>
    <t>aliinepaloma@gmail.com</t>
  </si>
  <si>
    <t>21 969402166</t>
  </si>
  <si>
    <t>DACR00026</t>
  </si>
  <si>
    <t>MACR00281</t>
  </si>
  <si>
    <t>Carlos Henrique Stohler de Almeida</t>
  </si>
  <si>
    <t>henriquefisioterapeuta@hotmail.com</t>
  </si>
  <si>
    <t>21 38355000 / 21 986676964</t>
  </si>
  <si>
    <t>MACR00282</t>
  </si>
  <si>
    <t>Luís Mario Januário Emedeiros Duarte</t>
  </si>
  <si>
    <t>emjmdomnus@gmail.com</t>
  </si>
  <si>
    <t>21 998677248 / 21 999184020</t>
  </si>
  <si>
    <t>MACR00284</t>
  </si>
  <si>
    <t>MACR00283</t>
  </si>
  <si>
    <t>Rodrigo Pena Soares Silva</t>
  </si>
  <si>
    <t>rpsilva@unisuam.edu.br</t>
  </si>
  <si>
    <t>21 9925-63799</t>
  </si>
  <si>
    <t>MACR00287</t>
  </si>
  <si>
    <t>Ana Fernanda Galvão</t>
  </si>
  <si>
    <t>anafergalvao@hotmail.com</t>
  </si>
  <si>
    <t>37 988387788 / 37 998170203</t>
  </si>
  <si>
    <t>MACR00285</t>
  </si>
  <si>
    <t>Jéssica Alves Moreira</t>
  </si>
  <si>
    <t>jessica.alvesmoreira@hotmail.com</t>
  </si>
  <si>
    <t>88 9979-98984</t>
  </si>
  <si>
    <t>DACR00027</t>
  </si>
  <si>
    <t>Joyce Maria Leite e Silva</t>
  </si>
  <si>
    <t>joyceleite13@hotmail.com</t>
  </si>
  <si>
    <t>88 999427023</t>
  </si>
  <si>
    <t>MACR00286</t>
  </si>
  <si>
    <t>Juliana Linhares Cavalcanti de Alencar</t>
  </si>
  <si>
    <t>julianaalencarpsi@gmail.com</t>
  </si>
  <si>
    <t>88 997514207</t>
  </si>
  <si>
    <t>DACR00028</t>
  </si>
  <si>
    <t>Maira Jaqueline Maturana</t>
  </si>
  <si>
    <t>mairamaturana@yahoo.com.br</t>
  </si>
  <si>
    <t>19 982004865</t>
  </si>
  <si>
    <t>DACR00029</t>
  </si>
  <si>
    <t>Roberto Mattar Cepeda</t>
  </si>
  <si>
    <t>presidente@coffito.gov.br</t>
  </si>
  <si>
    <t>41 999778543</t>
  </si>
  <si>
    <t>DACR00030</t>
  </si>
  <si>
    <t>Ana Paula Oliveira Rodrigues</t>
  </si>
  <si>
    <t>anapaulacpp@gmail.com</t>
  </si>
  <si>
    <t>41 992444480</t>
  </si>
  <si>
    <t>DACR00031</t>
  </si>
  <si>
    <t>Lucy Mara Silva Bau</t>
  </si>
  <si>
    <t>lucymara.bau@inspirar.com.br</t>
  </si>
  <si>
    <t>41 9992-50979</t>
  </si>
  <si>
    <t>MACR00288</t>
  </si>
  <si>
    <t>Robson de Lima Pinheiro</t>
  </si>
  <si>
    <t>rlpedfisica@gmail.com</t>
  </si>
  <si>
    <t>21 2394-8008 / 21 9646-97138</t>
  </si>
  <si>
    <t>MACR00289</t>
  </si>
  <si>
    <t>Jéssica Gonçalves de Lima</t>
  </si>
  <si>
    <t>jessica.ifrj@gmail.com</t>
  </si>
  <si>
    <t>21 986384948</t>
  </si>
  <si>
    <t>DACR00032</t>
  </si>
  <si>
    <t>DACR00038</t>
  </si>
  <si>
    <t>DACR00039</t>
  </si>
  <si>
    <t>DACR00043</t>
  </si>
  <si>
    <t>DACR00033</t>
  </si>
  <si>
    <t>DACR00034</t>
  </si>
  <si>
    <t>DACR00036</t>
  </si>
  <si>
    <t>DACR00041</t>
  </si>
  <si>
    <t>Leila Paula Alves da Silva Nascimento</t>
  </si>
  <si>
    <t>leilapasn@gmail.com</t>
  </si>
  <si>
    <t>21 20516842 / 21 980868000</t>
  </si>
  <si>
    <t>DACR00035</t>
  </si>
  <si>
    <t>DACR00037</t>
  </si>
  <si>
    <t>DACR00042</t>
  </si>
  <si>
    <t>DACR00040</t>
  </si>
  <si>
    <t>MACR00292</t>
  </si>
  <si>
    <t>Braz Perpetuo de Lima</t>
  </si>
  <si>
    <t>brazperpetuo@yahoo.com.br</t>
  </si>
  <si>
    <t>21 969852943</t>
  </si>
  <si>
    <t>MACR00291</t>
  </si>
  <si>
    <t>Jacqueline Cunha Inacio</t>
  </si>
  <si>
    <t>cunhajacqueline@yahoo.com.br</t>
  </si>
  <si>
    <t>21 3364-5035 / 21 9685-56812</t>
  </si>
  <si>
    <t>MACR00290</t>
  </si>
  <si>
    <t>Thiago Moreira Xarles</t>
  </si>
  <si>
    <t>thiago.xarles.fisioterapia@gmail.com</t>
  </si>
  <si>
    <t>21 33934575 / 21 991259573</t>
  </si>
  <si>
    <t>MACR00293</t>
  </si>
  <si>
    <t>Erivelton de Aguiar Ferreira</t>
  </si>
  <si>
    <t>erivelton.aguiar@gmail.com</t>
  </si>
  <si>
    <t>21 9914-21940</t>
  </si>
  <si>
    <t>MACR00297</t>
  </si>
  <si>
    <t>João Paulo Arruda de Oliveira</t>
  </si>
  <si>
    <t>joaopaulo.arruda@hotmail.com</t>
  </si>
  <si>
    <t>63 981351018</t>
  </si>
  <si>
    <t>Palmas</t>
  </si>
  <si>
    <t>MACR00296</t>
  </si>
  <si>
    <t>Marcell Slemau Silveira</t>
  </si>
  <si>
    <t>marcell_silveira@hotmail.com</t>
  </si>
  <si>
    <t>21 9961-98319</t>
  </si>
  <si>
    <t>MACR00294</t>
  </si>
  <si>
    <t>Sabrina de Oliveira Silva</t>
  </si>
  <si>
    <t>c.bryna19@hotmail.com</t>
  </si>
  <si>
    <t>21 982839472</t>
  </si>
  <si>
    <t>MACR00298</t>
  </si>
  <si>
    <t>Fabiana Silveira de Souza Murray</t>
  </si>
  <si>
    <t>fabi_sds@hotmail.com</t>
  </si>
  <si>
    <t>21 979875636</t>
  </si>
  <si>
    <t>MACR00303</t>
  </si>
  <si>
    <t>MACR00302</t>
  </si>
  <si>
    <t>Anabelle Barros de Carvalho</t>
  </si>
  <si>
    <t>anabelle695@gmail.com</t>
  </si>
  <si>
    <t>81 9755-9256 / 81 9755-9256 / 81 9755-9256 / 83 8780-6268 / 83 987806268</t>
  </si>
  <si>
    <t>João Pessoa</t>
  </si>
  <si>
    <t>PB</t>
  </si>
  <si>
    <t>MACR00299</t>
  </si>
  <si>
    <t>Fernanda da Silva Oliveira</t>
  </si>
  <si>
    <t>fernandaoliveira.uerj@gmail.com</t>
  </si>
  <si>
    <t>24 2247-4940 / 24 9881-29724</t>
  </si>
  <si>
    <t>MACR00300</t>
  </si>
  <si>
    <t>Pedro Granja Coutinho Pereira</t>
  </si>
  <si>
    <t>pedro_pereira_25@hotmail.com</t>
  </si>
  <si>
    <t>21 9846-49375</t>
  </si>
  <si>
    <t>MACR00301</t>
  </si>
  <si>
    <t>Viviane Bastos de Brito Alves</t>
  </si>
  <si>
    <t>bvivianeb@gmail.com</t>
  </si>
  <si>
    <t>21 981149712</t>
  </si>
  <si>
    <t>MACR00304</t>
  </si>
  <si>
    <t>Aline Moreira Lima</t>
  </si>
  <si>
    <t>alinesnoop09@gmail.com</t>
  </si>
  <si>
    <t>88 98689058 / 21 998689058</t>
  </si>
  <si>
    <t>MACR00305</t>
  </si>
  <si>
    <t>Pedro Alves de Oliveira Neto</t>
  </si>
  <si>
    <t>pedroalves35@hotmail.com</t>
  </si>
  <si>
    <t>81 37341321 / 81 982874887</t>
  </si>
  <si>
    <t>Recife</t>
  </si>
  <si>
    <t>PE</t>
  </si>
  <si>
    <t>MACR00306</t>
  </si>
  <si>
    <t>Layana Cartaxo Oliveira</t>
  </si>
  <si>
    <t>layana_codelfino@hotmail.com</t>
  </si>
  <si>
    <t>83 993585312</t>
  </si>
  <si>
    <t>Cajazeiras</t>
  </si>
  <si>
    <t>MACR00307</t>
  </si>
  <si>
    <t>Maria Lidivânia Batista Gomes</t>
  </si>
  <si>
    <t>marialidivaniabg@hotmail.com</t>
  </si>
  <si>
    <t>88 35640170 / 88 999014420</t>
  </si>
  <si>
    <t>Cedro</t>
  </si>
  <si>
    <t>MACR00308</t>
  </si>
  <si>
    <t>José Luiz Pierote</t>
  </si>
  <si>
    <t>luizpierote@yahoo.com.br</t>
  </si>
  <si>
    <t>21 980904945</t>
  </si>
  <si>
    <t>DACR00044</t>
  </si>
  <si>
    <t>DACR00045</t>
  </si>
  <si>
    <t>DACR00046</t>
  </si>
  <si>
    <t>MACR00309</t>
  </si>
  <si>
    <t>Enrico Seixas Goldoni</t>
  </si>
  <si>
    <t>enrico_seixas@yahoo.com.br</t>
  </si>
  <si>
    <t>21 998085588</t>
  </si>
  <si>
    <t>MACR00310</t>
  </si>
  <si>
    <t>Tatiana Conceição Pereira de Oliveira</t>
  </si>
  <si>
    <t>tatyeira@gmail.com</t>
  </si>
  <si>
    <t>21 983503180</t>
  </si>
  <si>
    <t>DACR00047</t>
  </si>
  <si>
    <t>MACR00315</t>
  </si>
  <si>
    <t>Danielle Bueno Prata Agostinho</t>
  </si>
  <si>
    <t>danibuenofisio@bol.com.br</t>
  </si>
  <si>
    <t>21 979134487</t>
  </si>
  <si>
    <t>MACR00316</t>
  </si>
  <si>
    <t>Grasiele Martins Lobo Germano</t>
  </si>
  <si>
    <t>grasielemlobo@hotmail.com</t>
  </si>
  <si>
    <t>22 997501164</t>
  </si>
  <si>
    <t>MACR00313</t>
  </si>
  <si>
    <t>Guilherme Jean Pessanha Campos</t>
  </si>
  <si>
    <t>pessanha_guilherme@hotmail.com</t>
  </si>
  <si>
    <t>21 9725-56579 / 21 9725-56579</t>
  </si>
  <si>
    <t>MACR00314</t>
  </si>
  <si>
    <t>Joana Belmar da Costa Rodrigues da Silva</t>
  </si>
  <si>
    <t>joanabelmar.edfisica@gmail.com</t>
  </si>
  <si>
    <t>21 82257209</t>
  </si>
  <si>
    <t>DACR00048</t>
  </si>
  <si>
    <t>Jorge Marcelo Titiry Pinto</t>
  </si>
  <si>
    <t>jorgetitiry@gmail.com</t>
  </si>
  <si>
    <t>21 9644-43667</t>
  </si>
  <si>
    <t>MACR00317</t>
  </si>
  <si>
    <t>Michel Rodney Lourenço de Souza</t>
  </si>
  <si>
    <t>michelrodneyls@gmail.com</t>
  </si>
  <si>
    <t>85 9973-86998</t>
  </si>
  <si>
    <t>MACR00311</t>
  </si>
  <si>
    <t>Michelle de Aguiar Zacaria</t>
  </si>
  <si>
    <t>michelle.aguiarz@gmail.com</t>
  </si>
  <si>
    <t>41 984276132</t>
  </si>
  <si>
    <t>MACR00312</t>
  </si>
  <si>
    <t>Paloma Moreira Martins</t>
  </si>
  <si>
    <t>pammoreira_7@hotmail.com</t>
  </si>
  <si>
    <t>21 996848647</t>
  </si>
  <si>
    <t>MACR00320</t>
  </si>
  <si>
    <t>Átilla Brandon Sousa Alves</t>
  </si>
  <si>
    <t>atillabrandon23@gmail.com</t>
  </si>
  <si>
    <t>88 999800215</t>
  </si>
  <si>
    <t>MACR00321</t>
  </si>
  <si>
    <t>Bruna Barbosa Barreto</t>
  </si>
  <si>
    <t>bruna.bbarreto170@gmail.com</t>
  </si>
  <si>
    <t>21 9700-12716</t>
  </si>
  <si>
    <t>MACR00318</t>
  </si>
  <si>
    <t>Edwards José Laurentino Neto</t>
  </si>
  <si>
    <t>edwardslaurentino@gmail.com</t>
  </si>
  <si>
    <t>47 991802592</t>
  </si>
  <si>
    <t>Joinville</t>
  </si>
  <si>
    <t>SC</t>
  </si>
  <si>
    <t>MACR00323</t>
  </si>
  <si>
    <t>Lara França da Silva</t>
  </si>
  <si>
    <t>larafrancasilva@gmail.com</t>
  </si>
  <si>
    <t>21 9893-48418</t>
  </si>
  <si>
    <t>MACR00322</t>
  </si>
  <si>
    <t>Nattan Fernandes Sant'Anna</t>
  </si>
  <si>
    <t>nattan.fernandes@unigranrio.edu.br</t>
  </si>
  <si>
    <t>21 3989-1766 / 21 981657440</t>
  </si>
  <si>
    <t>MACR00319</t>
  </si>
  <si>
    <t>Odylio Henrique Brandão Gonçalves</t>
  </si>
  <si>
    <t>odylio39@gmail.com</t>
  </si>
  <si>
    <t>21 964257870 / 21 34399241</t>
  </si>
  <si>
    <t>DACR00049</t>
  </si>
  <si>
    <t>MACR00326</t>
  </si>
  <si>
    <t>Carolina Rodrigues da Silva</t>
  </si>
  <si>
    <t>carolabc.carolina@gmail.com</t>
  </si>
  <si>
    <t>21 964288520</t>
  </si>
  <si>
    <t>MACR00327</t>
  </si>
  <si>
    <t>Eliziane das Chagas dos Santos Rios</t>
  </si>
  <si>
    <t>eliziane.rios.educ.fisica@gmail.com</t>
  </si>
  <si>
    <t>69 9923-02020</t>
  </si>
  <si>
    <t>Porto Velho</t>
  </si>
  <si>
    <t>RO</t>
  </si>
  <si>
    <t>MACR00328</t>
  </si>
  <si>
    <t>Júnia Moreira Macedo</t>
  </si>
  <si>
    <t>junia.moreira.macedo@gmail.com</t>
  </si>
  <si>
    <t>98 988252305</t>
  </si>
  <si>
    <t>São Luís</t>
  </si>
  <si>
    <t>MA</t>
  </si>
  <si>
    <t>MACR00324</t>
  </si>
  <si>
    <t>Kennedy Cristian Alves de Sousa</t>
  </si>
  <si>
    <t>kennedy.kennedy@hotmail.com</t>
  </si>
  <si>
    <t>83 991449909</t>
  </si>
  <si>
    <t>Sousa</t>
  </si>
  <si>
    <t>MACR00325</t>
  </si>
  <si>
    <t>Larissa Riskalla Talamini Souto</t>
  </si>
  <si>
    <t>larissa_r_t@hotmail.com</t>
  </si>
  <si>
    <t>41 992828294</t>
  </si>
  <si>
    <t>MACR00329</t>
  </si>
  <si>
    <t>Ligia Raianne da Silva Moura</t>
  </si>
  <si>
    <t>mouraligia18@gmail.com</t>
  </si>
  <si>
    <t>88 997112586</t>
  </si>
  <si>
    <t>DACR00050</t>
  </si>
  <si>
    <t>MACR00331</t>
  </si>
  <si>
    <t>Adriana Alves Fortino</t>
  </si>
  <si>
    <t>adrianafortino@hotmail.com</t>
  </si>
  <si>
    <t>21 998649784</t>
  </si>
  <si>
    <t>MACR00332</t>
  </si>
  <si>
    <t>Carlos Eduardo Pereira de Souza</t>
  </si>
  <si>
    <t>carloseduardofisio@hotmail.com</t>
  </si>
  <si>
    <t>99 9814-40700</t>
  </si>
  <si>
    <t>Imperatriz</t>
  </si>
  <si>
    <t>MACR00330</t>
  </si>
  <si>
    <t>Leonardo Henrique Monteiro de Carvalho</t>
  </si>
  <si>
    <t>leonardocarvalho@gmail.com</t>
  </si>
  <si>
    <t>87 981005558</t>
  </si>
  <si>
    <t>Serra Talhada</t>
  </si>
  <si>
    <t>MACR00333</t>
  </si>
  <si>
    <t>Márcia Cristina Belino Tristão Bim</t>
  </si>
  <si>
    <t>rekatsumi@gmail.com</t>
  </si>
  <si>
    <t>43 999006273</t>
  </si>
  <si>
    <t>Apucarana</t>
  </si>
  <si>
    <t>MACR00334</t>
  </si>
  <si>
    <t>Francine Castro Escobar Furlani</t>
  </si>
  <si>
    <t>francine.escobar@hotmail.com</t>
  </si>
  <si>
    <t>41 996054570</t>
  </si>
  <si>
    <t>MACR00340</t>
  </si>
  <si>
    <t>Isabelle da Nobrega Ferreira</t>
  </si>
  <si>
    <t>isabellenob@gmail.com</t>
  </si>
  <si>
    <t>21 992628642</t>
  </si>
  <si>
    <t>MACR00339</t>
  </si>
  <si>
    <t>Jonathan de Andrade Rocha</t>
  </si>
  <si>
    <t>jporttinari@gmail.com</t>
  </si>
  <si>
    <t>21 998757323</t>
  </si>
  <si>
    <t>MACR00335</t>
  </si>
  <si>
    <t>Jorge Fernando dos Santos</t>
  </si>
  <si>
    <t>jorgefernando.fisioterapia@gmail.com</t>
  </si>
  <si>
    <t>47 9960-14789</t>
  </si>
  <si>
    <t>MACR00336</t>
  </si>
  <si>
    <t>Naiara Trivério Camacho</t>
  </si>
  <si>
    <t>naiaratriverio@hotmail.com</t>
  </si>
  <si>
    <t>69 981234946</t>
  </si>
  <si>
    <t>MACR00337</t>
  </si>
  <si>
    <t>Silviane de Camargo Slembarski</t>
  </si>
  <si>
    <t>silviane.slembarski@hotmail.com</t>
  </si>
  <si>
    <t>41 999332847</t>
  </si>
  <si>
    <t>MACR00338</t>
  </si>
  <si>
    <t>Thales Carneiro Farias</t>
  </si>
  <si>
    <t>thalesfarias@hotmail.com</t>
  </si>
  <si>
    <t>83 998501212</t>
  </si>
  <si>
    <t>MACR00341</t>
  </si>
  <si>
    <t>Arinaldo de Sousa Almeida</t>
  </si>
  <si>
    <t>arinaldo_sa@yahoo.com.br</t>
  </si>
  <si>
    <t>88 996720550</t>
  </si>
  <si>
    <t>DACR00051</t>
  </si>
  <si>
    <t>Tiago Costa Esteves</t>
  </si>
  <si>
    <t>tiago_esteves_@hotmail.com</t>
  </si>
  <si>
    <t>91 9815-69640</t>
  </si>
  <si>
    <t>Belém</t>
  </si>
  <si>
    <t>MACR00342</t>
  </si>
  <si>
    <t>Flaviana Costa Cavalcante Feitosa</t>
  </si>
  <si>
    <t>fcflavianacosta@gmail.com</t>
  </si>
  <si>
    <t>88 999372929</t>
  </si>
  <si>
    <t>Juazeiro do Norte</t>
  </si>
  <si>
    <t>MACR00343</t>
  </si>
  <si>
    <t>Gelson Gonçalves</t>
  </si>
  <si>
    <t>drgelsonconte@gmail.com</t>
  </si>
  <si>
    <t>46 999001435</t>
  </si>
  <si>
    <t>DACR00052</t>
  </si>
  <si>
    <t>MACR00344</t>
  </si>
  <si>
    <t>Maria Carolina Carvalho dos Santos Schmitz</t>
  </si>
  <si>
    <t>carollfisioterapia@gmail.com</t>
  </si>
  <si>
    <t>43 999051690</t>
  </si>
  <si>
    <t>Manoel Ribas</t>
  </si>
  <si>
    <t>DACR00054</t>
  </si>
  <si>
    <t>MACR00347</t>
  </si>
  <si>
    <t>Izabella Bárbara de Araújo Paz Melo</t>
  </si>
  <si>
    <t>IZABELLA.PAZ@HOTMAIL.COM</t>
  </si>
  <si>
    <t>86 999220313 / 86 99922 031</t>
  </si>
  <si>
    <t>Teresina</t>
  </si>
  <si>
    <t>PI</t>
  </si>
  <si>
    <t>MACR00346</t>
  </si>
  <si>
    <t>Jeana Carla da Silva Borges</t>
  </si>
  <si>
    <t>jeanacarlaborges@gmail.com</t>
  </si>
  <si>
    <t>47 991790632</t>
  </si>
  <si>
    <t>MACR00345</t>
  </si>
  <si>
    <t>Leandro Caramuru Pozzo</t>
  </si>
  <si>
    <t>leandrocpozzo@gmail.com</t>
  </si>
  <si>
    <t>41 988576271</t>
  </si>
  <si>
    <t>Pinhais</t>
  </si>
  <si>
    <t>DACR00053</t>
  </si>
  <si>
    <t>Maria Alice Santos Tavares</t>
  </si>
  <si>
    <t>alicesantostavares@gmail.com</t>
  </si>
  <si>
    <t>21 999463822</t>
  </si>
  <si>
    <t>MACR00350</t>
  </si>
  <si>
    <t>Monica Schreiber</t>
  </si>
  <si>
    <t>schreiber.monica7@gmail.com</t>
  </si>
  <si>
    <t>21 2274-7204 / 21 2274-7204 / 21 9886-42076 / 21 2512-3690</t>
  </si>
  <si>
    <t>MACR00351</t>
  </si>
  <si>
    <t>Cleber da Penha</t>
  </si>
  <si>
    <t>cleber.dapenha@yahoo.com</t>
  </si>
  <si>
    <t>24 993954533</t>
  </si>
  <si>
    <t>MACR00352</t>
  </si>
  <si>
    <t>Ricardo Bezerra Duarte Neto</t>
  </si>
  <si>
    <t>ftricardoduarte@hotmail.com</t>
  </si>
  <si>
    <t>21 98117810</t>
  </si>
  <si>
    <t>MACR00353</t>
  </si>
  <si>
    <t>Rosangela Romano Lopes John</t>
  </si>
  <si>
    <t>rosangelajohn@souunisuam.com.br</t>
  </si>
  <si>
    <t>69 9939-89435</t>
  </si>
  <si>
    <t>DACR00055</t>
  </si>
  <si>
    <t>Luzianne Feijo Alexandre Paiva Guimarães</t>
  </si>
  <si>
    <t>LUZIFEIJOTO@YAHOO.COM.BR</t>
  </si>
  <si>
    <t>85 996299182</t>
  </si>
  <si>
    <t>MACR00354</t>
  </si>
  <si>
    <t>Amauri Bueno de Oliveira</t>
  </si>
  <si>
    <t>amauri.oliveira@ebserh.gov.br</t>
  </si>
  <si>
    <t>21 9837-21902</t>
  </si>
  <si>
    <t>MACR00355</t>
  </si>
  <si>
    <t>Ana Carolinne Rodrigues Nogueira</t>
  </si>
  <si>
    <t>nogueiracarolinne@gmail.com</t>
  </si>
  <si>
    <t>22 9976-7972</t>
  </si>
  <si>
    <t>MACR00358</t>
  </si>
  <si>
    <t>Jéssica Pinto Martins do Rio</t>
  </si>
  <si>
    <t>jess.rio@hotmail.com</t>
  </si>
  <si>
    <t>21 25900102 / 21 994489016</t>
  </si>
  <si>
    <t>DACR00056</t>
  </si>
  <si>
    <t>Júlia Fernanda Magalhães Gomes Cruz</t>
  </si>
  <si>
    <t>segredodajulia@yahoo.com.br</t>
  </si>
  <si>
    <t>21 9700-34199 / 21 2290-6534 / 21 2560-7418 / 21 9645-14173</t>
  </si>
  <si>
    <t>MACR00356</t>
  </si>
  <si>
    <t>Larissa Carqueija Barranco</t>
  </si>
  <si>
    <t>larissabarranco@hotmail.com</t>
  </si>
  <si>
    <t>21 9691-16616</t>
  </si>
  <si>
    <t>MACR00359</t>
  </si>
  <si>
    <t>Maicon Vinicius dos Santos Nazareth</t>
  </si>
  <si>
    <t>viniciussantos.fisio@gmail.com</t>
  </si>
  <si>
    <t>21 9999-47113</t>
  </si>
  <si>
    <t>MACR00361</t>
  </si>
  <si>
    <t>Paola Peixoto dos Santos</t>
  </si>
  <si>
    <t>paola.peixotoni@gmail.com</t>
  </si>
  <si>
    <t>21 969673599</t>
  </si>
  <si>
    <t>MACR00360</t>
  </si>
  <si>
    <t>Rachel Marini Figueira Chiote Alves de Oliveira</t>
  </si>
  <si>
    <t>rachel.mchiote@gmail.com</t>
  </si>
  <si>
    <t>21 3042-6553 / 21 9972-24622</t>
  </si>
  <si>
    <t>MACR00357</t>
  </si>
  <si>
    <t>Roberta de Souza Teixeira Ribeiro</t>
  </si>
  <si>
    <t>roberta.ribeiro.ef@hotmail.com</t>
  </si>
  <si>
    <t>21 964674893</t>
  </si>
  <si>
    <t>MACR00362</t>
  </si>
  <si>
    <t>Danielle Gonçalves Ramos</t>
  </si>
  <si>
    <t>danielle.idealfisio@gmail.com</t>
  </si>
  <si>
    <t>41 99849749</t>
  </si>
  <si>
    <t>São José dos Pinhais</t>
  </si>
  <si>
    <t>DACR00057</t>
  </si>
  <si>
    <t>Mary Helena Vasconcelos</t>
  </si>
  <si>
    <t>mary@tce.ce.gov.br</t>
  </si>
  <si>
    <t>85 997481852</t>
  </si>
  <si>
    <t>DACR00058</t>
  </si>
  <si>
    <t>Ana Nery de Castro Feitosa</t>
  </si>
  <si>
    <t>ananfeitosa@yahoo.com.br</t>
  </si>
  <si>
    <t>85 996995475</t>
  </si>
  <si>
    <t>Caucaia</t>
  </si>
  <si>
    <t>MACR00363</t>
  </si>
  <si>
    <t>Cristianne Rafael Campos</t>
  </si>
  <si>
    <t>crcampos.crc@gmail.com</t>
  </si>
  <si>
    <t>21 33410219 / 21 989051809 / 21 31612756</t>
  </si>
  <si>
    <t>DACR00059</t>
  </si>
  <si>
    <t>DACR00060</t>
  </si>
  <si>
    <t>Vinicius da Silva Freitas</t>
  </si>
  <si>
    <t>viniciuscarvalho34@hotmail.com</t>
  </si>
  <si>
    <t>28 99595016</t>
  </si>
  <si>
    <t>Itapemirim</t>
  </si>
  <si>
    <t>MACR00364</t>
  </si>
  <si>
    <t>Fabiana Santos Aires</t>
  </si>
  <si>
    <t>lotusniteroi@gmail.com</t>
  </si>
  <si>
    <t>21 964745627</t>
  </si>
  <si>
    <t>DACR00061</t>
  </si>
  <si>
    <t>Paulo César de Lima Andrelino</t>
  </si>
  <si>
    <t>pandrelino@hotmail.com</t>
  </si>
  <si>
    <t>88 996652493</t>
  </si>
  <si>
    <t>Crato</t>
  </si>
  <si>
    <t>MACR00365</t>
  </si>
  <si>
    <t>Wesley Ronney Aires do Souza</t>
  </si>
  <si>
    <t>wesled.fisica@hotmail.com</t>
  </si>
  <si>
    <t>83 9963-11471</t>
  </si>
  <si>
    <t>Patos</t>
  </si>
  <si>
    <t>MACR00366</t>
  </si>
  <si>
    <t>Yuri Rodrigues Luz de Araujo</t>
  </si>
  <si>
    <t>yuri.rluz01@gmail.com</t>
  </si>
  <si>
    <t>21 9701-31634</t>
  </si>
  <si>
    <t>MACR00367</t>
  </si>
  <si>
    <t>Tiago Madeira Sousa</t>
  </si>
  <si>
    <t>tiagolevita@gmail.com</t>
  </si>
  <si>
    <t>85 992310731</t>
  </si>
  <si>
    <t>UNISUAM-POLO-MA-UB</t>
  </si>
  <si>
    <t>MACR00369</t>
  </si>
  <si>
    <t>Camila Sarney Costa Pflueger</t>
  </si>
  <si>
    <t>camila_sarney@hotmail.com</t>
  </si>
  <si>
    <t>98 981194900</t>
  </si>
  <si>
    <t>MACR00368</t>
  </si>
  <si>
    <t>Sileyda Christina Maia Costa</t>
  </si>
  <si>
    <t>syleida21@gmail.com</t>
  </si>
  <si>
    <t>98 981960342</t>
  </si>
  <si>
    <t>MACR00371</t>
  </si>
  <si>
    <t>Cesar Ricardo Simioni Campello</t>
  </si>
  <si>
    <t>cesand@terra.com.br</t>
  </si>
  <si>
    <t>98 984503034</t>
  </si>
  <si>
    <t>MACR00370</t>
  </si>
  <si>
    <t>Ricardo Gomes de Sousa</t>
  </si>
  <si>
    <t>ricardo.gomes@ifma.edu.br</t>
  </si>
  <si>
    <t>98 981866121</t>
  </si>
  <si>
    <t>MACR00375</t>
  </si>
  <si>
    <t>Ana Karina Arruda Abdala Soares</t>
  </si>
  <si>
    <t>akabdala@yahoo.com.br</t>
  </si>
  <si>
    <t>98 999761924</t>
  </si>
  <si>
    <t>MACR00374</t>
  </si>
  <si>
    <t>Iane Castro Rodrigues</t>
  </si>
  <si>
    <t>nane.castro@uol.com.br</t>
  </si>
  <si>
    <t>98 991021890</t>
  </si>
  <si>
    <t>MACR00372</t>
  </si>
  <si>
    <t>Janice Regina Moreira Bastos</t>
  </si>
  <si>
    <t>janicermb@gmail.com</t>
  </si>
  <si>
    <t>98 991779321</t>
  </si>
  <si>
    <t>MACR00373</t>
  </si>
  <si>
    <t>Mauro Ribeiro Balata</t>
  </si>
  <si>
    <t>m_balata@yahoo.com.br</t>
  </si>
  <si>
    <t>98 982777559</t>
  </si>
  <si>
    <t>MACR00376</t>
  </si>
  <si>
    <t>Maria Patrícia Rodrigues Santos Barroso</t>
  </si>
  <si>
    <t>mpatry17@gmail.com</t>
  </si>
  <si>
    <t>98 981441327</t>
  </si>
  <si>
    <t>MACR00377</t>
  </si>
  <si>
    <t>Milena de Oliveira Soares Silva</t>
  </si>
  <si>
    <t>Milenaosoares@hotmail.com</t>
  </si>
  <si>
    <t>98 999732021</t>
  </si>
  <si>
    <t>MACR00378</t>
  </si>
  <si>
    <t>Cláudia Conceição de Aguiar Lopes</t>
  </si>
  <si>
    <t>clau_endo@hotmail.com</t>
  </si>
  <si>
    <t>98 981356324</t>
  </si>
  <si>
    <t>MACR00379</t>
  </si>
  <si>
    <t>Talita Carine Feitosa Medeiros</t>
  </si>
  <si>
    <t>talita_fisio13@hotmail.com</t>
  </si>
  <si>
    <t>98 988313337</t>
  </si>
  <si>
    <t>DACR00063</t>
  </si>
  <si>
    <t>MACR00392</t>
  </si>
  <si>
    <t>Afrânio Ramalho Feitoza dos Santos</t>
  </si>
  <si>
    <t>afraniopersonal@gmail.com</t>
  </si>
  <si>
    <t>83 991032725</t>
  </si>
  <si>
    <t>MACR00383</t>
  </si>
  <si>
    <t>Ana Carolina Sebastião da Silva</t>
  </si>
  <si>
    <t>carol.marques_125@hotmail.com</t>
  </si>
  <si>
    <t>21 970084169 / 21 26798690 / 21 987252230</t>
  </si>
  <si>
    <t>DACR00065</t>
  </si>
  <si>
    <t>MACR00385</t>
  </si>
  <si>
    <t>Arthur Coutinho Pacheco</t>
  </si>
  <si>
    <t>arthur-pacheco@live.com</t>
  </si>
  <si>
    <t>21 951017949</t>
  </si>
  <si>
    <t>MACR00386</t>
  </si>
  <si>
    <t>Benize da Cruz Souza</t>
  </si>
  <si>
    <t>sbenize@hotmail.com</t>
  </si>
  <si>
    <t>21 964162328 / 21 964162328</t>
  </si>
  <si>
    <t>MACR00393</t>
  </si>
  <si>
    <t>Cristiane Pires Motta</t>
  </si>
  <si>
    <t>cpiresmotta@icloud.com</t>
  </si>
  <si>
    <t>21 991326223</t>
  </si>
  <si>
    <t>MACR00397</t>
  </si>
  <si>
    <t>Fernanda da Rocha Mourão</t>
  </si>
  <si>
    <t>fernandadarochamourao6@gmail.com</t>
  </si>
  <si>
    <t>21 96433650 / 21 964336508</t>
  </si>
  <si>
    <t>DACR00064</t>
  </si>
  <si>
    <t>MACR00389</t>
  </si>
  <si>
    <t>Guilherme da Cunha Ferreira</t>
  </si>
  <si>
    <t>guicferreira92@outlook.com</t>
  </si>
  <si>
    <t>31 985279787</t>
  </si>
  <si>
    <t>MACR00390</t>
  </si>
  <si>
    <t>Ivan Rafael Reis e Silva Cavalcanti</t>
  </si>
  <si>
    <t>rafaelreisfisioterapeuta@gmail.com</t>
  </si>
  <si>
    <t>81 999918787</t>
  </si>
  <si>
    <t>MACR00394</t>
  </si>
  <si>
    <t>Jemerson José Polli Oliveira</t>
  </si>
  <si>
    <t>dr_jemerson@hotmail.com</t>
  </si>
  <si>
    <t>47 988620216</t>
  </si>
  <si>
    <t>MACR00387</t>
  </si>
  <si>
    <t>Jorge Alberto Arrigoni Coelho</t>
  </si>
  <si>
    <t>arrigonijorge68@gmail.com</t>
  </si>
  <si>
    <t>21 981931593</t>
  </si>
  <si>
    <t>DACR00066</t>
  </si>
  <si>
    <t>Karen Taís Cavalcanti de Almeida Saraiva</t>
  </si>
  <si>
    <t>karentais.a@gmail.com</t>
  </si>
  <si>
    <t>85 991341112</t>
  </si>
  <si>
    <t>MACR00388</t>
  </si>
  <si>
    <t>Larissa Nogueira Ferreira</t>
  </si>
  <si>
    <t>ft.larissaf@gmail.com</t>
  </si>
  <si>
    <t>21 98107708</t>
  </si>
  <si>
    <t>MACR00391</t>
  </si>
  <si>
    <t>21 37797496 / 21 8863639</t>
  </si>
  <si>
    <t>MACR00398</t>
  </si>
  <si>
    <t>Neidymara Viana Gomes do Amaral</t>
  </si>
  <si>
    <t>neidy_viana@hotmail.com</t>
  </si>
  <si>
    <t>22 996023750</t>
  </si>
  <si>
    <t>São Francisco de Itabapoana</t>
  </si>
  <si>
    <t>MACR00384</t>
  </si>
  <si>
    <t>Rodrigo Pedreira da Silva</t>
  </si>
  <si>
    <t>rbk1981liberdade@gmail.com</t>
  </si>
  <si>
    <t>21 35945615 / 21 964180110</t>
  </si>
  <si>
    <t>DACR00067</t>
  </si>
  <si>
    <t>Roger Flores de Carvalho</t>
  </si>
  <si>
    <t>carvalho_sr49@yahoo.com</t>
  </si>
  <si>
    <t>21 996620080</t>
  </si>
  <si>
    <t>MACR00399</t>
  </si>
  <si>
    <t>Thalisson Barreto da Silva</t>
  </si>
  <si>
    <t>thalissonbarreto@gmail.com</t>
  </si>
  <si>
    <t>Pré-Inscrito</t>
  </si>
  <si>
    <t>95 81236020</t>
  </si>
  <si>
    <t>MACR00396</t>
  </si>
  <si>
    <t>Washington da Silva Matos</t>
  </si>
  <si>
    <t>wsmatos83@gmail.com</t>
  </si>
  <si>
    <t>21 982996097</t>
  </si>
  <si>
    <t>MACR00403</t>
  </si>
  <si>
    <t>Ângela Costa Marques</t>
  </si>
  <si>
    <t>angelacm.estudante@gmail.com</t>
  </si>
  <si>
    <t>21 9648-4812</t>
  </si>
  <si>
    <t>MACR00405</t>
  </si>
  <si>
    <t>Tayssa da Fonseca Sabino</t>
  </si>
  <si>
    <t>tayssa-fs@hotmail.com</t>
  </si>
  <si>
    <t>21 97323993</t>
  </si>
  <si>
    <t>MACR00404</t>
  </si>
  <si>
    <t>Thaís de Souza Horsth</t>
  </si>
  <si>
    <t>thais.horsth@gmail.com</t>
  </si>
  <si>
    <t>21 9758-18766</t>
  </si>
  <si>
    <t>MACR00406</t>
  </si>
  <si>
    <t>Larissa Mello Dias</t>
  </si>
  <si>
    <t>ft.larissa@hotmail.com</t>
  </si>
  <si>
    <t>41 996980030</t>
  </si>
  <si>
    <t>DACR00068</t>
  </si>
  <si>
    <t>21 976064674</t>
  </si>
  <si>
    <t>MACR00407</t>
  </si>
  <si>
    <t>Kátia Regina de Carvalho Soares</t>
  </si>
  <si>
    <t>prof.katiarcsoares@gmail.com</t>
  </si>
  <si>
    <t>21 98827638</t>
  </si>
  <si>
    <t>MACR00409</t>
  </si>
  <si>
    <t>Luciana Almeida Ottoni de Luna Freire</t>
  </si>
  <si>
    <t>lucianalunafreire@hotmail.com</t>
  </si>
  <si>
    <t>32 988589656</t>
  </si>
  <si>
    <t>MACR00408</t>
  </si>
  <si>
    <t>Marina Jacobucci Pellegrini</t>
  </si>
  <si>
    <t>marinajpellegrini@hotmail.com</t>
  </si>
  <si>
    <t>19 92517113</t>
  </si>
  <si>
    <t>MACR00410</t>
  </si>
  <si>
    <t>Wellington Costa Reis de Andrade</t>
  </si>
  <si>
    <t>wellingtoncra@hotmail.com</t>
  </si>
  <si>
    <t>21 9974-13002 / 21 9974-1300</t>
  </si>
  <si>
    <t>MACR00416</t>
  </si>
  <si>
    <t>Ana Carla Gonzaga de Oliveira</t>
  </si>
  <si>
    <t>anacarlagonzaga@hotmail.com</t>
  </si>
  <si>
    <t>21 973256992</t>
  </si>
  <si>
    <t>MACR00413</t>
  </si>
  <si>
    <t>Ivan de Araujo Barros</t>
  </si>
  <si>
    <t>ivanbarros.fisio@gmail.com</t>
  </si>
  <si>
    <t>21 983500099</t>
  </si>
  <si>
    <t>MACR00417</t>
  </si>
  <si>
    <t>Karina Reis da Silva</t>
  </si>
  <si>
    <t>karinareis.edufisica@gmail.com</t>
  </si>
  <si>
    <t>21 979642416 / 21 79642416</t>
  </si>
  <si>
    <t>MACR00411</t>
  </si>
  <si>
    <t>Mayra Gomes Soares Silva</t>
  </si>
  <si>
    <t>mayra.soaress@gmail.com</t>
  </si>
  <si>
    <t>21 9751-7251 / 21 9751-7251 / 21 9751-7251 / 21 9751-7251 / 21 9751-7251 / 21 9751-72515</t>
  </si>
  <si>
    <t>MACR00414</t>
  </si>
  <si>
    <t>Pérsia do Nascimento Abrahão</t>
  </si>
  <si>
    <t>persia_abrahao@yahoo.com.br</t>
  </si>
  <si>
    <t>21 9944-48067</t>
  </si>
  <si>
    <t>MACR00415</t>
  </si>
  <si>
    <t>Rodrigo Campos Ferreira</t>
  </si>
  <si>
    <t>rcfpas20@gmail.com</t>
  </si>
  <si>
    <t>21 26834922 / 21 991894955</t>
  </si>
  <si>
    <t>MACR00419</t>
  </si>
  <si>
    <t>Elvys Alexandre de Oliveira</t>
  </si>
  <si>
    <t>elvysfisio@gmail.com</t>
  </si>
  <si>
    <t>22 99360445</t>
  </si>
  <si>
    <t>MACR00418</t>
  </si>
  <si>
    <t>Mateus Ferreira Rêgo</t>
  </si>
  <si>
    <t>mateus-rego@hotmail.com</t>
  </si>
  <si>
    <t>21 986633363</t>
  </si>
  <si>
    <t>MACR00420</t>
  </si>
  <si>
    <t>Alessandra Porto Pereira Galdez</t>
  </si>
  <si>
    <t>alessandragaldez@hotmail.com</t>
  </si>
  <si>
    <t>98 988997793</t>
  </si>
  <si>
    <t>MACR00421</t>
  </si>
  <si>
    <t>Alessandra Sousa Soares</t>
  </si>
  <si>
    <t>enfalessandrassoares@gmail.com</t>
  </si>
  <si>
    <t>98 984212325</t>
  </si>
  <si>
    <t>MACR00422</t>
  </si>
  <si>
    <t>Aretuza Cesar Santos</t>
  </si>
  <si>
    <t>aretuza.fisio@yahoo.com.br</t>
  </si>
  <si>
    <t>21 991278820</t>
  </si>
  <si>
    <t>MACR00423</t>
  </si>
  <si>
    <t>Leonardo.mq@hotmail.com</t>
  </si>
  <si>
    <t>24 998594415</t>
  </si>
  <si>
    <t>MACR00424</t>
  </si>
  <si>
    <t>Paulo Renê Faria de Almeida Oliveira</t>
  </si>
  <si>
    <t>paulorene.farmacia@gmail.com</t>
  </si>
  <si>
    <t>21 9681-09921 / 21 991019221</t>
  </si>
  <si>
    <t>MACR00425</t>
  </si>
  <si>
    <t>Vinicius Secchin Felix</t>
  </si>
  <si>
    <t>vinofisio2@hotmail.com</t>
  </si>
  <si>
    <t>27 3329-0243 / 27 9925-41077</t>
  </si>
  <si>
    <t>MACR00426</t>
  </si>
  <si>
    <t>Júlio Marcos Leite Pereira</t>
  </si>
  <si>
    <t>leitejulio760@gmail.com</t>
  </si>
  <si>
    <t>93 992009740</t>
  </si>
  <si>
    <t>MACR00428</t>
  </si>
  <si>
    <t>Maria Eduarda Alves Lyra</t>
  </si>
  <si>
    <t>enfermariaeduarda@gmail.com</t>
  </si>
  <si>
    <t>21 9811-4900 / 21 9811-49000 / 21 30684744 / 21 973723836</t>
  </si>
  <si>
    <t>MACR00427</t>
  </si>
  <si>
    <t>Thais Morais de Sales</t>
  </si>
  <si>
    <t>tasalles21@hotmail.com</t>
  </si>
  <si>
    <t>21 979452786</t>
  </si>
  <si>
    <t>Queimados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</si>
  <si>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</si>
  <si>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</si>
  <si>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</si>
  <si>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</si>
  <si>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</si>
  <si>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</si>
  <si>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</si>
  <si>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</si>
  <si>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</si>
  <si>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</si>
  <si>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</si>
  <si>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</si>
  <si>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</si>
  <si>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</si>
  <si>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</si>
  <si>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</si>
  <si>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</si>
  <si>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</si>
  <si>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</si>
  <si>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</si>
  <si>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</si>
  <si>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</si>
  <si>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</si>
  <si>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</si>
  <si>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</si>
  <si>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</si>
  <si>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</si>
  <si>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</si>
  <si>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</si>
  <si>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</si>
  <si>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</si>
  <si>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</si>
  <si>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</si>
  <si>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</si>
  <si>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</si>
  <si>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</si>
  <si>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</si>
  <si>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</si>
  <si>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</si>
  <si>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</si>
  <si>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MACR00433</t>
  </si>
  <si>
    <t>MACR00434</t>
  </si>
  <si>
    <t>MACR00439</t>
  </si>
  <si>
    <t>MACR00443</t>
  </si>
  <si>
    <t>MACR00436</t>
  </si>
  <si>
    <t>MACR00437</t>
  </si>
  <si>
    <t>MACR00435</t>
  </si>
  <si>
    <t>DACR00071</t>
  </si>
  <si>
    <t>MACR00442</t>
  </si>
  <si>
    <t>MACR00440</t>
  </si>
  <si>
    <t>MACR00444</t>
  </si>
  <si>
    <t>MACR00431</t>
  </si>
  <si>
    <t>DACR00070</t>
  </si>
  <si>
    <t>Mauá</t>
  </si>
  <si>
    <t>Bacabal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</si>
  <si>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</si>
  <si>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</si>
  <si>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</si>
  <si>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</si>
  <si>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</si>
  <si>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</si>
  <si>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MACR00448</t>
  </si>
  <si>
    <t>MACR00447</t>
  </si>
  <si>
    <t>MACR00449</t>
  </si>
  <si>
    <t>MACR00438</t>
  </si>
  <si>
    <t>Cancelada</t>
  </si>
  <si>
    <t>MACR00446</t>
  </si>
  <si>
    <t>DACR00074</t>
  </si>
  <si>
    <t>DACR00072</t>
  </si>
  <si>
    <t>MACR00432</t>
  </si>
  <si>
    <t>DACR00073</t>
  </si>
  <si>
    <t>MACR00441</t>
  </si>
  <si>
    <t xml:space="preserve">	MACR00430</t>
  </si>
  <si>
    <t>DACR00075</t>
  </si>
  <si>
    <t>(22) 997237180</t>
  </si>
  <si>
    <t>Brasil </t>
  </si>
  <si>
    <t>(21) 986262361</t>
  </si>
  <si>
    <t>Rio de janeiro </t>
  </si>
  <si>
    <t>(21) 975165424</t>
  </si>
  <si>
    <t>(21) 9989-55151</t>
  </si>
  <si>
    <t>(21) 982012682</t>
  </si>
  <si>
    <t>(21) 999741123</t>
  </si>
  <si>
    <t>(21) 964361509</t>
  </si>
  <si>
    <t>(21) 997192337</t>
  </si>
  <si>
    <t>Juruti</t>
  </si>
  <si>
    <t>(24) 9990-77999</t>
  </si>
  <si>
    <t>Juiz de fora </t>
  </si>
  <si>
    <t>(63) 981351018</t>
  </si>
  <si>
    <t>Paraíso do Tocantis </t>
  </si>
  <si>
    <t>(21) 964137392</t>
  </si>
  <si>
    <t>(21) 979274647</t>
  </si>
  <si>
    <t>(21) 979293206</t>
  </si>
  <si>
    <t>(43) 996252008</t>
  </si>
  <si>
    <t>Califórnia </t>
  </si>
  <si>
    <t>(22) 998917548</t>
  </si>
  <si>
    <t>Niterói </t>
  </si>
  <si>
    <t>(24) 992993522</t>
  </si>
  <si>
    <t>Petropolis </t>
  </si>
  <si>
    <t>(21) 991302228</t>
  </si>
  <si>
    <t>Duque de caxias</t>
  </si>
  <si>
    <t>(21) 9950-76951</t>
  </si>
  <si>
    <t>-</t>
  </si>
  <si>
    <t>(21) 92067512</t>
  </si>
  <si>
    <t>(21) 997736407</t>
  </si>
  <si>
    <t>(21) 999914483</t>
  </si>
  <si>
    <t>(21) 9919-70756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</si>
</sst>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sz val="14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CECA"/>
        <bgColor rgb="FFFFCEC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2F2F2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vertical="center"/>
    </xf>
    <xf numFmtId="0" fontId="11" fillId="4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vertical="center"/>
    </xf>
    <xf numFmtId="49" fontId="11" fillId="2" borderId="9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right" vertical="center"/>
    </xf>
    <xf numFmtId="164" fontId="11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vertical="center"/>
    </xf>
    <xf numFmtId="9" fontId="11" fillId="2" borderId="9" xfId="0" applyNumberFormat="1" applyFont="1" applyFill="1" applyBorder="1" applyAlignment="1">
      <alignment horizontal="center" vertical="center"/>
    </xf>
    <xf numFmtId="9" fontId="10" fillId="2" borderId="9" xfId="0" applyNumberFormat="1" applyFont="1" applyFill="1" applyBorder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9" fontId="11" fillId="2" borderId="9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right" vertical="center" wrapText="1"/>
    </xf>
    <xf numFmtId="1" fontId="10" fillId="2" borderId="9" xfId="0" applyNumberFormat="1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center" vertical="center" wrapText="1"/>
    </xf>
    <xf numFmtId="1" fontId="10" fillId="2" borderId="9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right" vertical="center"/>
    </xf>
    <xf numFmtId="0" fontId="11" fillId="2" borderId="10" xfId="0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1" fontId="11" fillId="2" borderId="10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1" fontId="10" fillId="2" borderId="1" xfId="0" applyNumberFormat="1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1" fontId="10" fillId="2" borderId="5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right" vertical="center"/>
    </xf>
    <xf numFmtId="9" fontId="10" fillId="2" borderId="5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right" vertical="center"/>
    </xf>
    <xf numFmtId="9" fontId="10" fillId="2" borderId="1" xfId="0" applyNumberFormat="1" applyFont="1" applyFill="1" applyBorder="1" applyAlignment="1">
      <alignment horizontal="right" vertical="center"/>
    </xf>
    <xf numFmtId="1" fontId="10" fillId="2" borderId="9" xfId="0" applyNumberFormat="1" applyFont="1" applyFill="1" applyBorder="1" applyAlignment="1">
      <alignment horizontal="center" vertical="center"/>
    </xf>
    <xf numFmtId="1" fontId="10" fillId="2" borderId="9" xfId="0" applyNumberFormat="1" applyFont="1" applyFill="1" applyBorder="1" applyAlignment="1">
      <alignment horizontal="right" vertical="center"/>
    </xf>
    <xf numFmtId="9" fontId="10" fillId="2" borderId="9" xfId="0" applyNumberFormat="1" applyFont="1" applyFill="1" applyBorder="1" applyAlignment="1">
      <alignment horizontal="right" vertical="center"/>
    </xf>
    <xf numFmtId="1" fontId="10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 wrapText="1"/>
    </xf>
    <xf numFmtId="0" fontId="11" fillId="0" borderId="19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right" vertical="center" textRotation="90" wrapText="1"/>
    </xf>
    <xf numFmtId="0" fontId="15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textRotation="90"/>
    </xf>
    <xf numFmtId="0" fontId="11" fillId="2" borderId="27" xfId="0" applyFont="1" applyFill="1" applyBorder="1" applyAlignment="1">
      <alignment horizontal="right" vertical="center" textRotation="90" wrapText="1"/>
    </xf>
    <xf numFmtId="0" fontId="11" fillId="2" borderId="1" xfId="0" applyFont="1" applyFill="1" applyBorder="1" applyAlignment="1">
      <alignment horizontal="center" vertical="center" textRotation="90"/>
    </xf>
    <xf numFmtId="0" fontId="11" fillId="2" borderId="9" xfId="0" applyFont="1" applyFill="1" applyBorder="1" applyAlignment="1">
      <alignment vertical="center" textRotation="90"/>
    </xf>
    <xf numFmtId="0" fontId="11" fillId="2" borderId="9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49" fontId="11" fillId="3" borderId="29" xfId="0" applyNumberFormat="1" applyFont="1" applyFill="1" applyBorder="1" applyAlignment="1">
      <alignment horizontal="center" vertical="center"/>
    </xf>
    <xf numFmtId="14" fontId="11" fillId="3" borderId="29" xfId="0" applyNumberFormat="1" applyFont="1" applyFill="1" applyBorder="1" applyAlignment="1">
      <alignment horizontal="center" vertical="center"/>
    </xf>
    <xf numFmtId="1" fontId="11" fillId="3" borderId="29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left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7" borderId="0" xfId="0" applyFill="1"/>
    <xf numFmtId="1" fontId="10" fillId="2" borderId="30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right" vertical="center" wrapText="1"/>
    </xf>
    <xf numFmtId="0" fontId="16" fillId="3" borderId="28" xfId="0" applyFont="1" applyFill="1" applyBorder="1" applyAlignment="1">
      <alignment horizontal="center" vertical="center"/>
    </xf>
    <xf numFmtId="14" fontId="16" fillId="3" borderId="2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0" borderId="0" xfId="0" applyFont="1"/>
    <xf numFmtId="14" fontId="9" fillId="0" borderId="0" xfId="0" applyNumberFormat="1" applyFont="1"/>
    <xf numFmtId="0" fontId="17" fillId="0" borderId="28" xfId="0" applyFont="1" applyBorder="1" applyAlignment="1">
      <alignment horizontal="center" vertical="center"/>
    </xf>
    <xf numFmtId="14" fontId="17" fillId="0" borderId="28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3" fillId="0" borderId="3" xfId="0" applyFont="1" applyBorder="1"/>
    <xf numFmtId="0" fontId="13" fillId="0" borderId="4" xfId="0" applyFont="1" applyBorder="1"/>
    <xf numFmtId="0" fontId="12" fillId="3" borderId="6" xfId="0" applyFont="1" applyFill="1" applyBorder="1" applyAlignment="1">
      <alignment horizontal="center" vertical="center"/>
    </xf>
    <xf numFmtId="0" fontId="13" fillId="0" borderId="7" xfId="0" applyFont="1" applyBorder="1"/>
    <xf numFmtId="0" fontId="13" fillId="0" borderId="8" xfId="0" applyFont="1" applyBorder="1"/>
    <xf numFmtId="0" fontId="12" fillId="8" borderId="6" xfId="0" applyFont="1" applyFill="1" applyBorder="1" applyAlignment="1">
      <alignment horizontal="center" vertical="center"/>
    </xf>
    <xf numFmtId="0" fontId="13" fillId="7" borderId="7" xfId="0" applyFont="1" applyFill="1" applyBorder="1"/>
    <xf numFmtId="0" fontId="13" fillId="7" borderId="8" xfId="0" applyFont="1" applyFill="1" applyBorder="1"/>
    <xf numFmtId="0" fontId="13" fillId="7" borderId="3" xfId="0" applyFont="1" applyFill="1" applyBorder="1"/>
    <xf numFmtId="0" fontId="13" fillId="7" borderId="4" xfId="0" applyFont="1" applyFill="1" applyBorder="1"/>
    <xf numFmtId="0" fontId="12" fillId="8" borderId="11" xfId="0" applyFont="1" applyFill="1" applyBorder="1" applyAlignment="1">
      <alignment horizontal="center" vertical="center"/>
    </xf>
    <xf numFmtId="0" fontId="13" fillId="7" borderId="12" xfId="0" applyFont="1" applyFill="1" applyBorder="1"/>
    <xf numFmtId="0" fontId="12" fillId="2" borderId="13" xfId="0" applyFont="1" applyFill="1" applyBorder="1" applyAlignment="1">
      <alignment horizontal="left" vertical="center"/>
    </xf>
    <xf numFmtId="0" fontId="13" fillId="0" borderId="14" xfId="0" applyFont="1" applyBorder="1"/>
    <xf numFmtId="0" fontId="13" fillId="0" borderId="15" xfId="0" applyFont="1" applyBorder="1"/>
    <xf numFmtId="0" fontId="12" fillId="3" borderId="16" xfId="0" applyFont="1" applyFill="1" applyBorder="1" applyAlignment="1">
      <alignment horizontal="center" vertical="top"/>
    </xf>
    <xf numFmtId="0" fontId="13" fillId="0" borderId="17" xfId="0" applyFont="1" applyBorder="1"/>
    <xf numFmtId="0" fontId="12" fillId="3" borderId="16" xfId="0" applyFont="1" applyFill="1" applyBorder="1" applyAlignment="1">
      <alignment horizontal="center" vertical="top" wrapText="1"/>
    </xf>
    <xf numFmtId="1" fontId="12" fillId="3" borderId="16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3" fillId="0" borderId="18" xfId="0" applyFont="1" applyBorder="1"/>
    <xf numFmtId="0" fontId="13" fillId="0" borderId="12" xfId="0" applyFont="1" applyBorder="1"/>
    <xf numFmtId="0" fontId="12" fillId="2" borderId="20" xfId="0" applyFont="1" applyFill="1" applyBorder="1" applyAlignment="1">
      <alignment horizontal="center" vertical="center" textRotation="90"/>
    </xf>
    <xf numFmtId="0" fontId="13" fillId="0" borderId="24" xfId="0" applyFont="1" applyBorder="1"/>
    <xf numFmtId="0" fontId="13" fillId="0" borderId="26" xfId="0" applyFont="1" applyBorder="1"/>
    <xf numFmtId="0" fontId="1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strike val="0"/>
        <color theme="0"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I33">
  <tableColumns count="8">
    <tableColumn id="1" xr3:uid="{00000000-0010-0000-0000-000001000000}" name="Docente"/>
    <tableColumn id="2" xr3:uid="{00000000-0010-0000-0000-000002000000}" name="Credenciado"/>
    <tableColumn id="3" xr3:uid="{00000000-0010-0000-0000-000003000000}" name="Total" dataDxfId="9">
      <calculatedColumnFormula>SUM(stats3!$E4:$F4)</calculatedColumnFormula>
    </tableColumn>
    <tableColumn id="4" xr3:uid="{00000000-0010-0000-0000-000004000000}" name="Mestrado" dataDxfId="8">
      <calculatedColumnFormula>COUNTIFS(DATA.discentes!$A:$A,"Mestrado",DATA.discentes!$D:$D,"Matriculado",DATA.discentes!$C:$C,$B4)+
COUNTIFS(DATA.discentes!$A:$A,"Mestrado",DATA.discentes!$D:$D,"Pré-Inscrito",DATA.discentes!$C:$C,$B4)</calculatedColumnFormula>
    </tableColumn>
    <tableColumn id="5" xr3:uid="{00000000-0010-0000-0000-000005000000}" name="Doutorado" dataDxfId="7">
      <calculatedColumnFormula>COUNTIFS(DATA.discentes!$A:$A,"Doutorado",DATA.discentes!$D:$D,"Matriculado",DATA.discentes!$C:$C,$B4)+
COUNTIFS(DATA.discentes!$A:$A,"Doutorado",DATA.discentes!$D:$D,"Pré-Inscrito",DATA.discentes!$C:$C,$B4)</calculatedColumnFormula>
    </tableColumn>
    <tableColumn id="6" xr3:uid="{00000000-0010-0000-0000-000006000000}" name="Defesa imediata" dataDxfId="6">
      <calculatedColumnFormula>COUNTIFS(DATA.discentes!$A:$A,"Mestrado",DATA.discentes!$K:$K,"Defesa imediata",DATA.discentes!$C:$C,$B4)+
COUNTIFS(DATA.discentes!$A:$A,"Doutorado",DATA.discentes!$K:$K,"Defesa imediata",DATA.discentes!$C:$C,$B4)</calculatedColumnFormula>
    </tableColumn>
    <tableColumn id="7" xr3:uid="{00000000-0010-0000-0000-000007000000}" name="Defesas em atraso" dataDxfId="5">
      <calculatedColumnFormula>COUNTIFS(DATA.discentes!$A:$A,"Mestrado",DATA.discentes!$K:$K,"Defesa EM ATRASO",DATA.discentes!$C:$C,$B4)+
COUNTIFS(DATA.discentes!$A:$A,"Doutorado",DATA.discentes!$K:$K,"Defesa EM ATRASO",DATA.discentes!$C:$C,$B4)</calculatedColumnFormula>
    </tableColumn>
    <tableColumn id="8" xr3:uid="{00000000-0010-0000-0000-000008000000}" name="Vagas (máx = 15)" dataDxfId="4">
      <calculatedColumnFormula>IF(OR(stats3!$C4="Pos-Doc",stats3!$C4="Não"),"",15-(stats3!$E4+stats3!$F4-stats3!$H4))</calculatedColumnFormula>
    </tableColumn>
  </tableColumns>
  <tableStyleInfo name="stats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4.5" defaultRowHeight="15" customHeight="1" x14ac:dyDescent="0.2"/>
  <cols>
    <col min="1" max="1" width="3.5" customWidth="1"/>
    <col min="2" max="2" width="5.1640625" customWidth="1"/>
    <col min="3" max="3" width="8.5" customWidth="1"/>
    <col min="4" max="4" width="26.1640625" customWidth="1"/>
    <col min="5" max="5" width="13.33203125" customWidth="1"/>
    <col min="6" max="8" width="10.83203125" customWidth="1"/>
    <col min="9" max="9" width="1.83203125" customWidth="1"/>
    <col min="10" max="13" width="10.83203125" customWidth="1"/>
    <col min="14" max="14" width="1.83203125" customWidth="1"/>
    <col min="15" max="18" width="10.83203125" customWidth="1"/>
    <col min="19" max="19" width="1.83203125" customWidth="1"/>
    <col min="20" max="23" width="10.83203125" customWidth="1"/>
    <col min="24" max="24" width="5" customWidth="1"/>
    <col min="25" max="26" width="10.83203125" customWidth="1"/>
  </cols>
  <sheetData>
    <row r="1" spans="1:26" ht="15.75" customHeight="1" x14ac:dyDescent="0.2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"/>
      <c r="Y1" s="6"/>
      <c r="Z1" s="6"/>
    </row>
    <row r="2" spans="1:26" ht="15.75" customHeight="1" x14ac:dyDescent="0.2">
      <c r="A2" s="1"/>
      <c r="B2" s="118" t="s">
        <v>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/>
      <c r="S2" s="7"/>
      <c r="T2" s="7"/>
      <c r="U2" s="7"/>
      <c r="V2" s="7"/>
      <c r="W2" s="7"/>
      <c r="X2" s="1"/>
      <c r="Y2" s="6"/>
      <c r="Z2" s="6"/>
    </row>
    <row r="3" spans="1:26" ht="15.75" customHeight="1" x14ac:dyDescent="0.2">
      <c r="A3" s="1"/>
      <c r="B3" s="8"/>
      <c r="C3" s="2"/>
      <c r="D3" s="2"/>
      <c r="E3" s="9" t="s">
        <v>1</v>
      </c>
      <c r="F3" s="121" t="s">
        <v>2</v>
      </c>
      <c r="G3" s="122"/>
      <c r="H3" s="123"/>
      <c r="I3" s="9"/>
      <c r="J3" s="121" t="s">
        <v>3</v>
      </c>
      <c r="K3" s="122"/>
      <c r="L3" s="122"/>
      <c r="M3" s="123"/>
      <c r="N3" s="9"/>
      <c r="O3" s="121" t="s">
        <v>4</v>
      </c>
      <c r="P3" s="122"/>
      <c r="Q3" s="122"/>
      <c r="R3" s="123"/>
      <c r="S3" s="9"/>
      <c r="T3" s="121" t="s">
        <v>5</v>
      </c>
      <c r="U3" s="122"/>
      <c r="V3" s="122"/>
      <c r="W3" s="123"/>
      <c r="X3" s="1"/>
      <c r="Y3" s="6"/>
      <c r="Z3" s="6"/>
    </row>
    <row r="4" spans="1:26" ht="15.75" customHeight="1" x14ac:dyDescent="0.2">
      <c r="A4" s="1"/>
      <c r="B4" s="10"/>
      <c r="C4" s="10"/>
      <c r="D4" s="11"/>
      <c r="E4" s="12"/>
      <c r="F4" s="12">
        <v>2010</v>
      </c>
      <c r="G4" s="12">
        <v>2011</v>
      </c>
      <c r="H4" s="12">
        <v>2012</v>
      </c>
      <c r="I4" s="12"/>
      <c r="J4" s="12">
        <v>2013</v>
      </c>
      <c r="K4" s="12">
        <v>2014</v>
      </c>
      <c r="L4" s="12">
        <v>2015</v>
      </c>
      <c r="M4" s="12">
        <v>2016</v>
      </c>
      <c r="N4" s="12"/>
      <c r="O4" s="12">
        <v>2017</v>
      </c>
      <c r="P4" s="12">
        <v>2018</v>
      </c>
      <c r="Q4" s="12">
        <v>2019</v>
      </c>
      <c r="R4" s="12">
        <v>2020</v>
      </c>
      <c r="S4" s="12"/>
      <c r="T4" s="12">
        <v>2021</v>
      </c>
      <c r="U4" s="12">
        <v>2022</v>
      </c>
      <c r="V4" s="12">
        <v>2023</v>
      </c>
      <c r="W4" s="12">
        <v>2024</v>
      </c>
      <c r="X4" s="1"/>
      <c r="Y4" s="6"/>
      <c r="Z4" s="6"/>
    </row>
    <row r="5" spans="1:26" ht="15.75" customHeight="1" x14ac:dyDescent="0.2">
      <c r="A5" s="1"/>
      <c r="B5" s="2" t="s">
        <v>6</v>
      </c>
      <c r="C5" s="13"/>
      <c r="D5" s="14"/>
      <c r="E5" s="15">
        <f>COUNTA(DATA.discentes!$A:$A)-1</f>
        <v>506</v>
      </c>
      <c r="F5" s="16">
        <f>COUNTIFS(DATA.discentes!$F:$F,"&lt;="&amp;F$4)-
COUNTIFS(DATA.discentes!$I:$I,"&lt;"&amp;F$4)</f>
        <v>19</v>
      </c>
      <c r="G5" s="16">
        <f>COUNTIFS(DATA.discentes!$F:$F,"&lt;="&amp;G$4)-
COUNTIFS(DATA.discentes!$I:$I,"&lt;"&amp;G$4)</f>
        <v>36</v>
      </c>
      <c r="H5" s="16">
        <f>COUNTIFS(DATA.discentes!$F:$F,"&lt;="&amp;H$4)-
COUNTIFS(DATA.discentes!$I:$I,"&lt;"&amp;H$4)</f>
        <v>41</v>
      </c>
      <c r="I5" s="17"/>
      <c r="J5" s="16">
        <f>COUNTIFS(DATA.discentes!$F:$F,"&lt;="&amp;J$4)-
COUNTIFS(DATA.discentes!$I:$I,"&lt;"&amp;J$4)</f>
        <v>61</v>
      </c>
      <c r="K5" s="16">
        <f>COUNTIFS(DATA.discentes!$F:$F,"&lt;="&amp;K$4)-
COUNTIFS(DATA.discentes!$I:$I,"&lt;"&amp;K$4)</f>
        <v>77</v>
      </c>
      <c r="L5" s="16">
        <f>COUNTIFS(DATA.discentes!$F:$F,"&lt;="&amp;L$4)-
COUNTIFS(DATA.discentes!$I:$I,"&lt;"&amp;L$4)</f>
        <v>118</v>
      </c>
      <c r="M5" s="16">
        <f>COUNTIFS(DATA.discentes!$F:$F,"&lt;="&amp;M$4)-
COUNTIFS(DATA.discentes!$I:$I,"&lt;"&amp;M$4)</f>
        <v>126</v>
      </c>
      <c r="N5" s="17"/>
      <c r="O5" s="16">
        <f>COUNTIFS(DATA.discentes!$F:$F,"&lt;="&amp;O$4)-
COUNTIFS(DATA.discentes!$I:$I,"&lt;"&amp;O$4)</f>
        <v>135</v>
      </c>
      <c r="P5" s="16">
        <f>COUNTIFS(DATA.discentes!$F:$F,"&lt;="&amp;P$4)-
COUNTIFS(DATA.discentes!$I:$I,"&lt;"&amp;P$4)</f>
        <v>135</v>
      </c>
      <c r="Q5" s="16">
        <f>COUNTIFS(DATA.discentes!$F:$F,"&lt;="&amp;Q$4)-
COUNTIFS(DATA.discentes!$I:$I,"&lt;"&amp;Q$4)</f>
        <v>201</v>
      </c>
      <c r="R5" s="16">
        <f>COUNTIFS(DATA.discentes!$F:$F,"&lt;="&amp;R$4)-
COUNTIFS(DATA.discentes!$I:$I,"&lt;"&amp;R$4)</f>
        <v>244</v>
      </c>
      <c r="S5" s="17"/>
      <c r="T5" s="16">
        <f>COUNTIFS(DATA.discentes!$F:$F,"&lt;="&amp;T$4)-
COUNTIFS(DATA.discentes!$I:$I,"&lt;"&amp;T$4)</f>
        <v>269</v>
      </c>
      <c r="U5" s="16">
        <f>COUNTIFS(DATA.discentes!$F:$F,"&lt;="&amp;U$4)-
COUNTIFS(DATA.discentes!$I:$I,"&lt;"&amp;U$4)</f>
        <v>286</v>
      </c>
      <c r="V5" s="16">
        <f>COUNTIFS(DATA.discentes!$F:$F,"&lt;="&amp;V$4)-
COUNTIFS(DATA.discentes!$I:$I,"&lt;"&amp;V$4)</f>
        <v>250</v>
      </c>
      <c r="W5" s="16">
        <f>COUNTIFS(DATA.discentes!$F:$F,"&lt;="&amp;W$4)-
COUNTIFS(DATA.discentes!$I:$I,"&lt;"&amp;W$4)</f>
        <v>250</v>
      </c>
      <c r="X5" s="1"/>
      <c r="Y5" s="6"/>
      <c r="Z5" s="6"/>
    </row>
    <row r="6" spans="1:26" ht="15.75" customHeight="1" x14ac:dyDescent="0.2">
      <c r="A6" s="1"/>
      <c r="B6" s="2"/>
      <c r="C6" s="2" t="s">
        <v>7</v>
      </c>
      <c r="D6" s="18"/>
      <c r="E6" s="16" t="str">
        <f>CONCATENATE(
COUNTIFS(DATA.discentes!$A:$A,$C$6)-
COUNTIFS(DATA.discentes!$A:$A,$C$6,DATA.discentes!$D:$D,"Cancelado")-
COUNTIFS(DATA.discentes!$A:$A,$C$6,DATA.discentes!$D:$D,"Desligado")-
COUNTIFS(DATA.discentes!$A:$A,$C$6,DATA.discentes!$D:$D,"Externo")-
COUNTIFS(DATA.discentes!$A:$A,$C$6,DATA.discentes!$D:$D,"Upgrade")-
COUNTIFS(DATA.discentes!$A:$A,$C$6,DATA.discentes!$D:$D,"Trancado"),
" (",
FIXED((COUNTIFS(DATA.discentes!$A:$A,$C$6)-
COUNTIFS(DATA.discentes!$A:$A,$C$6,DATA.discentes!$D:$D,"Cancelado")-
COUNTIFS(DATA.discentes!$A:$A,$C$6,DATA.discentes!$D:$D,"Desligado")-
COUNTIFS(DATA.discentes!$A:$A,$C$6,DATA.discentes!$D:$D,"Externo")-
COUNTIFS(DATA.discentes!$A:$A,$C$6,DATA.discentes!$D:$D,"Trancado"))/E$5*100,0),
"%)")</f>
        <v>324 (64%)</v>
      </c>
      <c r="F6" s="16">
        <f>COUNTIFS(DATA.discentes!$A:$A,$C$6,DATA.discentes!$F:$F,"&lt;="&amp;F$4)-
COUNTIFS(DATA.discentes!$A:$A,$C$6,DATA.discentes!$I:$I,"&lt;"&amp;F$4)</f>
        <v>19</v>
      </c>
      <c r="G6" s="16">
        <f>COUNTIFS(DATA.discentes!$A:$A,$C$6,DATA.discentes!$F:$F,"&lt;="&amp;G$4)-
COUNTIFS(DATA.discentes!$A:$A,$C$6,DATA.discentes!$I:$I,"&lt;"&amp;G$4)</f>
        <v>36</v>
      </c>
      <c r="H6" s="16">
        <f>COUNTIFS(DATA.discentes!$A:$A,$C$6,DATA.discentes!$F:$F,"&lt;="&amp;H$4)-
COUNTIFS(DATA.discentes!$A:$A,$C$6,DATA.discentes!$I:$I,"&lt;"&amp;H$4)</f>
        <v>41</v>
      </c>
      <c r="I6" s="17"/>
      <c r="J6" s="16">
        <f>COUNTIFS(DATA.discentes!$A:$A,$C$6,DATA.discentes!$F:$F,"&lt;="&amp;J$4)-
COUNTIFS(DATA.discentes!$A:$A,$C$6,DATA.discentes!$I:$I,"&lt;"&amp;J$4)</f>
        <v>61</v>
      </c>
      <c r="K6" s="16">
        <f>COUNTIFS(DATA.discentes!$A:$A,$C$6,DATA.discentes!$F:$F,"&lt;="&amp;K$4)-
COUNTIFS(DATA.discentes!$A:$A,$C$6,DATA.discentes!$I:$I,"&lt;"&amp;K$4)</f>
        <v>77</v>
      </c>
      <c r="L6" s="16">
        <f>COUNTIFS(DATA.discentes!$A:$A,$C$6,DATA.discentes!$F:$F,"&lt;="&amp;L$4)-
COUNTIFS(DATA.discentes!$A:$A,$C$6,DATA.discentes!$I:$I,"&lt;"&amp;L$4)</f>
        <v>105</v>
      </c>
      <c r="M6" s="16">
        <f>COUNTIFS(DATA.discentes!$A:$A,$C$6,DATA.discentes!$F:$F,"&lt;="&amp;M$4)-
COUNTIFS(DATA.discentes!$A:$A,$C$6,DATA.discentes!$I:$I,"&lt;"&amp;M$4)</f>
        <v>113</v>
      </c>
      <c r="N6" s="17"/>
      <c r="O6" s="16">
        <f>COUNTIFS(DATA.discentes!$A:$A,$C$6,DATA.discentes!$F:$F,"&lt;="&amp;O$4)-
COUNTIFS(DATA.discentes!$A:$A,$C$6,DATA.discentes!$I:$I,"&lt;"&amp;O$4)</f>
        <v>119</v>
      </c>
      <c r="P6" s="16">
        <f>COUNTIFS(DATA.discentes!$A:$A,$C$6,DATA.discentes!$F:$F,"&lt;="&amp;P$4)-
COUNTIFS(DATA.discentes!$A:$A,$C$6,DATA.discentes!$I:$I,"&lt;"&amp;P$4)</f>
        <v>119</v>
      </c>
      <c r="Q6" s="16">
        <f>COUNTIFS(DATA.discentes!$A:$A,$C$6,DATA.discentes!$F:$F,"&lt;="&amp;Q$4)-
COUNTIFS(DATA.discentes!$A:$A,$C$6,DATA.discentes!$I:$I,"&lt;"&amp;Q$4)</f>
        <v>159</v>
      </c>
      <c r="R6" s="16">
        <f>COUNTIFS(DATA.discentes!$A:$A,$C$6,DATA.discentes!$F:$F,"&lt;="&amp;R$4)-
COUNTIFS(DATA.discentes!$A:$A,$C$6,DATA.discentes!$I:$I,"&lt;"&amp;R$4)</f>
        <v>197</v>
      </c>
      <c r="S6" s="16"/>
      <c r="T6" s="16">
        <f>COUNTIFS(DATA.discentes!$A:$A,$C$6,DATA.discentes!$F:$F,"&lt;="&amp;T$4)-
COUNTIFS(DATA.discentes!$A:$A,$C$6,DATA.discentes!$I:$I,"&lt;"&amp;T$4)</f>
        <v>217</v>
      </c>
      <c r="U6" s="16">
        <f>COUNTIFS(DATA.discentes!$A:$A,$C$6,DATA.discentes!$F:$F,"&lt;="&amp;U$4)-
COUNTIFS(DATA.discentes!$A:$A,$C$6,DATA.discentes!$I:$I,"&lt;"&amp;U$4)</f>
        <v>226</v>
      </c>
      <c r="V6" s="16">
        <f>COUNTIFS(DATA.discentes!$A:$A,$C$6,DATA.discentes!$F:$F,"&lt;="&amp;V$4)-
COUNTIFS(DATA.discentes!$A:$A,$C$6,DATA.discentes!$I:$I,"&lt;"&amp;V$4)</f>
        <v>198</v>
      </c>
      <c r="W6" s="16">
        <f>COUNTIFS(DATA.discentes!$A:$A,$C$6,DATA.discentes!$F:$F,"&lt;="&amp;W$4)-
COUNTIFS(DATA.discentes!$A:$A,$C$6,DATA.discentes!$I:$I,"&lt;"&amp;W$4)</f>
        <v>198</v>
      </c>
      <c r="X6" s="1"/>
      <c r="Y6" s="6"/>
      <c r="Z6" s="6"/>
    </row>
    <row r="7" spans="1:26" ht="15.75" customHeight="1" x14ac:dyDescent="0.2">
      <c r="A7" s="1"/>
      <c r="B7" s="2"/>
      <c r="C7" s="2"/>
      <c r="D7" s="19" t="s">
        <v>8</v>
      </c>
      <c r="E7" s="4" t="str">
        <f>CONCATENATE(
COUNTIF(DATA.discentes!$A:$A,$C$6),
" (",
FIXED(COUNTIF(DATA.discentes!$A:$A,$C$6)/E$5*100,0),
"%)")</f>
        <v>431 (85%)</v>
      </c>
      <c r="F7" s="5">
        <f>IFERROR(
COUNTIFS(DATA.discentes!$A:$A,$C$6,DATA.discentes!$F:$F,"="&amp;F$4),"*")</f>
        <v>19</v>
      </c>
      <c r="G7" s="5">
        <f>IFERROR(
COUNTIFS(DATA.discentes!$A:$A,$C$6,DATA.discentes!$F:$F,"="&amp;G$4),"*")</f>
        <v>17</v>
      </c>
      <c r="H7" s="5">
        <f>IFERROR(
COUNTIFS(DATA.discentes!$A:$A,$C$6,DATA.discentes!$F:$F,"="&amp;H$4),"*")</f>
        <v>13</v>
      </c>
      <c r="I7" s="5"/>
      <c r="J7" s="5">
        <f>IFERROR(
COUNTIFS(DATA.discentes!$A:$A,$C$6,DATA.discentes!$F:$F,"="&amp;J$4),"*")</f>
        <v>30</v>
      </c>
      <c r="K7" s="5">
        <f>IFERROR(
COUNTIFS(DATA.discentes!$A:$A,$C$6,DATA.discentes!$F:$F,"="&amp;K$4),"*")</f>
        <v>27</v>
      </c>
      <c r="L7" s="5">
        <f>IFERROR(
COUNTIFS(DATA.discentes!$A:$A,$C$6,DATA.discentes!$F:$F,"="&amp;L$4),"*")</f>
        <v>40</v>
      </c>
      <c r="M7" s="5">
        <f>IFERROR(
COUNTIFS(DATA.discentes!$A:$A,$C$6,DATA.discentes!$F:$F,"="&amp;M$4),"*")</f>
        <v>25</v>
      </c>
      <c r="N7" s="5"/>
      <c r="O7" s="5">
        <f>IFERROR(
COUNTIFS(DATA.discentes!$A:$A,$C$6,DATA.discentes!$F:$F,"="&amp;O$4),"*")</f>
        <v>32</v>
      </c>
      <c r="P7" s="5">
        <f>IFERROR(
COUNTIFS(DATA.discentes!$A:$A,$C$6,DATA.discentes!$F:$F,"="&amp;P$4),"*")</f>
        <v>34</v>
      </c>
      <c r="Q7" s="5">
        <f>IFERROR(
COUNTIFS(DATA.discentes!$A:$A,$C$6,DATA.discentes!$F:$F,"="&amp;Q$4),"*")</f>
        <v>48</v>
      </c>
      <c r="R7" s="5">
        <f>IFERROR(
COUNTIFS(DATA.discentes!$A:$A,$C$6,DATA.discentes!$F:$F,"="&amp;R$4),"*")</f>
        <v>61</v>
      </c>
      <c r="S7" s="5"/>
      <c r="T7" s="5">
        <f>IFERROR(
COUNTIFS(DATA.discentes!$A:$A,$C$6,DATA.discentes!$F:$F,"="&amp;T$4),"*")</f>
        <v>42</v>
      </c>
      <c r="U7" s="5">
        <f>IFERROR(
COUNTIFS(DATA.discentes!$A:$A,$C$6,DATA.discentes!$F:$F,"="&amp;U$4),"*")</f>
        <v>43</v>
      </c>
      <c r="V7" s="5">
        <f>IFERROR(
COUNTIFS(DATA.discentes!$A:$A,$C$6,DATA.discentes!$F:$F,"="&amp;V$4),"*")</f>
        <v>0</v>
      </c>
      <c r="W7" s="5">
        <f>IFERROR(
COUNTIFS(DATA.discentes!$A:$A,$C$6,DATA.discentes!$F:$F,"="&amp;W$4),"*")</f>
        <v>0</v>
      </c>
      <c r="X7" s="1"/>
      <c r="Y7" s="6"/>
      <c r="Z7" s="6"/>
    </row>
    <row r="8" spans="1:26" ht="15.75" customHeight="1" x14ac:dyDescent="0.2">
      <c r="A8" s="1"/>
      <c r="B8" s="2"/>
      <c r="C8" s="2"/>
      <c r="D8" s="19" t="s">
        <v>9</v>
      </c>
      <c r="E8" s="4" t="str">
        <f>CONCATENATE(
COUNTIFS(DATA.discentes!$A:$A,$C$6,DATA.discentes!$I:$I,"&gt;="&amp;2010),
" (",
FIXED(COUNTIFS(DATA.discentes!$A:$A,$C$6,DATA.discentes!$I:$I,"&gt;="&amp;2010)/E$5*100,0),
"%)")</f>
        <v>233 (46%)</v>
      </c>
      <c r="F8" s="5">
        <f>IFERROR(
COUNTIFS(DATA.discentes!$A:$A,$C$6,DATA.discentes!$I:$I,"="&amp;F$4),"*")</f>
        <v>0</v>
      </c>
      <c r="G8" s="5">
        <f>IFERROR(
COUNTIFS(DATA.discentes!$A:$A,$C$6,DATA.discentes!$I:$I,"="&amp;G$4),"*")</f>
        <v>8</v>
      </c>
      <c r="H8" s="5">
        <f>IFERROR(
COUNTIFS(DATA.discentes!$A:$A,$C$6,DATA.discentes!$I:$I,"="&amp;H$4),"*")</f>
        <v>10</v>
      </c>
      <c r="I8" s="5"/>
      <c r="J8" s="5">
        <f>IFERROR(
COUNTIFS(DATA.discentes!$A:$A,$C$6,DATA.discentes!$I:$I,"="&amp;J$4),"*")</f>
        <v>11</v>
      </c>
      <c r="K8" s="5">
        <f>IFERROR(
COUNTIFS(DATA.discentes!$A:$A,$C$6,DATA.discentes!$I:$I,"="&amp;K$4),"*")</f>
        <v>12</v>
      </c>
      <c r="L8" s="5">
        <f>IFERROR(
COUNTIFS(DATA.discentes!$A:$A,$C$6,DATA.discentes!$I:$I,"="&amp;L$4),"*")</f>
        <v>17</v>
      </c>
      <c r="M8" s="5">
        <f>IFERROR(
COUNTIFS(DATA.discentes!$A:$A,$C$6,DATA.discentes!$I:$I,"="&amp;M$4),"*")</f>
        <v>26</v>
      </c>
      <c r="N8" s="5"/>
      <c r="O8" s="5">
        <f>IFERROR(
COUNTIFS(DATA.discentes!$A:$A,$C$6,DATA.discentes!$I:$I,"="&amp;O$4),"*")</f>
        <v>34</v>
      </c>
      <c r="P8" s="5">
        <f>IFERROR(
COUNTIFS(DATA.discentes!$A:$A,$C$6,DATA.discentes!$I:$I,"="&amp;P$4),"*")</f>
        <v>8</v>
      </c>
      <c r="Q8" s="5">
        <f>IFERROR(
COUNTIFS(DATA.discentes!$A:$A,$C$6,DATA.discentes!$I:$I,"="&amp;Q$4),"*")</f>
        <v>23</v>
      </c>
      <c r="R8" s="5">
        <f>IFERROR(
COUNTIFS(DATA.discentes!$A:$A,$C$6,DATA.discentes!$I:$I,"="&amp;R$4),"*")</f>
        <v>22</v>
      </c>
      <c r="S8" s="5"/>
      <c r="T8" s="5">
        <f>IFERROR(
COUNTIFS(DATA.discentes!$A:$A,$C$6,DATA.discentes!$I:$I,"="&amp;T$4),"*")</f>
        <v>34</v>
      </c>
      <c r="U8" s="5">
        <f>IFERROR(
COUNTIFS(DATA.discentes!$A:$A,$C$6,DATA.discentes!$I:$I,"="&amp;U$4),"*")</f>
        <v>28</v>
      </c>
      <c r="V8" s="5">
        <f>IFERROR(
COUNTIFS(DATA.discentes!$A:$A,$C$6,DATA.discentes!$I:$I,"="&amp;V$4),"*")</f>
        <v>0</v>
      </c>
      <c r="W8" s="5">
        <f>IFERROR(
COUNTIFS(DATA.discentes!$A:$A,$C$6,DATA.discentes!$I:$I,"="&amp;W$4),"*")</f>
        <v>0</v>
      </c>
      <c r="X8" s="1"/>
      <c r="Y8" s="6"/>
      <c r="Z8" s="6"/>
    </row>
    <row r="9" spans="1:26" ht="15.75" customHeight="1" x14ac:dyDescent="0.2">
      <c r="A9" s="1"/>
      <c r="B9" s="2"/>
      <c r="C9" s="2"/>
      <c r="D9" s="19" t="s">
        <v>10</v>
      </c>
      <c r="E9" s="20">
        <f t="shared" ref="E9:E11" si="0">AVERAGE(F9:R9)</f>
        <v>15.909090909090908</v>
      </c>
      <c r="F9" s="5">
        <f t="shared" ref="F9:H9" si="1">IF(F6=0,"*",F7-F8)</f>
        <v>19</v>
      </c>
      <c r="G9" s="5">
        <f t="shared" si="1"/>
        <v>9</v>
      </c>
      <c r="H9" s="5">
        <f t="shared" si="1"/>
        <v>3</v>
      </c>
      <c r="I9" s="5"/>
      <c r="J9" s="5">
        <f t="shared" ref="J9:M9" si="2">IF(J6=0,"*",J7-J8)</f>
        <v>19</v>
      </c>
      <c r="K9" s="5">
        <f t="shared" si="2"/>
        <v>15</v>
      </c>
      <c r="L9" s="5">
        <f t="shared" si="2"/>
        <v>23</v>
      </c>
      <c r="M9" s="5">
        <f t="shared" si="2"/>
        <v>-1</v>
      </c>
      <c r="N9" s="5"/>
      <c r="O9" s="5">
        <f t="shared" ref="O9:R9" si="3">IF(O6=0,"*",O7-O8)</f>
        <v>-2</v>
      </c>
      <c r="P9" s="5">
        <f t="shared" si="3"/>
        <v>26</v>
      </c>
      <c r="Q9" s="5">
        <f t="shared" si="3"/>
        <v>25</v>
      </c>
      <c r="R9" s="5">
        <f t="shared" si="3"/>
        <v>39</v>
      </c>
      <c r="S9" s="5"/>
      <c r="T9" s="5">
        <f t="shared" ref="T9:W9" si="4">IF(T6=0,"*",T7-T8)</f>
        <v>8</v>
      </c>
      <c r="U9" s="5">
        <f t="shared" si="4"/>
        <v>15</v>
      </c>
      <c r="V9" s="5">
        <f t="shared" si="4"/>
        <v>0</v>
      </c>
      <c r="W9" s="5">
        <f t="shared" si="4"/>
        <v>0</v>
      </c>
      <c r="X9" s="1"/>
      <c r="Y9" s="6"/>
      <c r="Z9" s="6"/>
    </row>
    <row r="10" spans="1:26" ht="15.75" customHeight="1" x14ac:dyDescent="0.2">
      <c r="A10" s="1"/>
      <c r="B10" s="2"/>
      <c r="C10" s="2"/>
      <c r="D10" s="19" t="s">
        <v>11</v>
      </c>
      <c r="E10" s="20">
        <f t="shared" ca="1" si="0"/>
        <v>25.598773794610949</v>
      </c>
      <c r="F10" s="21" t="str">
        <f>IFERROR(AVERAGEIFS(DATA.discentes!$J:$J,DATA.discentes!$A:$A,$C$6,DATA.discentes!$I:$I,F$4),"*")</f>
        <v>*</v>
      </c>
      <c r="G10" s="21">
        <f ca="1">IFERROR(AVERAGEIFS(DATA.discentes!$J:$J,DATA.discentes!$A:$A,$C$6,DATA.discentes!$I:$I,G$4),"*")</f>
        <v>22.113698630136987</v>
      </c>
      <c r="H10" s="21">
        <f ca="1">IFERROR(AVERAGEIFS(DATA.discentes!$J:$J,DATA.discentes!$A:$A,$C$6,DATA.discentes!$I:$I,H$4),"*")</f>
        <v>24.246575342465754</v>
      </c>
      <c r="I10" s="21"/>
      <c r="J10" s="21">
        <f ca="1">IFERROR(AVERAGEIFS(DATA.discentes!$J:$J,DATA.discentes!$A:$A,$C$6,DATA.discentes!$I:$I,J$4),"*")</f>
        <v>23.366376089663756</v>
      </c>
      <c r="K10" s="21">
        <f ca="1">IFERROR(AVERAGEIFS(DATA.discentes!$J:$J,DATA.discentes!$A:$A,$C$6,DATA.discentes!$I:$I,K$4),"*")</f>
        <v>26.402739726027395</v>
      </c>
      <c r="L10" s="21">
        <f ca="1">IFERROR(AVERAGEIFS(DATA.discentes!$J:$J,DATA.discentes!$A:$A,$C$6,DATA.discentes!$I:$I,L$4),"*")</f>
        <v>24.982433521353748</v>
      </c>
      <c r="M10" s="21">
        <f ca="1">IFERROR(AVERAGEIFS(DATA.discentes!$J:$J,DATA.discentes!$A:$A,$C$6,DATA.discentes!$I:$I,M$4),"*")</f>
        <v>25.877766069546887</v>
      </c>
      <c r="N10" s="21"/>
      <c r="O10" s="21">
        <f ca="1">IFERROR(AVERAGEIFS(DATA.discentes!$J:$J,DATA.discentes!$A:$A,$C$6,DATA.discentes!$I:$I,O$4),"*")</f>
        <v>26.707493956486708</v>
      </c>
      <c r="P10" s="21">
        <f ca="1">IFERROR(AVERAGEIFS(DATA.discentes!$J:$J,DATA.discentes!$A:$A,$C$6,DATA.discentes!$I:$I,P$4),"*")</f>
        <v>28.730136986301368</v>
      </c>
      <c r="Q10" s="21">
        <f ca="1">IFERROR(AVERAGEIFS(DATA.discentes!$J:$J,DATA.discentes!$A:$A,$C$6,DATA.discentes!$I:$I,Q$4),"*")</f>
        <v>27.126146515783201</v>
      </c>
      <c r="R10" s="21">
        <f ca="1">IFERROR(AVERAGEIFS(DATA.discentes!$J:$J,DATA.discentes!$A:$A,$C$6,DATA.discentes!$I:$I,R$4),"*")</f>
        <v>26.434371108343704</v>
      </c>
      <c r="S10" s="21"/>
      <c r="T10" s="21">
        <f ca="1">IFERROR(AVERAGEIFS(DATA.discentes!$J:$J,DATA.discentes!$A:$A,$C$6,DATA.discentes!$I:$I,T$4),"*")</f>
        <v>29.48364222401289</v>
      </c>
      <c r="U10" s="21">
        <f ca="1">IFERROR(AVERAGEIFS(DATA.discentes!$J:$J,DATA.discentes!$A:$A,$C$6,DATA.discentes!$I:$I,U$4),"*")</f>
        <v>27.327592954990216</v>
      </c>
      <c r="V10" s="21" t="str">
        <f>IFERROR(AVERAGEIFS(DATA.discentes!$J:$J,DATA.discentes!$A:$A,$C$6,DATA.discentes!$I:$I,V$4),"*")</f>
        <v>*</v>
      </c>
      <c r="W10" s="21" t="str">
        <f>IFERROR(AVERAGEIFS(DATA.discentes!$J:$J,DATA.discentes!$A:$A,$C$6,DATA.discentes!$I:$I,W$4),"*")</f>
        <v>*</v>
      </c>
      <c r="X10" s="1"/>
      <c r="Y10" s="6"/>
      <c r="Z10" s="6"/>
    </row>
    <row r="11" spans="1:26" ht="15.75" customHeight="1" x14ac:dyDescent="0.2">
      <c r="A11" s="1"/>
      <c r="B11" s="2"/>
      <c r="C11" s="2"/>
      <c r="D11" s="22" t="s">
        <v>12</v>
      </c>
      <c r="E11" s="23">
        <f t="shared" ca="1" si="0"/>
        <v>0.44991992023321947</v>
      </c>
      <c r="F11" s="24" t="str">
        <f>IFERROR(COUNTIFS(DATA.discentes!$A:$A,$C$6,DATA.discentes!$I:$I,F$4,DATA.discentes!$J:$J,"&lt;="&amp;IF($C$6="Mestrado",24,48))/F8,"*")</f>
        <v>*</v>
      </c>
      <c r="G11" s="24">
        <f ca="1">IFERROR(COUNTIFS(DATA.discentes!$A:$A,$C$6,DATA.discentes!$I:$I,G$4,DATA.discentes!$J:$J,"&lt;="&amp;IF($C$6="Mestrado",24,48))/G8,"*")</f>
        <v>1</v>
      </c>
      <c r="H11" s="24">
        <f ca="1">IFERROR(COUNTIFS(DATA.discentes!$A:$A,$C$6,DATA.discentes!$I:$I,H$4,DATA.discentes!$J:$J,"&lt;="&amp;IF($C$6="Mestrado",24,48))/H8,"*")</f>
        <v>0.7</v>
      </c>
      <c r="I11" s="25"/>
      <c r="J11" s="24">
        <f ca="1">IFERROR(COUNTIFS(DATA.discentes!$A:$A,$C$6,DATA.discentes!$I:$I,J$4,DATA.discentes!$J:$J,"&lt;="&amp;IF($C$6="Mestrado",24,48))/J8,"*")</f>
        <v>0.54545454545454541</v>
      </c>
      <c r="K11" s="24">
        <f ca="1">IFERROR(COUNTIFS(DATA.discentes!$A:$A,$C$6,DATA.discentes!$I:$I,K$4,DATA.discentes!$J:$J,"&lt;="&amp;IF($C$6="Mestrado",24,48))/K8,"*")</f>
        <v>0.5</v>
      </c>
      <c r="L11" s="24">
        <f ca="1">IFERROR(COUNTIFS(DATA.discentes!$A:$A,$C$6,DATA.discentes!$I:$I,L$4,DATA.discentes!$J:$J,"&lt;="&amp;IF($C$6="Mestrado",24,48))/L8,"*")</f>
        <v>0.17647058823529413</v>
      </c>
      <c r="M11" s="24">
        <f ca="1">IFERROR(COUNTIFS(DATA.discentes!$A:$A,$C$6,DATA.discentes!$I:$I,M$4,DATA.discentes!$J:$J,"&lt;="&amp;IF($C$6="Mestrado",24,48))/M8,"*")</f>
        <v>0.38461538461538464</v>
      </c>
      <c r="N11" s="25"/>
      <c r="O11" s="24">
        <f ca="1">IFERROR(COUNTIFS(DATA.discentes!$A:$A,$C$6,DATA.discentes!$I:$I,O$4,DATA.discentes!$J:$J,"&lt;="&amp;IF($C$6="Mestrado",24,48))/O8,"*")</f>
        <v>0.44117647058823528</v>
      </c>
      <c r="P11" s="24">
        <f ca="1">IFERROR(COUNTIFS(DATA.discentes!$A:$A,$C$6,DATA.discentes!$I:$I,P$4,DATA.discentes!$J:$J,"&lt;="&amp;IF($C$6="Mestrado",24,48))/P8,"*")</f>
        <v>0.125</v>
      </c>
      <c r="Q11" s="24">
        <f ca="1">IFERROR(COUNTIFS(DATA.discentes!$A:$A,$C$6,DATA.discentes!$I:$I,Q$4,DATA.discentes!$J:$J,"&lt;="&amp;IF($C$6="Mestrado",24,48))/Q8,"*")</f>
        <v>0.21739130434782608</v>
      </c>
      <c r="R11" s="24">
        <f ca="1">IFERROR(COUNTIFS(DATA.discentes!$A:$A,$C$6,DATA.discentes!$I:$I,R$4,DATA.discentes!$J:$J,"&lt;="&amp;IF($C$6="Mestrado",24,48))/R8,"*")</f>
        <v>0.40909090909090912</v>
      </c>
      <c r="S11" s="25"/>
      <c r="T11" s="24">
        <f ca="1">IFERROR(COUNTIFS(DATA.discentes!$A:$A,$C$6,DATA.discentes!$I:$I,T$4,DATA.discentes!$J:$J,"&lt;="&amp;IF($C$6="Mestrado",24,48))/T8,"*")</f>
        <v>5.8823529411764705E-2</v>
      </c>
      <c r="U11" s="24">
        <f ca="1">IFERROR(COUNTIFS(DATA.discentes!$A:$A,$C$6,DATA.discentes!$I:$I,U$4,DATA.discentes!$J:$J,"&lt;="&amp;IF($C$6="Mestrado",24,48))/U8,"*")</f>
        <v>0.21428571428571427</v>
      </c>
      <c r="V11" s="24" t="str">
        <f>IFERROR(COUNTIFS(DATA.discentes!$A:$A,$C$6,DATA.discentes!$I:$I,V$4,DATA.discentes!$J:$J,"&lt;="&amp;IF($C$6="Mestrado",24,48))/V8,"*")</f>
        <v>*</v>
      </c>
      <c r="W11" s="24" t="str">
        <f>IFERROR(COUNTIFS(DATA.discentes!$A:$A,$C$6,DATA.discentes!$I:$I,W$4,DATA.discentes!$J:$J,"&lt;="&amp;IF($C$6="Mestrado",24,48))/W8,"*")</f>
        <v>*</v>
      </c>
      <c r="X11" s="1"/>
      <c r="Y11" s="6"/>
      <c r="Z11" s="6"/>
    </row>
    <row r="12" spans="1:26" ht="15.75" customHeight="1" x14ac:dyDescent="0.2">
      <c r="A12" s="1"/>
      <c r="B12" s="2"/>
      <c r="C12" s="2"/>
      <c r="D12" s="19" t="s">
        <v>13</v>
      </c>
      <c r="E12" s="4" t="str">
        <f ca="1">CONCATENATE(
COUNTIFS(DATA.discentes!$A:$A,$C$6,DATA.discentes!$K:$K,$D12),
" (",
FIXED((COUNTIFS(DATA.discentes!$A:$A,$C$6,DATA.discentes!$K:$K,$D12)/E$5*100),0),
"%)")</f>
        <v>6 (1%)</v>
      </c>
      <c r="F12" s="5" t="str">
        <f>IFERROR(
CONCATENATE(
COUNTIFS(DATA.discentes!$A:$A,$C$6,DATA.discentes!$F:$F,"="&amp;F$4,DATA.discentes!$K:$K,$D12),
" (",
FIXED((COUNTIFS(DATA.discentes!$A:$A,$C$6,DATA.discentes!$F:$F,"="&amp;F$4,DATA.discentes!$K:$K,$D12)/F$6*100),0),
"%)"),"*")</f>
        <v>0 (0%)</v>
      </c>
      <c r="G12" s="5" t="str">
        <f>IFERROR(
CONCATENATE(
COUNTIFS(DATA.discentes!$A:$A,$C$6,DATA.discentes!$F:$F,"="&amp;G$4,DATA.discentes!$K:$K,$D12),
" (",
FIXED((COUNTIFS(DATA.discentes!$A:$A,$C$6,DATA.discentes!$F:$F,"="&amp;G$4,DATA.discentes!$K:$K,$D12)/G$6*100),0),
"%)"),"*")</f>
        <v>0 (0%)</v>
      </c>
      <c r="H12" s="5" t="str">
        <f>IFERROR(
CONCATENATE(
COUNTIFS(DATA.discentes!$A:$A,$C$6,DATA.discentes!$F:$F,"="&amp;H$4,DATA.discentes!$K:$K,$D12),
" (",
FIXED((COUNTIFS(DATA.discentes!$A:$A,$C$6,DATA.discentes!$F:$F,"="&amp;H$4,DATA.discentes!$K:$K,$D12)/H$6*100),0),
"%)"),"*")</f>
        <v>0 (0%)</v>
      </c>
      <c r="I12" s="5"/>
      <c r="J12" s="5" t="str">
        <f>IFERROR(
CONCATENATE(
COUNTIFS(DATA.discentes!$A:$A,$C$6,DATA.discentes!$F:$F,"="&amp;J$4,DATA.discentes!$K:$K,$D12),
" (",
FIXED((COUNTIFS(DATA.discentes!$A:$A,$C$6,DATA.discentes!$F:$F,"="&amp;J$4,DATA.discentes!$K:$K,$D12)/J$6*100),0),
"%)"),"*")</f>
        <v>0 (0%)</v>
      </c>
      <c r="K12" s="5" t="str">
        <f>IFERROR(
CONCATENATE(
COUNTIFS(DATA.discentes!$A:$A,$C$6,DATA.discentes!$F:$F,"="&amp;K$4,DATA.discentes!$K:$K,$D12),
" (",
FIXED((COUNTIFS(DATA.discentes!$A:$A,$C$6,DATA.discentes!$F:$F,"="&amp;K$4,DATA.discentes!$K:$K,$D12)/K$6*100),0),
"%)"),"*")</f>
        <v>0 (0%)</v>
      </c>
      <c r="L12" s="5" t="str">
        <f ca="1">IFERROR(
CONCATENATE(
COUNTIFS(DATA.discentes!$A:$A,$C$6,DATA.discentes!$F:$F,"="&amp;L$4,DATA.discentes!$K:$K,$D12),
" (",
FIXED((COUNTIFS(DATA.discentes!$A:$A,$C$6,DATA.discentes!$F:$F,"="&amp;L$4,DATA.discentes!$K:$K,$D12)/L$6*100),0),
"%)"),"*")</f>
        <v>0 (0%)</v>
      </c>
      <c r="M12" s="5" t="str">
        <f>IFERROR(
CONCATENATE(
COUNTIFS(DATA.discentes!$A:$A,$C$6,DATA.discentes!$F:$F,"="&amp;M$4,DATA.discentes!$K:$K,$D12),
" (",
FIXED((COUNTIFS(DATA.discentes!$A:$A,$C$6,DATA.discentes!$F:$F,"="&amp;M$4,DATA.discentes!$K:$K,$D12)/M$6*100),0),
"%)"),"*")</f>
        <v>0 (0%)</v>
      </c>
      <c r="N12" s="5"/>
      <c r="O12" s="5" t="str">
        <f>IFERROR(
CONCATENATE(
COUNTIFS(DATA.discentes!$A:$A,$C$6,DATA.discentes!$F:$F,"="&amp;O$4,DATA.discentes!$K:$K,$D12),
" (",
FIXED((COUNTIFS(DATA.discentes!$A:$A,$C$6,DATA.discentes!$F:$F,"="&amp;O$4,DATA.discentes!$K:$K,$D12)/O$6*100),0),
"%)"),"*")</f>
        <v>0 (0%)</v>
      </c>
      <c r="P12" s="5" t="str">
        <f ca="1">IFERROR(
CONCATENATE(
COUNTIFS(DATA.discentes!$A:$A,$C$6,DATA.discentes!$F:$F,"="&amp;P$4,DATA.discentes!$K:$K,$D12),
" (",
FIXED((COUNTIFS(DATA.discentes!$A:$A,$C$6,DATA.discentes!$F:$F,"="&amp;P$4,DATA.discentes!$K:$K,$D12)/P$6*100),0),
"%)"),"*")</f>
        <v>0 (0%)</v>
      </c>
      <c r="Q12" s="5" t="str">
        <f ca="1">IFERROR(
CONCATENATE(
COUNTIFS(DATA.discentes!$A:$A,$C$6,DATA.discentes!$F:$F,"="&amp;Q$4,DATA.discentes!$K:$K,$D12),
" (",
FIXED((COUNTIFS(DATA.discentes!$A:$A,$C$6,DATA.discentes!$F:$F,"="&amp;Q$4,DATA.discentes!$K:$K,$D12)/Q$6*100),0),
"%)"),"*")</f>
        <v>0 (0%)</v>
      </c>
      <c r="R12" s="5" t="str">
        <f ca="1">IFERROR(
CONCATENATE(
COUNTIFS(DATA.discentes!$A:$A,$C$6,DATA.discentes!$F:$F,"="&amp;R$4,DATA.discentes!$K:$K,$D12),
" (",
FIXED((COUNTIFS(DATA.discentes!$A:$A,$C$6,DATA.discentes!$F:$F,"="&amp;R$4,DATA.discentes!$K:$K,$D12)/R$6*100),0),
"%)"),"*")</f>
        <v>0 (0%)</v>
      </c>
      <c r="S12" s="5"/>
      <c r="T12" s="5" t="str">
        <f ca="1">IFERROR(
CONCATENATE(
COUNTIFS(DATA.discentes!$A:$A,$C$6,DATA.discentes!$F:$F,"="&amp;T$4,DATA.discentes!$K:$K,$D12),
" (",
FIXED((COUNTIFS(DATA.discentes!$A:$A,$C$6,DATA.discentes!$F:$F,"="&amp;T$4,DATA.discentes!$K:$K,$D12)/T$6*100),0),
"%)"),"*")</f>
        <v>0 (0%)</v>
      </c>
      <c r="U12" s="5" t="str">
        <f ca="1">IFERROR(
CONCATENATE(
COUNTIFS(DATA.discentes!$A:$A,$C$6,DATA.discentes!$F:$F,"="&amp;U$4,DATA.discentes!$K:$K,$D12),
" (",
FIXED((COUNTIFS(DATA.discentes!$A:$A,$C$6,DATA.discentes!$F:$F,"="&amp;U$4,DATA.discentes!$K:$K,$D12)/U$6*100),0),
"%)"),"*")</f>
        <v>6 (3%)</v>
      </c>
      <c r="V12" s="5" t="str">
        <f>IFERROR(
CONCATENATE(
COUNTIFS(DATA.discentes!$A:$A,$C$6,DATA.discentes!$F:$F,"="&amp;V$4,DATA.discentes!$K:$K,$D12),
" (",
FIXED((COUNTIFS(DATA.discentes!$A:$A,$C$6,DATA.discentes!$F:$F,"="&amp;V$4,DATA.discentes!$K:$K,$D12)/V$6*100),0),
"%)"),"*")</f>
        <v>0 (0%)</v>
      </c>
      <c r="W12" s="5" t="str">
        <f>IFERROR(
CONCATENATE(
COUNTIFS(DATA.discentes!$A:$A,$C$6,DATA.discentes!$F:$F,"="&amp;W$4,DATA.discentes!$K:$K,$D12),
" (",
FIXED((COUNTIFS(DATA.discentes!$A:$A,$C$6,DATA.discentes!$F:$F,"="&amp;W$4,DATA.discentes!$K:$K,$D12)/W$6*100),0),
"%)"),"*")</f>
        <v>0 (0%)</v>
      </c>
      <c r="X12" s="1"/>
      <c r="Y12" s="6"/>
      <c r="Z12" s="6"/>
    </row>
    <row r="13" spans="1:26" ht="15.75" customHeight="1" x14ac:dyDescent="0.2">
      <c r="A13" s="1"/>
      <c r="B13" s="2"/>
      <c r="C13" s="26"/>
      <c r="D13" s="19" t="s">
        <v>14</v>
      </c>
      <c r="E13" s="4" t="str">
        <f ca="1">CONCATENATE(
COUNTIFS(DATA.discentes!$A:$A,$C$6,DATA.discentes!$K:$K,$D13),
" (",
FIXED((COUNTIFS(DATA.discentes!$A:$A,$C$6,DATA.discentes!$K:$K,$D13)/E$5*100),0),
"%)")</f>
        <v>38 (8%)</v>
      </c>
      <c r="F13" s="5" t="str">
        <f>IFERROR(
CONCATENATE(
COUNTIFS(DATA.discentes!$A:$A,$C$6,DATA.discentes!$F:$F,"="&amp;F$4,DATA.discentes!$K:$K,$D13),
" (",
FIXED((COUNTIFS(DATA.discentes!$A:$A,$C$6,DATA.discentes!$F:$F,"="&amp;F$4,DATA.discentes!$K:$K,$D13)/F$6*100),0),
"%)"),"*")</f>
        <v>0 (0%)</v>
      </c>
      <c r="G13" s="5" t="str">
        <f>IFERROR(
CONCATENATE(
COUNTIFS(DATA.discentes!$A:$A,$C$6,DATA.discentes!$F:$F,"="&amp;G$4,DATA.discentes!$K:$K,$D13),
" (",
FIXED((COUNTIFS(DATA.discentes!$A:$A,$C$6,DATA.discentes!$F:$F,"="&amp;G$4,DATA.discentes!$K:$K,$D13)/G$6*100),0),
"%)"),"*")</f>
        <v>0 (0%)</v>
      </c>
      <c r="H13" s="5" t="str">
        <f>IFERROR(
CONCATENATE(
COUNTIFS(DATA.discentes!$A:$A,$C$6,DATA.discentes!$F:$F,"="&amp;H$4,DATA.discentes!$K:$K,$D13),
" (",
FIXED((COUNTIFS(DATA.discentes!$A:$A,$C$6,DATA.discentes!$F:$F,"="&amp;H$4,DATA.discentes!$K:$K,$D13)/H$6*100),0),
"%)"),"*")</f>
        <v>0 (0%)</v>
      </c>
      <c r="I13" s="5"/>
      <c r="J13" s="5" t="str">
        <f>IFERROR(
CONCATENATE(
COUNTIFS(DATA.discentes!$A:$A,$C$6,DATA.discentes!$F:$F,"="&amp;J$4,DATA.discentes!$K:$K,$D13),
" (",
FIXED((COUNTIFS(DATA.discentes!$A:$A,$C$6,DATA.discentes!$F:$F,"="&amp;J$4,DATA.discentes!$K:$K,$D13)/J$6*100),0),
"%)"),"*")</f>
        <v>0 (0%)</v>
      </c>
      <c r="K13" s="5" t="str">
        <f>IFERROR(
CONCATENATE(
COUNTIFS(DATA.discentes!$A:$A,$C$6,DATA.discentes!$F:$F,"="&amp;K$4,DATA.discentes!$K:$K,$D13),
" (",
FIXED((COUNTIFS(DATA.discentes!$A:$A,$C$6,DATA.discentes!$F:$F,"="&amp;K$4,DATA.discentes!$K:$K,$D13)/K$6*100),0),
"%)"),"*")</f>
        <v>0 (0%)</v>
      </c>
      <c r="L13" s="5" t="str">
        <f ca="1">IFERROR(
CONCATENATE(
COUNTIFS(DATA.discentes!$A:$A,$C$6,DATA.discentes!$F:$F,"="&amp;L$4,DATA.discentes!$K:$K,$D13),
" (",
FIXED((COUNTIFS(DATA.discentes!$A:$A,$C$6,DATA.discentes!$F:$F,"="&amp;L$4,DATA.discentes!$K:$K,$D13)/L$6*100),0),
"%)"),"*")</f>
        <v>0 (0%)</v>
      </c>
      <c r="M13" s="5" t="str">
        <f>IFERROR(
CONCATENATE(
COUNTIFS(DATA.discentes!$A:$A,$C$6,DATA.discentes!$F:$F,"="&amp;M$4,DATA.discentes!$K:$K,$D13),
" (",
FIXED((COUNTIFS(DATA.discentes!$A:$A,$C$6,DATA.discentes!$F:$F,"="&amp;M$4,DATA.discentes!$K:$K,$D13)/M$6*100),0),
"%)"),"*")</f>
        <v>0 (0%)</v>
      </c>
      <c r="N13" s="5"/>
      <c r="O13" s="5" t="str">
        <f>IFERROR(
CONCATENATE(
COUNTIFS(DATA.discentes!$A:$A,$C$6,DATA.discentes!$F:$F,"="&amp;O$4,DATA.discentes!$K:$K,$D13),
" (",
FIXED((COUNTIFS(DATA.discentes!$A:$A,$C$6,DATA.discentes!$F:$F,"="&amp;O$4,DATA.discentes!$K:$K,$D13)/O$6*100),0),
"%)"),"*")</f>
        <v>0 (0%)</v>
      </c>
      <c r="P13" s="5" t="str">
        <f ca="1">IFERROR(
CONCATENATE(
COUNTIFS(DATA.discentes!$A:$A,$C$6,DATA.discentes!$F:$F,"="&amp;P$4,DATA.discentes!$K:$K,$D13),
" (",
FIXED((COUNTIFS(DATA.discentes!$A:$A,$C$6,DATA.discentes!$F:$F,"="&amp;P$4,DATA.discentes!$K:$K,$D13)/P$6*100),0),
"%)"),"*")</f>
        <v>0 (0%)</v>
      </c>
      <c r="Q13" s="5" t="str">
        <f ca="1">IFERROR(
CONCATENATE(
COUNTIFS(DATA.discentes!$A:$A,$C$6,DATA.discentes!$F:$F,"="&amp;Q$4,DATA.discentes!$K:$K,$D13),
" (",
FIXED((COUNTIFS(DATA.discentes!$A:$A,$C$6,DATA.discentes!$F:$F,"="&amp;Q$4,DATA.discentes!$K:$K,$D13)/Q$6*100),0),
"%)"),"*")</f>
        <v>0 (0%)</v>
      </c>
      <c r="R13" s="5" t="str">
        <f ca="1">IFERROR(
CONCATENATE(
COUNTIFS(DATA.discentes!$A:$A,$C$6,DATA.discentes!$F:$F,"="&amp;R$4,DATA.discentes!$K:$K,$D13),
" (",
FIXED((COUNTIFS(DATA.discentes!$A:$A,$C$6,DATA.discentes!$F:$F,"="&amp;R$4,DATA.discentes!$K:$K,$D13)/R$6*100),0),
"%)"),"*")</f>
        <v>0 (0%)</v>
      </c>
      <c r="S13" s="5"/>
      <c r="T13" s="5" t="str">
        <f ca="1">IFERROR(
CONCATENATE(
COUNTIFS(DATA.discentes!$A:$A,$C$6,DATA.discentes!$F:$F,"="&amp;T$4,DATA.discentes!$K:$K,$D13),
" (",
FIXED((COUNTIFS(DATA.discentes!$A:$A,$C$6,DATA.discentes!$F:$F,"="&amp;T$4,DATA.discentes!$K:$K,$D13)/T$6*100),0),
"%)"),"*")</f>
        <v>9 (4%)</v>
      </c>
      <c r="U13" s="5" t="str">
        <f ca="1">IFERROR(
CONCATENATE(
COUNTIFS(DATA.discentes!$A:$A,$C$6,DATA.discentes!$F:$F,"="&amp;U$4,DATA.discentes!$K:$K,$D13),
" (",
FIXED((COUNTIFS(DATA.discentes!$A:$A,$C$6,DATA.discentes!$F:$F,"="&amp;U$4,DATA.discentes!$K:$K,$D13)/U$6*100),0),
"%)"),"*")</f>
        <v>29 (13%)</v>
      </c>
      <c r="V13" s="5" t="str">
        <f>IFERROR(
CONCATENATE(
COUNTIFS(DATA.discentes!$A:$A,$C$6,DATA.discentes!$F:$F,"="&amp;V$4,DATA.discentes!$K:$K,$D13),
" (",
FIXED((COUNTIFS(DATA.discentes!$A:$A,$C$6,DATA.discentes!$F:$F,"="&amp;V$4,DATA.discentes!$K:$K,$D13)/V$6*100),0),
"%)"),"*")</f>
        <v>0 (0%)</v>
      </c>
      <c r="W13" s="5" t="str">
        <f>IFERROR(
CONCATENATE(
COUNTIFS(DATA.discentes!$A:$A,$C$6,DATA.discentes!$F:$F,"="&amp;W$4,DATA.discentes!$K:$K,$D13),
" (",
FIXED((COUNTIFS(DATA.discentes!$A:$A,$C$6,DATA.discentes!$F:$F,"="&amp;W$4,DATA.discentes!$K:$K,$D13)/W$6*100),0),
"%)"),"*")</f>
        <v>0 (0%)</v>
      </c>
      <c r="X13" s="1"/>
      <c r="Y13" s="6"/>
      <c r="Z13" s="6"/>
    </row>
    <row r="14" spans="1:26" ht="15.75" customHeight="1" x14ac:dyDescent="0.2">
      <c r="A14" s="1"/>
      <c r="B14" s="2"/>
      <c r="C14" s="26"/>
      <c r="D14" s="19" t="s">
        <v>15</v>
      </c>
      <c r="E14" s="4" t="str">
        <f ca="1">CONCATENATE(
COUNTIFS(DATA.discentes!$A:$A,$C$6,DATA.discentes!$K:$K,$D14),
" (",
FIXED((COUNTIFS(DATA.discentes!$A:$A,$C$6,DATA.discentes!$K:$K,$D14)/E$5*100),0),
"%)")</f>
        <v>27 (5%)</v>
      </c>
      <c r="F14" s="5" t="str">
        <f>IFERROR(
CONCATENATE(
COUNTIFS(DATA.discentes!$A:$A,$C$6,DATA.discentes!$F:$F,"="&amp;F$4,DATA.discentes!$K:$K,$D14),
" (",
FIXED((COUNTIFS(DATA.discentes!$A:$A,$C$6,DATA.discentes!$F:$F,"="&amp;F$4,DATA.discentes!$K:$K,$D14)/F$6*100),0),
"%)"),"*")</f>
        <v>0 (0%)</v>
      </c>
      <c r="G14" s="5" t="str">
        <f>IFERROR(
CONCATENATE(
COUNTIFS(DATA.discentes!$A:$A,$C$6,DATA.discentes!$F:$F,"="&amp;G$4,DATA.discentes!$K:$K,$D14),
" (",
FIXED((COUNTIFS(DATA.discentes!$A:$A,$C$6,DATA.discentes!$F:$F,"="&amp;G$4,DATA.discentes!$K:$K,$D14)/G$6*100),0),
"%)"),"*")</f>
        <v>0 (0%)</v>
      </c>
      <c r="H14" s="5" t="str">
        <f>IFERROR(
CONCATENATE(
COUNTIFS(DATA.discentes!$A:$A,$C$6,DATA.discentes!$F:$F,"="&amp;H$4,DATA.discentes!$K:$K,$D14),
" (",
FIXED((COUNTIFS(DATA.discentes!$A:$A,$C$6,DATA.discentes!$F:$F,"="&amp;H$4,DATA.discentes!$K:$K,$D14)/H$6*100),0),
"%)"),"*")</f>
        <v>0 (0%)</v>
      </c>
      <c r="I14" s="5"/>
      <c r="J14" s="5" t="str">
        <f>IFERROR(
CONCATENATE(
COUNTIFS(DATA.discentes!$A:$A,$C$6,DATA.discentes!$F:$F,"="&amp;J$4,DATA.discentes!$K:$K,$D14),
" (",
FIXED((COUNTIFS(DATA.discentes!$A:$A,$C$6,DATA.discentes!$F:$F,"="&amp;J$4,DATA.discentes!$K:$K,$D14)/J$6*100),0),
"%)"),"*")</f>
        <v>0 (0%)</v>
      </c>
      <c r="K14" s="5" t="str">
        <f>IFERROR(
CONCATENATE(
COUNTIFS(DATA.discentes!$A:$A,$C$6,DATA.discentes!$F:$F,"="&amp;K$4,DATA.discentes!$K:$K,$D14),
" (",
FIXED((COUNTIFS(DATA.discentes!$A:$A,$C$6,DATA.discentes!$F:$F,"="&amp;K$4,DATA.discentes!$K:$K,$D14)/K$6*100),0),
"%)"),"*")</f>
        <v>0 (0%)</v>
      </c>
      <c r="L14" s="5" t="str">
        <f ca="1">IFERROR(
CONCATENATE(
COUNTIFS(DATA.discentes!$A:$A,$C$6,DATA.discentes!$F:$F,"="&amp;L$4,DATA.discentes!$K:$K,$D14),
" (",
FIXED((COUNTIFS(DATA.discentes!$A:$A,$C$6,DATA.discentes!$F:$F,"="&amp;L$4,DATA.discentes!$K:$K,$D14)/L$6*100),0),
"%)"),"*")</f>
        <v>0 (0%)</v>
      </c>
      <c r="M14" s="5" t="str">
        <f>IFERROR(
CONCATENATE(
COUNTIFS(DATA.discentes!$A:$A,$C$6,DATA.discentes!$F:$F,"="&amp;M$4,DATA.discentes!$K:$K,$D14),
" (",
FIXED((COUNTIFS(DATA.discentes!$A:$A,$C$6,DATA.discentes!$F:$F,"="&amp;M$4,DATA.discentes!$K:$K,$D14)/M$6*100),0),
"%)"),"*")</f>
        <v>0 (0%)</v>
      </c>
      <c r="N14" s="5"/>
      <c r="O14" s="5" t="str">
        <f>IFERROR(
CONCATENATE(
COUNTIFS(DATA.discentes!$A:$A,$C$6,DATA.discentes!$F:$F,"="&amp;O$4,DATA.discentes!$K:$K,$D14),
" (",
FIXED((COUNTIFS(DATA.discentes!$A:$A,$C$6,DATA.discentes!$F:$F,"="&amp;O$4,DATA.discentes!$K:$K,$D14)/O$6*100),0),
"%)"),"*")</f>
        <v>0 (0%)</v>
      </c>
      <c r="P14" s="5" t="str">
        <f ca="1">IFERROR(
CONCATENATE(
COUNTIFS(DATA.discentes!$A:$A,$C$6,DATA.discentes!$F:$F,"="&amp;P$4,DATA.discentes!$K:$K,$D14),
" (",
FIXED((COUNTIFS(DATA.discentes!$A:$A,$C$6,DATA.discentes!$F:$F,"="&amp;P$4,DATA.discentes!$K:$K,$D14)/P$6*100),0),
"%)"),"*")</f>
        <v>0 (0%)</v>
      </c>
      <c r="Q14" s="5" t="str">
        <f ca="1">IFERROR(
CONCATENATE(
COUNTIFS(DATA.discentes!$A:$A,$C$6,DATA.discentes!$F:$F,"="&amp;Q$4,DATA.discentes!$K:$K,$D14),
" (",
FIXED((COUNTIFS(DATA.discentes!$A:$A,$C$6,DATA.discentes!$F:$F,"="&amp;Q$4,DATA.discentes!$K:$K,$D14)/Q$6*100),0),
"%)"),"*")</f>
        <v>0 (0%)</v>
      </c>
      <c r="R14" s="5" t="str">
        <f ca="1">IFERROR(
CONCATENATE(
COUNTIFS(DATA.discentes!$A:$A,$C$6,DATA.discentes!$F:$F,"="&amp;R$4,DATA.discentes!$K:$K,$D14),
" (",
FIXED((COUNTIFS(DATA.discentes!$A:$A,$C$6,DATA.discentes!$F:$F,"="&amp;R$4,DATA.discentes!$K:$K,$D14)/R$6*100),0),
"%)"),"*")</f>
        <v>6 (3%)</v>
      </c>
      <c r="S14" s="5"/>
      <c r="T14" s="5" t="str">
        <f ca="1">IFERROR(
CONCATENATE(
COUNTIFS(DATA.discentes!$A:$A,$C$6,DATA.discentes!$F:$F,"="&amp;T$4,DATA.discentes!$K:$K,$D14),
" (",
FIXED((COUNTIFS(DATA.discentes!$A:$A,$C$6,DATA.discentes!$F:$F,"="&amp;T$4,DATA.discentes!$K:$K,$D14)/T$6*100),0),
"%)"),"*")</f>
        <v>21 (10%)</v>
      </c>
      <c r="U14" s="5" t="str">
        <f ca="1">IFERROR(
CONCATENATE(
COUNTIFS(DATA.discentes!$A:$A,$C$6,DATA.discentes!$F:$F,"="&amp;U$4,DATA.discentes!$K:$K,$D14),
" (",
FIXED((COUNTIFS(DATA.discentes!$A:$A,$C$6,DATA.discentes!$F:$F,"="&amp;U$4,DATA.discentes!$K:$K,$D14)/U$6*100),0),
"%)"),"*")</f>
        <v>0 (0%)</v>
      </c>
      <c r="V14" s="5" t="str">
        <f>IFERROR(
CONCATENATE(
COUNTIFS(DATA.discentes!$A:$A,$C$6,DATA.discentes!$F:$F,"="&amp;V$4,DATA.discentes!$K:$K,$D14),
" (",
FIXED((COUNTIFS(DATA.discentes!$A:$A,$C$6,DATA.discentes!$F:$F,"="&amp;V$4,DATA.discentes!$K:$K,$D14)/V$6*100),0),
"%)"),"*")</f>
        <v>0 (0%)</v>
      </c>
      <c r="W14" s="5" t="str">
        <f>IFERROR(
CONCATENATE(
COUNTIFS(DATA.discentes!$A:$A,$C$6,DATA.discentes!$F:$F,"="&amp;W$4,DATA.discentes!$K:$K,$D14),
" (",
FIXED((COUNTIFS(DATA.discentes!$A:$A,$C$6,DATA.discentes!$F:$F,"="&amp;W$4,DATA.discentes!$K:$K,$D14)/W$6*100),0),
"%)"),"*")</f>
        <v>0 (0%)</v>
      </c>
      <c r="X14" s="1"/>
      <c r="Y14" s="6"/>
      <c r="Z14" s="6"/>
    </row>
    <row r="15" spans="1:26" ht="15.75" customHeight="1" x14ac:dyDescent="0.2">
      <c r="A15" s="1"/>
      <c r="B15" s="2"/>
      <c r="C15" s="26"/>
      <c r="D15" s="19" t="s">
        <v>16</v>
      </c>
      <c r="E15" s="4" t="str">
        <f ca="1">CONCATENATE(
COUNTIFS(DATA.discentes!$A:$A,$C$6,DATA.discentes!$K:$K,$D15),
" (",
FIXED((COUNTIFS(DATA.discentes!$A:$A,$C$6,DATA.discentes!$K:$K,$D15)/E$5*100),0),
"%)")</f>
        <v>17 (3%)</v>
      </c>
      <c r="F15" s="27" t="str">
        <f>IFERROR(
CONCATENATE(
COUNTIFS(DATA.discentes!$A:$A,$C$6,DATA.discentes!$F:$F,"="&amp;F$4,DATA.discentes!$K:$K,$D15),
" (",
FIXED((COUNTIFS(DATA.discentes!$A:$A,$C$6,DATA.discentes!$F:$F,"="&amp;F$4,DATA.discentes!$K:$K,$D15)/F$6*100),0),
"%)"),"*")</f>
        <v>0 (0%)</v>
      </c>
      <c r="G15" s="27" t="str">
        <f>IFERROR(
CONCATENATE(
COUNTIFS(DATA.discentes!$A:$A,$C$6,DATA.discentes!$F:$F,"="&amp;G$4,DATA.discentes!$K:$K,$D15),
" (",
FIXED((COUNTIFS(DATA.discentes!$A:$A,$C$6,DATA.discentes!$F:$F,"="&amp;G$4,DATA.discentes!$K:$K,$D15)/G$6*100),0),
"%)"),"*")</f>
        <v>0 (0%)</v>
      </c>
      <c r="H15" s="27" t="str">
        <f>IFERROR(
CONCATENATE(
COUNTIFS(DATA.discentes!$A:$A,$C$6,DATA.discentes!$F:$F,"="&amp;H$4,DATA.discentes!$K:$K,$D15),
" (",
FIXED((COUNTIFS(DATA.discentes!$A:$A,$C$6,DATA.discentes!$F:$F,"="&amp;H$4,DATA.discentes!$K:$K,$D15)/H$6*100),0),
"%)"),"*")</f>
        <v>0 (0%)</v>
      </c>
      <c r="I15" s="5"/>
      <c r="J15" s="27" t="str">
        <f ca="1">IFERROR(
CONCATENATE(
COUNTIFS(DATA.discentes!$A:$A,$C$6,DATA.discentes!$F:$F,"="&amp;J$4,DATA.discentes!$K:$K,$D15),
" (",
FIXED((COUNTIFS(DATA.discentes!$A:$A,$C$6,DATA.discentes!$F:$F,"="&amp;J$4,DATA.discentes!$K:$K,$D15)/J$6*100),0),
"%)"),"*")</f>
        <v>0 (0%)</v>
      </c>
      <c r="K15" s="27" t="str">
        <f>IFERROR(
CONCATENATE(
COUNTIFS(DATA.discentes!$A:$A,$C$6,DATA.discentes!$F:$F,"="&amp;K$4,DATA.discentes!$K:$K,$D15),
" (",
FIXED((COUNTIFS(DATA.discentes!$A:$A,$C$6,DATA.discentes!$F:$F,"="&amp;K$4,DATA.discentes!$K:$K,$D15)/K$6*100),0),
"%)"),"*")</f>
        <v>0 (0%)</v>
      </c>
      <c r="L15" s="27" t="str">
        <f ca="1">IFERROR(
CONCATENATE(
COUNTIFS(DATA.discentes!$A:$A,$C$6,DATA.discentes!$F:$F,"="&amp;L$4,DATA.discentes!$K:$K,$D15),
" (",
FIXED((COUNTIFS(DATA.discentes!$A:$A,$C$6,DATA.discentes!$F:$F,"="&amp;L$4,DATA.discentes!$K:$K,$D15)/L$6*100),0),
"%)"),"*")</f>
        <v>0 (0%)</v>
      </c>
      <c r="M15" s="27" t="str">
        <f>IFERROR(
CONCATENATE(
COUNTIFS(DATA.discentes!$A:$A,$C$6,DATA.discentes!$F:$F,"="&amp;M$4,DATA.discentes!$K:$K,$D15),
" (",
FIXED((COUNTIFS(DATA.discentes!$A:$A,$C$6,DATA.discentes!$F:$F,"="&amp;M$4,DATA.discentes!$K:$K,$D15)/M$6*100),0),
"%)"),"*")</f>
        <v>0 (0%)</v>
      </c>
      <c r="N15" s="5"/>
      <c r="O15" s="27" t="str">
        <f>IFERROR(
CONCATENATE(
COUNTIFS(DATA.discentes!$A:$A,$C$6,DATA.discentes!$F:$F,"="&amp;O$4,DATA.discentes!$K:$K,$D15),
" (",
FIXED((COUNTIFS(DATA.discentes!$A:$A,$C$6,DATA.discentes!$F:$F,"="&amp;O$4,DATA.discentes!$K:$K,$D15)/O$6*100),0),
"%)"),"*")</f>
        <v>0 (0%)</v>
      </c>
      <c r="P15" s="27" t="str">
        <f ca="1">IFERROR(
CONCATENATE(
COUNTIFS(DATA.discentes!$A:$A,$C$6,DATA.discentes!$F:$F,"="&amp;P$4,DATA.discentes!$K:$K,$D15),
" (",
FIXED((COUNTIFS(DATA.discentes!$A:$A,$C$6,DATA.discentes!$F:$F,"="&amp;P$4,DATA.discentes!$K:$K,$D15)/P$6*100),0),
"%)"),"*")</f>
        <v>0 (0%)</v>
      </c>
      <c r="Q15" s="27" t="str">
        <f ca="1">IFERROR(
CONCATENATE(
COUNTIFS(DATA.discentes!$A:$A,$C$6,DATA.discentes!$F:$F,"="&amp;Q$4,DATA.discentes!$K:$K,$D15),
" (",
FIXED((COUNTIFS(DATA.discentes!$A:$A,$C$6,DATA.discentes!$F:$F,"="&amp;Q$4,DATA.discentes!$K:$K,$D15)/Q$6*100),0),
"%)"),"*")</f>
        <v>0 (0%)</v>
      </c>
      <c r="R15" s="27" t="str">
        <f ca="1">IFERROR(
CONCATENATE(
COUNTIFS(DATA.discentes!$A:$A,$C$6,DATA.discentes!$F:$F,"="&amp;R$4,DATA.discentes!$K:$K,$D15),
" (",
FIXED((COUNTIFS(DATA.discentes!$A:$A,$C$6,DATA.discentes!$F:$F,"="&amp;R$4,DATA.discentes!$K:$K,$D15)/R$6*100),0),
"%)"),"*")</f>
        <v>17 (9%)</v>
      </c>
      <c r="S15" s="5"/>
      <c r="T15" s="27" t="str">
        <f ca="1">IFERROR(
CONCATENATE(
COUNTIFS(DATA.discentes!$A:$A,$C$6,DATA.discentes!$F:$F,"="&amp;T$4,DATA.discentes!$K:$K,$D15),
" (",
FIXED((COUNTIFS(DATA.discentes!$A:$A,$C$6,DATA.discentes!$F:$F,"="&amp;T$4,DATA.discentes!$K:$K,$D15)/T$6*100),0),
"%)"),"*")</f>
        <v>0 (0%)</v>
      </c>
      <c r="U15" s="27" t="str">
        <f ca="1">IFERROR(
CONCATENATE(
COUNTIFS(DATA.discentes!$A:$A,$C$6,DATA.discentes!$F:$F,"="&amp;U$4,DATA.discentes!$K:$K,$D15),
" (",
FIXED((COUNTIFS(DATA.discentes!$A:$A,$C$6,DATA.discentes!$F:$F,"="&amp;U$4,DATA.discentes!$K:$K,$D15)/U$6*100),0),
"%)"),"*")</f>
        <v>0 (0%)</v>
      </c>
      <c r="V15" s="27" t="str">
        <f>IFERROR(
CONCATENATE(
COUNTIFS(DATA.discentes!$A:$A,$C$6,DATA.discentes!$F:$F,"="&amp;V$4,DATA.discentes!$K:$K,$D15),
" (",
FIXED((COUNTIFS(DATA.discentes!$A:$A,$C$6,DATA.discentes!$F:$F,"="&amp;V$4,DATA.discentes!$K:$K,$D15)/V$6*100),0),
"%)"),"*")</f>
        <v>0 (0%)</v>
      </c>
      <c r="W15" s="27" t="str">
        <f>IFERROR(
CONCATENATE(
COUNTIFS(DATA.discentes!$A:$A,$C$6,DATA.discentes!$F:$F,"="&amp;W$4,DATA.discentes!$K:$K,$D15),
" (",
FIXED((COUNTIFS(DATA.discentes!$A:$A,$C$6,DATA.discentes!$F:$F,"="&amp;W$4,DATA.discentes!$K:$K,$D15)/W$6*100),0),
"%)"),"*")</f>
        <v>0 (0%)</v>
      </c>
      <c r="X15" s="1"/>
      <c r="Y15" s="6"/>
      <c r="Z15" s="6"/>
    </row>
    <row r="16" spans="1:26" ht="15.75" customHeight="1" x14ac:dyDescent="0.2">
      <c r="A16" s="1"/>
      <c r="B16" s="2"/>
      <c r="C16" s="26"/>
      <c r="D16" s="19" t="s">
        <v>17</v>
      </c>
      <c r="E16" s="4" t="str">
        <f ca="1">CONCATENATE(
COUNTIFS(DATA.discentes!$A:$A,$C$6,DATA.discentes!$K:$K,$D16),
" (",
FIXED((COUNTIFS(DATA.discentes!$A:$A,$C$6,DATA.discentes!$K:$K,$D16)/E$5*100),0),
"%)")</f>
        <v>233 (46%)</v>
      </c>
      <c r="F16" s="5" t="str">
        <f>IFERROR(
CONCATENATE(
COUNTIFS(DATA.discentes!$A:$A,$C$6,DATA.discentes!$F:$F,"="&amp;F$4,DATA.discentes!$K:$K,$D16),
" (",
FIXED((COUNTIFS(DATA.discentes!$A:$A,$C$6,DATA.discentes!$F:$F,"="&amp;F$4,DATA.discentes!$K:$K,$D16)/F$6*100),0),
"%)"),"*")</f>
        <v>14 (74%)</v>
      </c>
      <c r="G16" s="5" t="str">
        <f>IFERROR(
CONCATENATE(
COUNTIFS(DATA.discentes!$A:$A,$C$6,DATA.discentes!$F:$F,"="&amp;G$4,DATA.discentes!$K:$K,$D16),
" (",
FIXED((COUNTIFS(DATA.discentes!$A:$A,$C$6,DATA.discentes!$F:$F,"="&amp;G$4,DATA.discentes!$K:$K,$D16)/G$6*100),0),
"%)"),"*")</f>
        <v>13 (36%)</v>
      </c>
      <c r="H16" s="5" t="str">
        <f>IFERROR(
CONCATENATE(
COUNTIFS(DATA.discentes!$A:$A,$C$6,DATA.discentes!$F:$F,"="&amp;H$4,DATA.discentes!$K:$K,$D16),
" (",
FIXED((COUNTIFS(DATA.discentes!$A:$A,$C$6,DATA.discentes!$F:$F,"="&amp;H$4,DATA.discentes!$K:$K,$D16)/H$6*100),0),
"%)"),"*")</f>
        <v>9 (22%)</v>
      </c>
      <c r="I16" s="5"/>
      <c r="J16" s="5" t="str">
        <f>IFERROR(
CONCATENATE(
COUNTIFS(DATA.discentes!$A:$A,$C$6,DATA.discentes!$F:$F,"="&amp;J$4,DATA.discentes!$K:$K,$D16),
" (",
FIXED((COUNTIFS(DATA.discentes!$A:$A,$C$6,DATA.discentes!$F:$F,"="&amp;J$4,DATA.discentes!$K:$K,$D16)/J$6*100),0),
"%)"),"*")</f>
        <v>24 (39%)</v>
      </c>
      <c r="K16" s="5" t="str">
        <f>IFERROR(
CONCATENATE(
COUNTIFS(DATA.discentes!$A:$A,$C$6,DATA.discentes!$F:$F,"="&amp;K$4,DATA.discentes!$K:$K,$D16),
" (",
FIXED((COUNTIFS(DATA.discentes!$A:$A,$C$6,DATA.discentes!$F:$F,"="&amp;K$4,DATA.discentes!$K:$K,$D16)/K$6*100),0),
"%)"),"*")</f>
        <v>23 (30%)</v>
      </c>
      <c r="L16" s="5" t="str">
        <f>IFERROR(
CONCATENATE(
COUNTIFS(DATA.discentes!$A:$A,$C$6,DATA.discentes!$F:$F,"="&amp;L$4,DATA.discentes!$K:$K,$D16),
" (",
FIXED((COUNTIFS(DATA.discentes!$A:$A,$C$6,DATA.discentes!$F:$F,"="&amp;L$4,DATA.discentes!$K:$K,$D16)/L$6*100),0),
"%)"),"*")</f>
        <v>32 (30%)</v>
      </c>
      <c r="M16" s="5" t="str">
        <f>IFERROR(
CONCATENATE(
COUNTIFS(DATA.discentes!$A:$A,$C$6,DATA.discentes!$F:$F,"="&amp;M$4,DATA.discentes!$K:$K,$D16),
" (",
FIXED((COUNTIFS(DATA.discentes!$A:$A,$C$6,DATA.discentes!$F:$F,"="&amp;M$4,DATA.discentes!$K:$K,$D16)/M$6*100),0),
"%)"),"*")</f>
        <v>17 (15%)</v>
      </c>
      <c r="N16" s="5"/>
      <c r="O16" s="5" t="str">
        <f>IFERROR(
CONCATENATE(
COUNTIFS(DATA.discentes!$A:$A,$C$6,DATA.discentes!$F:$F,"="&amp;O$4,DATA.discentes!$K:$K,$D16),
" (",
FIXED((COUNTIFS(DATA.discentes!$A:$A,$C$6,DATA.discentes!$F:$F,"="&amp;O$4,DATA.discentes!$K:$K,$D16)/O$6*100),0),
"%)"),"*")</f>
        <v>22 (18%)</v>
      </c>
      <c r="P16" s="5" t="str">
        <f ca="1">IFERROR(
CONCATENATE(
COUNTIFS(DATA.discentes!$A:$A,$C$6,DATA.discentes!$F:$F,"="&amp;P$4,DATA.discentes!$K:$K,$D16),
" (",
FIXED((COUNTIFS(DATA.discentes!$A:$A,$C$6,DATA.discentes!$F:$F,"="&amp;P$4,DATA.discentes!$K:$K,$D16)/P$6*100),0),
"%)"),"*")</f>
        <v>24 (20%)</v>
      </c>
      <c r="Q16" s="5" t="str">
        <f ca="1">IFERROR(
CONCATENATE(
COUNTIFS(DATA.discentes!$A:$A,$C$6,DATA.discentes!$F:$F,"="&amp;Q$4,DATA.discentes!$K:$K,$D16),
" (",
FIXED((COUNTIFS(DATA.discentes!$A:$A,$C$6,DATA.discentes!$F:$F,"="&amp;Q$4,DATA.discentes!$K:$K,$D16)/Q$6*100),0),
"%)"),"*")</f>
        <v>31 (19%)</v>
      </c>
      <c r="R16" s="5" t="str">
        <f ca="1">IFERROR(
CONCATENATE(
COUNTIFS(DATA.discentes!$A:$A,$C$6,DATA.discentes!$F:$F,"="&amp;R$4,DATA.discentes!$K:$K,$D16),
" (",
FIXED((COUNTIFS(DATA.discentes!$A:$A,$C$6,DATA.discentes!$F:$F,"="&amp;R$4,DATA.discentes!$K:$K,$D16)/R$6*100),0),
"%)"),"*")</f>
        <v>23 (12%)</v>
      </c>
      <c r="S16" s="5"/>
      <c r="T16" s="5" t="str">
        <f ca="1">IFERROR(
CONCATENATE(
COUNTIFS(DATA.discentes!$A:$A,$C$6,DATA.discentes!$F:$F,"="&amp;T$4,DATA.discentes!$K:$K,$D16),
" (",
FIXED((COUNTIFS(DATA.discentes!$A:$A,$C$6,DATA.discentes!$F:$F,"="&amp;T$4,DATA.discentes!$K:$K,$D16)/T$6*100),0),
"%)"),"*")</f>
        <v>1 (0%)</v>
      </c>
      <c r="U16" s="5" t="str">
        <f ca="1">IFERROR(
CONCATENATE(
COUNTIFS(DATA.discentes!$A:$A,$C$6,DATA.discentes!$F:$F,"="&amp;U$4,DATA.discentes!$K:$K,$D16),
" (",
FIXED((COUNTIFS(DATA.discentes!$A:$A,$C$6,DATA.discentes!$F:$F,"="&amp;U$4,DATA.discentes!$K:$K,$D16)/U$6*100),0),
"%)"),"*")</f>
        <v>0 (0%)</v>
      </c>
      <c r="V16" s="5" t="str">
        <f>IFERROR(
CONCATENATE(
COUNTIFS(DATA.discentes!$A:$A,$C$6,DATA.discentes!$F:$F,"="&amp;V$4,DATA.discentes!$K:$K,$D16),
" (",
FIXED((COUNTIFS(DATA.discentes!$A:$A,$C$6,DATA.discentes!$F:$F,"="&amp;V$4,DATA.discentes!$K:$K,$D16)/V$6*100),0),
"%)"),"*")</f>
        <v>0 (0%)</v>
      </c>
      <c r="W16" s="5" t="str">
        <f>IFERROR(
CONCATENATE(
COUNTIFS(DATA.discentes!$A:$A,$C$6,DATA.discentes!$F:$F,"="&amp;W$4,DATA.discentes!$K:$K,$D16),
" (",
FIXED((COUNTIFS(DATA.discentes!$A:$A,$C$6,DATA.discentes!$F:$F,"="&amp;W$4,DATA.discentes!$K:$K,$D16)/W$6*100),0),
"%)"),"*")</f>
        <v>0 (0%)</v>
      </c>
      <c r="X16" s="1"/>
      <c r="Y16" s="6"/>
      <c r="Z16" s="6"/>
    </row>
    <row r="17" spans="1:26" ht="15.75" customHeight="1" x14ac:dyDescent="0.2">
      <c r="A17" s="1"/>
      <c r="B17" s="2"/>
      <c r="C17" s="26"/>
      <c r="D17" s="19" t="s">
        <v>18</v>
      </c>
      <c r="E17" s="4" t="str">
        <f ca="1">CONCATENATE(
COUNTIFS(DATA.discentes!$A:$A,$C$6,DATA.discentes!$K:$K,$D17),
" (",
FIXED((COUNTIFS(DATA.discentes!$A:$A,$C$6,DATA.discentes!$K:$K,$D17)/E$5*100),0),
"%)")</f>
        <v>1 (0%)</v>
      </c>
      <c r="F17" s="5" t="str">
        <f>IFERROR(
CONCATENATE(
COUNTIFS(DATA.discentes!$A:$A,$C$6,DATA.discentes!$F:$F,"="&amp;F$4,DATA.discentes!$K:$K,$D17),
" (",
FIXED((COUNTIFS(DATA.discentes!$A:$A,$C$6,DATA.discentes!$F:$F,"="&amp;F$4,DATA.discentes!$K:$K,$D17)/F$6*100),0),
"%)"),"*")</f>
        <v>0 (0%)</v>
      </c>
      <c r="G17" s="5" t="str">
        <f>IFERROR(
CONCATENATE(
COUNTIFS(DATA.discentes!$A:$A,$C$6,DATA.discentes!$F:$F,"="&amp;G$4,DATA.discentes!$K:$K,$D17),
" (",
FIXED((COUNTIFS(DATA.discentes!$A:$A,$C$6,DATA.discentes!$F:$F,"="&amp;G$4,DATA.discentes!$K:$K,$D17)/G$6*100),0),
"%)"),"*")</f>
        <v>0 (0%)</v>
      </c>
      <c r="H17" s="5" t="str">
        <f>IFERROR(
CONCATENATE(
COUNTIFS(DATA.discentes!$A:$A,$C$6,DATA.discentes!$F:$F,"="&amp;H$4,DATA.discentes!$K:$K,$D17),
" (",
FIXED((COUNTIFS(DATA.discentes!$A:$A,$C$6,DATA.discentes!$F:$F,"="&amp;H$4,DATA.discentes!$K:$K,$D17)/H$6*100),0),
"%)"),"*")</f>
        <v>0 (0%)</v>
      </c>
      <c r="I17" s="5"/>
      <c r="J17" s="5" t="str">
        <f>IFERROR(
CONCATENATE(
COUNTIFS(DATA.discentes!$A:$A,$C$6,DATA.discentes!$F:$F,"="&amp;J$4,DATA.discentes!$K:$K,$D17),
" (",
FIXED((COUNTIFS(DATA.discentes!$A:$A,$C$6,DATA.discentes!$F:$F,"="&amp;J$4,DATA.discentes!$K:$K,$D17)/J$6*100),0),
"%)"),"*")</f>
        <v>0 (0%)</v>
      </c>
      <c r="K17" s="5" t="str">
        <f>IFERROR(
CONCATENATE(
COUNTIFS(DATA.discentes!$A:$A,$C$6,DATA.discentes!$F:$F,"="&amp;K$4,DATA.discentes!$K:$K,$D17),
" (",
FIXED((COUNTIFS(DATA.discentes!$A:$A,$C$6,DATA.discentes!$F:$F,"="&amp;K$4,DATA.discentes!$K:$K,$D17)/K$6*100),0),
"%)"),"*")</f>
        <v>0 (0%)</v>
      </c>
      <c r="L17" s="5" t="str">
        <f ca="1">IFERROR(
CONCATENATE(
COUNTIFS(DATA.discentes!$A:$A,$C$6,DATA.discentes!$F:$F,"="&amp;L$4,DATA.discentes!$K:$K,$D17),
" (",
FIXED((COUNTIFS(DATA.discentes!$A:$A,$C$6,DATA.discentes!$F:$F,"="&amp;L$4,DATA.discentes!$K:$K,$D17)/L$6*100),0),
"%)"),"*")</f>
        <v>0 (0%)</v>
      </c>
      <c r="M17" s="5" t="str">
        <f>IFERROR(
CONCATENATE(
COUNTIFS(DATA.discentes!$A:$A,$C$6,DATA.discentes!$F:$F,"="&amp;M$4,DATA.discentes!$K:$K,$D17),
" (",
FIXED((COUNTIFS(DATA.discentes!$A:$A,$C$6,DATA.discentes!$F:$F,"="&amp;M$4,DATA.discentes!$K:$K,$D17)/M$6*100),0),
"%)"),"*")</f>
        <v>0 (0%)</v>
      </c>
      <c r="N17" s="5"/>
      <c r="O17" s="5" t="str">
        <f>IFERROR(
CONCATENATE(
COUNTIFS(DATA.discentes!$A:$A,$C$6,DATA.discentes!$F:$F,"="&amp;O$4,DATA.discentes!$K:$K,$D17),
" (",
FIXED((COUNTIFS(DATA.discentes!$A:$A,$C$6,DATA.discentes!$F:$F,"="&amp;O$4,DATA.discentes!$K:$K,$D17)/O$6*100),0),
"%)"),"*")</f>
        <v>0 (0%)</v>
      </c>
      <c r="P17" s="5" t="str">
        <f>IFERROR(
CONCATENATE(
COUNTIFS(DATA.discentes!$A:$A,$C$6,DATA.discentes!$F:$F,"="&amp;P$4,DATA.discentes!$K:$K,$D17),
" (",
FIXED((COUNTIFS(DATA.discentes!$A:$A,$C$6,DATA.discentes!$F:$F,"="&amp;P$4,DATA.discentes!$K:$K,$D17)/P$6*100),0),
"%)"),"*")</f>
        <v>0 (0%)</v>
      </c>
      <c r="Q17" s="5" t="str">
        <f ca="1">IFERROR(
CONCATENATE(
COUNTIFS(DATA.discentes!$A:$A,$C$6,DATA.discentes!$F:$F,"="&amp;Q$4,DATA.discentes!$K:$K,$D17),
" (",
FIXED((COUNTIFS(DATA.discentes!$A:$A,$C$6,DATA.discentes!$F:$F,"="&amp;Q$4,DATA.discentes!$K:$K,$D17)/Q$6*100),0),
"%)"),"*")</f>
        <v>1 (1%)</v>
      </c>
      <c r="R17" s="5" t="str">
        <f ca="1">IFERROR(
CONCATENATE(
COUNTIFS(DATA.discentes!$A:$A,$C$6,DATA.discentes!$F:$F,"="&amp;R$4,DATA.discentes!$K:$K,$D17),
" (",
FIXED((COUNTIFS(DATA.discentes!$A:$A,$C$6,DATA.discentes!$F:$F,"="&amp;R$4,DATA.discentes!$K:$K,$D17)/R$6*100),0),
"%)"),"*")</f>
        <v>0 (0%)</v>
      </c>
      <c r="S17" s="5"/>
      <c r="T17" s="5" t="str">
        <f ca="1">IFERROR(
CONCATENATE(
COUNTIFS(DATA.discentes!$A:$A,$C$6,DATA.discentes!$F:$F,"="&amp;T$4,DATA.discentes!$K:$K,$D17),
" (",
FIXED((COUNTIFS(DATA.discentes!$A:$A,$C$6,DATA.discentes!$F:$F,"="&amp;T$4,DATA.discentes!$K:$K,$D17)/T$6*100),0),
"%)"),"*")</f>
        <v>0 (0%)</v>
      </c>
      <c r="U17" s="5" t="str">
        <f ca="1">IFERROR(
CONCATENATE(
COUNTIFS(DATA.discentes!$A:$A,$C$6,DATA.discentes!$F:$F,"="&amp;U$4,DATA.discentes!$K:$K,$D17),
" (",
FIXED((COUNTIFS(DATA.discentes!$A:$A,$C$6,DATA.discentes!$F:$F,"="&amp;U$4,DATA.discentes!$K:$K,$D17)/U$6*100),0),
"%)"),"*")</f>
        <v>0 (0%)</v>
      </c>
      <c r="V17" s="5" t="str">
        <f>IFERROR(
CONCATENATE(
COUNTIFS(DATA.discentes!$A:$A,$C$6,DATA.discentes!$F:$F,"="&amp;V$4,DATA.discentes!$K:$K,$D17),
" (",
FIXED((COUNTIFS(DATA.discentes!$A:$A,$C$6,DATA.discentes!$F:$F,"="&amp;V$4,DATA.discentes!$K:$K,$D17)/V$6*100),0),
"%)"),"*")</f>
        <v>0 (0%)</v>
      </c>
      <c r="W17" s="5" t="str">
        <f>IFERROR(
CONCATENATE(
COUNTIFS(DATA.discentes!$A:$A,$C$6,DATA.discentes!$F:$F,"="&amp;W$4,DATA.discentes!$K:$K,$D17),
" (",
FIXED((COUNTIFS(DATA.discentes!$A:$A,$C$6,DATA.discentes!$F:$F,"="&amp;W$4,DATA.discentes!$K:$K,$D17)/W$6*100),0),
"%)"),"*")</f>
        <v>0 (0%)</v>
      </c>
      <c r="X17" s="1"/>
      <c r="Y17" s="6"/>
      <c r="Z17" s="6"/>
    </row>
    <row r="18" spans="1:26" ht="15.75" customHeight="1" x14ac:dyDescent="0.2">
      <c r="A18" s="1"/>
      <c r="B18" s="2"/>
      <c r="C18" s="26"/>
      <c r="D18" s="19" t="s">
        <v>19</v>
      </c>
      <c r="E18" s="4" t="str">
        <f ca="1">CONCATENATE(
COUNTIFS(DATA.discentes!$A:$A,$C$6,DATA.discentes!$K:$K,$D18),
" (",
FIXED((COUNTIFS(DATA.discentes!$A:$A,$C$6,DATA.discentes!$K:$K,$D18)/E$5*100),0),
"%)")</f>
        <v>42 (8%)</v>
      </c>
      <c r="F18" s="5" t="str">
        <f>IFERROR(
CONCATENATE(
COUNTIFS(DATA.discentes!$A:$A,$C$6,DATA.discentes!$F:$F,"="&amp;F$4,DATA.discentes!$K:$K,$D18),
" (",
FIXED((COUNTIFS(DATA.discentes!$A:$A,$C$6,DATA.discentes!$F:$F,"="&amp;F$4,DATA.discentes!$K:$K,$D18)/F$6*100),0),
"%)"),"*")</f>
        <v>2 (11%)</v>
      </c>
      <c r="G18" s="5" t="str">
        <f>IFERROR(
CONCATENATE(
COUNTIFS(DATA.discentes!$A:$A,$C$6,DATA.discentes!$F:$F,"="&amp;G$4,DATA.discentes!$K:$K,$D18),
" (",
FIXED((COUNTIFS(DATA.discentes!$A:$A,$C$6,DATA.discentes!$F:$F,"="&amp;G$4,DATA.discentes!$K:$K,$D18)/G$6*100),0),
"%)"),"*")</f>
        <v>0 (0%)</v>
      </c>
      <c r="H18" s="5" t="str">
        <f>IFERROR(
CONCATENATE(
COUNTIFS(DATA.discentes!$A:$A,$C$6,DATA.discentes!$F:$F,"="&amp;H$4,DATA.discentes!$K:$K,$D18),
" (",
FIXED((COUNTIFS(DATA.discentes!$A:$A,$C$6,DATA.discentes!$F:$F,"="&amp;H$4,DATA.discentes!$K:$K,$D18)/H$6*100),0),
"%)"),"*")</f>
        <v>1 (2%)</v>
      </c>
      <c r="I18" s="5"/>
      <c r="J18" s="5" t="str">
        <f>IFERROR(
CONCATENATE(
COUNTIFS(DATA.discentes!$A:$A,$C$6,DATA.discentes!$F:$F,"="&amp;J$4,DATA.discentes!$K:$K,$D18),
" (",
FIXED((COUNTIFS(DATA.discentes!$A:$A,$C$6,DATA.discentes!$F:$F,"="&amp;J$4,DATA.discentes!$K:$K,$D18)/J$6*100),0),
"%)"),"*")</f>
        <v>0 (0%)</v>
      </c>
      <c r="K18" s="5" t="str">
        <f>IFERROR(
CONCATENATE(
COUNTIFS(DATA.discentes!$A:$A,$C$6,DATA.discentes!$F:$F,"="&amp;K$4,DATA.discentes!$K:$K,$D18),
" (",
FIXED((COUNTIFS(DATA.discentes!$A:$A,$C$6,DATA.discentes!$F:$F,"="&amp;K$4,DATA.discentes!$K:$K,$D18)/K$6*100),0),
"%)"),"*")</f>
        <v>0 (0%)</v>
      </c>
      <c r="L18" s="5" t="str">
        <f ca="1">IFERROR(
CONCATENATE(
COUNTIFS(DATA.discentes!$A:$A,$C$6,DATA.discentes!$F:$F,"="&amp;L$4,DATA.discentes!$K:$K,$D18),
" (",
FIXED((COUNTIFS(DATA.discentes!$A:$A,$C$6,DATA.discentes!$F:$F,"="&amp;L$4,DATA.discentes!$K:$K,$D18)/L$6*100),0),
"%)"),"*")</f>
        <v>1 (1%)</v>
      </c>
      <c r="M18" s="5" t="str">
        <f>IFERROR(
CONCATENATE(
COUNTIFS(DATA.discentes!$A:$A,$C$6,DATA.discentes!$F:$F,"="&amp;M$4,DATA.discentes!$K:$K,$D18),
" (",
FIXED((COUNTIFS(DATA.discentes!$A:$A,$C$6,DATA.discentes!$F:$F,"="&amp;M$4,DATA.discentes!$K:$K,$D18)/M$6*100),0),
"%)"),"*")</f>
        <v>6 (5%)</v>
      </c>
      <c r="N18" s="5"/>
      <c r="O18" s="5" t="str">
        <f>IFERROR(
CONCATENATE(
COUNTIFS(DATA.discentes!$A:$A,$C$6,DATA.discentes!$F:$F,"="&amp;O$4,DATA.discentes!$K:$K,$D18),
" (",
FIXED((COUNTIFS(DATA.discentes!$A:$A,$C$6,DATA.discentes!$F:$F,"="&amp;O$4,DATA.discentes!$K:$K,$D18)/O$6*100),0),
"%)"),"*")</f>
        <v>4 (3%)</v>
      </c>
      <c r="P18" s="5" t="str">
        <f>IFERROR(
CONCATENATE(
COUNTIFS(DATA.discentes!$A:$A,$C$6,DATA.discentes!$F:$F,"="&amp;P$4,DATA.discentes!$K:$K,$D18),
" (",
FIXED((COUNTIFS(DATA.discentes!$A:$A,$C$6,DATA.discentes!$F:$F,"="&amp;P$4,DATA.discentes!$K:$K,$D18)/P$6*100),0),
"%)"),"*")</f>
        <v>6 (5%)</v>
      </c>
      <c r="Q18" s="5" t="str">
        <f ca="1">IFERROR(
CONCATENATE(
COUNTIFS(DATA.discentes!$A:$A,$C$6,DATA.discentes!$F:$F,"="&amp;Q$4,DATA.discentes!$K:$K,$D18),
" (",
FIXED((COUNTIFS(DATA.discentes!$A:$A,$C$6,DATA.discentes!$F:$F,"="&amp;Q$4,DATA.discentes!$K:$K,$D18)/Q$6*100),0),
"%)"),"*")</f>
        <v>8 (5%)</v>
      </c>
      <c r="R18" s="5" t="str">
        <f ca="1">IFERROR(
CONCATENATE(
COUNTIFS(DATA.discentes!$A:$A,$C$6,DATA.discentes!$F:$F,"="&amp;R$4,DATA.discentes!$K:$K,$D18),
" (",
FIXED((COUNTIFS(DATA.discentes!$A:$A,$C$6,DATA.discentes!$F:$F,"="&amp;R$4,DATA.discentes!$K:$K,$D18)/R$6*100),0),
"%)"),"*")</f>
        <v>9 (5%)</v>
      </c>
      <c r="S18" s="5"/>
      <c r="T18" s="5" t="str">
        <f ca="1">IFERROR(
CONCATENATE(
COUNTIFS(DATA.discentes!$A:$A,$C$6,DATA.discentes!$F:$F,"="&amp;T$4,DATA.discentes!$K:$K,$D18),
" (",
FIXED((COUNTIFS(DATA.discentes!$A:$A,$C$6,DATA.discentes!$F:$F,"="&amp;T$4,DATA.discentes!$K:$K,$D18)/T$6*100),0),
"%)"),"*")</f>
        <v>5 (2%)</v>
      </c>
      <c r="U18" s="5" t="str">
        <f ca="1">IFERROR(
CONCATENATE(
COUNTIFS(DATA.discentes!$A:$A,$C$6,DATA.discentes!$F:$F,"="&amp;U$4,DATA.discentes!$K:$K,$D18),
" (",
FIXED((COUNTIFS(DATA.discentes!$A:$A,$C$6,DATA.discentes!$F:$F,"="&amp;U$4,DATA.discentes!$K:$K,$D18)/U$6*100),0),
"%)"),"*")</f>
        <v>0 (0%)</v>
      </c>
      <c r="V18" s="5" t="str">
        <f>IFERROR(
CONCATENATE(
COUNTIFS(DATA.discentes!$A:$A,$C$6,DATA.discentes!$F:$F,"="&amp;V$4,DATA.discentes!$K:$K,$D18),
" (",
FIXED((COUNTIFS(DATA.discentes!$A:$A,$C$6,DATA.discentes!$F:$F,"="&amp;V$4,DATA.discentes!$K:$K,$D18)/V$6*100),0),
"%)"),"*")</f>
        <v>0 (0%)</v>
      </c>
      <c r="W18" s="5" t="str">
        <f>IFERROR(
CONCATENATE(
COUNTIFS(DATA.discentes!$A:$A,$C$6,DATA.discentes!$F:$F,"="&amp;W$4,DATA.discentes!$K:$K,$D18),
" (",
FIXED((COUNTIFS(DATA.discentes!$A:$A,$C$6,DATA.discentes!$F:$F,"="&amp;W$4,DATA.discentes!$K:$K,$D18)/W$6*100),0),
"%)"),"*")</f>
        <v>0 (0%)</v>
      </c>
      <c r="X18" s="1"/>
      <c r="Y18" s="6"/>
      <c r="Z18" s="6"/>
    </row>
    <row r="19" spans="1:26" ht="15.75" customHeight="1" x14ac:dyDescent="0.2">
      <c r="A19" s="1"/>
      <c r="B19" s="2"/>
      <c r="C19" s="26"/>
      <c r="D19" s="19" t="s">
        <v>20</v>
      </c>
      <c r="E19" s="4" t="str">
        <f ca="1">CONCATENATE(
COUNTIFS(DATA.discentes!$A:$A,$C$6,DATA.discentes!$K:$K,$D19),
" (",
FIXED((COUNTIFS(DATA.discentes!$A:$A,$C$6,DATA.discentes!$K:$K,$D19)/E$5*100),0),
"%)")</f>
        <v>50 (10%)</v>
      </c>
      <c r="F19" s="5" t="str">
        <f>IFERROR(
CONCATENATE(
COUNTIFS(DATA.discentes!$A:$A,$C$6,DATA.discentes!$F:$F,"="&amp;F$4,DATA.discentes!$K:$K,$D19),
" (",
FIXED((COUNTIFS(DATA.discentes!$A:$A,$C$6,DATA.discentes!$F:$F,"="&amp;F$4,DATA.discentes!$K:$K,$D19)/F$6*100),0),
"%)"),"*")</f>
        <v>3 (16%)</v>
      </c>
      <c r="G19" s="5" t="str">
        <f>IFERROR(
CONCATENATE(
COUNTIFS(DATA.discentes!$A:$A,$C$6,DATA.discentes!$F:$F,"="&amp;G$4,DATA.discentes!$K:$K,$D19),
" (",
FIXED((COUNTIFS(DATA.discentes!$A:$A,$C$6,DATA.discentes!$F:$F,"="&amp;G$4,DATA.discentes!$K:$K,$D19)/G$6*100),0),
"%)"),"*")</f>
        <v>4 (11%)</v>
      </c>
      <c r="H19" s="5" t="str">
        <f>IFERROR(
CONCATENATE(
COUNTIFS(DATA.discentes!$A:$A,$C$6,DATA.discentes!$F:$F,"="&amp;H$4,DATA.discentes!$K:$K,$D19),
" (",
FIXED((COUNTIFS(DATA.discentes!$A:$A,$C$6,DATA.discentes!$F:$F,"="&amp;H$4,DATA.discentes!$K:$K,$D19)/H$6*100),0),
"%)"),"*")</f>
        <v>3 (7%)</v>
      </c>
      <c r="I19" s="5"/>
      <c r="J19" s="5" t="str">
        <f ca="1">IFERROR(
CONCATENATE(
COUNTIFS(DATA.discentes!$A:$A,$C$6,DATA.discentes!$F:$F,"="&amp;J$4,DATA.discentes!$K:$K,$D19),
" (",
FIXED((COUNTIFS(DATA.discentes!$A:$A,$C$6,DATA.discentes!$F:$F,"="&amp;J$4,DATA.discentes!$K:$K,$D19)/J$6*100),0),
"%)"),"*")</f>
        <v>6 (10%)</v>
      </c>
      <c r="K19" s="5" t="str">
        <f>IFERROR(
CONCATENATE(
COUNTIFS(DATA.discentes!$A:$A,$C$6,DATA.discentes!$F:$F,"="&amp;K$4,DATA.discentes!$K:$K,$D19),
" (",
FIXED((COUNTIFS(DATA.discentes!$A:$A,$C$6,DATA.discentes!$F:$F,"="&amp;K$4,DATA.discentes!$K:$K,$D19)/K$6*100),0),
"%)"),"*")</f>
        <v>4 (5%)</v>
      </c>
      <c r="L19" s="5" t="str">
        <f ca="1">IFERROR(
CONCATENATE(
COUNTIFS(DATA.discentes!$A:$A,$C$6,DATA.discentes!$F:$F,"="&amp;L$4,DATA.discentes!$K:$K,$D19),
" (",
FIXED((COUNTIFS(DATA.discentes!$A:$A,$C$6,DATA.discentes!$F:$F,"="&amp;L$4,DATA.discentes!$K:$K,$D19)/L$6*100),0),
"%)"),"*")</f>
        <v>7 (7%)</v>
      </c>
      <c r="M19" s="5" t="str">
        <f>IFERROR(
CONCATENATE(
COUNTIFS(DATA.discentes!$A:$A,$C$6,DATA.discentes!$F:$F,"="&amp;M$4,DATA.discentes!$K:$K,$D19),
" (",
FIXED((COUNTIFS(DATA.discentes!$A:$A,$C$6,DATA.discentes!$F:$F,"="&amp;M$4,DATA.discentes!$K:$K,$D19)/M$6*100),0),
"%)"),"*")</f>
        <v>2 (2%)</v>
      </c>
      <c r="N19" s="5"/>
      <c r="O19" s="5" t="str">
        <f>IFERROR(
CONCATENATE(
COUNTIFS(DATA.discentes!$A:$A,$C$6,DATA.discentes!$F:$F,"="&amp;O$4,DATA.discentes!$K:$K,$D19),
" (",
FIXED((COUNTIFS(DATA.discentes!$A:$A,$C$6,DATA.discentes!$F:$F,"="&amp;O$4,DATA.discentes!$K:$K,$D19)/O$6*100),0),
"%)"),"*")</f>
        <v>6 (5%)</v>
      </c>
      <c r="P19" s="5" t="str">
        <f ca="1">IFERROR(
CONCATENATE(
COUNTIFS(DATA.discentes!$A:$A,$C$6,DATA.discentes!$F:$F,"="&amp;P$4,DATA.discentes!$K:$K,$D19),
" (",
FIXED((COUNTIFS(DATA.discentes!$A:$A,$C$6,DATA.discentes!$F:$F,"="&amp;P$4,DATA.discentes!$K:$K,$D19)/P$6*100),0),
"%)"),"*")</f>
        <v>4 (3%)</v>
      </c>
      <c r="Q19" s="5" t="str">
        <f ca="1">IFERROR(
CONCATENATE(
COUNTIFS(DATA.discentes!$A:$A,$C$6,DATA.discentes!$F:$F,"="&amp;Q$4,DATA.discentes!$K:$K,$D19),
" (",
FIXED((COUNTIFS(DATA.discentes!$A:$A,$C$6,DATA.discentes!$F:$F,"="&amp;Q$4,DATA.discentes!$K:$K,$D19)/Q$6*100),0),
"%)"),"*")</f>
        <v>8 (5%)</v>
      </c>
      <c r="R19" s="5" t="str">
        <f ca="1">IFERROR(
CONCATENATE(
COUNTIFS(DATA.discentes!$A:$A,$C$6,DATA.discentes!$F:$F,"="&amp;R$4,DATA.discentes!$K:$K,$D19),
" (",
FIXED((COUNTIFS(DATA.discentes!$A:$A,$C$6,DATA.discentes!$F:$F,"="&amp;R$4,DATA.discentes!$K:$K,$D19)/R$6*100),0),
"%)"),"*")</f>
        <v>3 (2%)</v>
      </c>
      <c r="S19" s="5"/>
      <c r="T19" s="5" t="str">
        <f ca="1">IFERROR(
CONCATENATE(
COUNTIFS(DATA.discentes!$A:$A,$C$6,DATA.discentes!$F:$F,"="&amp;T$4,DATA.discentes!$K:$K,$D19),
" (",
FIXED((COUNTIFS(DATA.discentes!$A:$A,$C$6,DATA.discentes!$F:$F,"="&amp;T$4,DATA.discentes!$K:$K,$D19)/T$6*100),0),
"%)"),"*")</f>
        <v>0 (0%)</v>
      </c>
      <c r="U19" s="5" t="str">
        <f ca="1">IFERROR(
CONCATENATE(
COUNTIFS(DATA.discentes!$A:$A,$C$6,DATA.discentes!$F:$F,"="&amp;U$4,DATA.discentes!$K:$K,$D19),
" (",
FIXED((COUNTIFS(DATA.discentes!$A:$A,$C$6,DATA.discentes!$F:$F,"="&amp;U$4,DATA.discentes!$K:$K,$D19)/U$6*100),0),
"%)"),"*")</f>
        <v>0 (0%)</v>
      </c>
      <c r="V19" s="5" t="str">
        <f>IFERROR(
CONCATENATE(
COUNTIFS(DATA.discentes!$A:$A,$C$6,DATA.discentes!$F:$F,"="&amp;V$4,DATA.discentes!$K:$K,$D19),
" (",
FIXED((COUNTIFS(DATA.discentes!$A:$A,$C$6,DATA.discentes!$F:$F,"="&amp;V$4,DATA.discentes!$K:$K,$D19)/V$6*100),0),
"%)"),"*")</f>
        <v>0 (0%)</v>
      </c>
      <c r="W19" s="5" t="str">
        <f>IFERROR(
CONCATENATE(
COUNTIFS(DATA.discentes!$A:$A,$C$6,DATA.discentes!$F:$F,"="&amp;W$4,DATA.discentes!$K:$K,$D19),
" (",
FIXED((COUNTIFS(DATA.discentes!$A:$A,$C$6,DATA.discentes!$F:$F,"="&amp;W$4,DATA.discentes!$K:$K,$D19)/W$6*100),0),
"%)"),"*")</f>
        <v>0 (0%)</v>
      </c>
      <c r="X19" s="1"/>
      <c r="Y19" s="6"/>
      <c r="Z19" s="6"/>
    </row>
    <row r="20" spans="1:26" ht="15.75" customHeight="1" x14ac:dyDescent="0.2">
      <c r="A20" s="1"/>
      <c r="B20" s="2"/>
      <c r="C20" s="28"/>
      <c r="D20" s="22" t="s">
        <v>21</v>
      </c>
      <c r="E20" s="29" t="str">
        <f ca="1">CONCATENATE(
COUNTIFS(DATA.discentes!$A:$A,$C$6,DATA.discentes!$K:$K,$D20),
" (",
FIXED((COUNTIFS(DATA.discentes!$A:$A,$C$6,DATA.discentes!$K:$K,$D20)/E$5*100),0),
"%)")</f>
        <v>14 (3%)</v>
      </c>
      <c r="F20" s="27" t="str">
        <f>IFERROR(
CONCATENATE(
COUNTIFS(DATA.discentes!$A:$A,$C$6,DATA.discentes!$F:$F,"="&amp;F$4,DATA.discentes!$K:$K,$D20),
" (",
FIXED((COUNTIFS(DATA.discentes!$A:$A,$C$6,DATA.discentes!$F:$F,"="&amp;F$4,DATA.discentes!$K:$K,$D20)/F$6*100),0),
"%)"),"*")</f>
        <v>0 (0%)</v>
      </c>
      <c r="G20" s="27" t="str">
        <f>IFERROR(
CONCATENATE(
COUNTIFS(DATA.discentes!$A:$A,$C$6,DATA.discentes!$F:$F,"="&amp;G$4,DATA.discentes!$K:$K,$D20),
" (",
FIXED((COUNTIFS(DATA.discentes!$A:$A,$C$6,DATA.discentes!$F:$F,"="&amp;G$4,DATA.discentes!$K:$K,$D20)/G$6*100),0),
"%)"),"*")</f>
        <v>0 (0%)</v>
      </c>
      <c r="H20" s="27" t="str">
        <f ca="1">IFERROR(
CONCATENATE(
COUNTIFS(DATA.discentes!$A:$A,$C$6,DATA.discentes!$F:$F,"="&amp;H$4,DATA.discentes!$K:$K,$D20),
" (",
FIXED((COUNTIFS(DATA.discentes!$A:$A,$C$6,DATA.discentes!$F:$F,"="&amp;H$4,DATA.discentes!$K:$K,$D20)/H$6*100),0),
"%)"),"*")</f>
        <v>0 (0%)</v>
      </c>
      <c r="I20" s="5"/>
      <c r="J20" s="27" t="str">
        <f>IFERROR(
CONCATENATE(
COUNTIFS(DATA.discentes!$A:$A,$C$6,DATA.discentes!$F:$F,"="&amp;J$4,DATA.discentes!$K:$K,$D20),
" (",
FIXED((COUNTIFS(DATA.discentes!$A:$A,$C$6,DATA.discentes!$F:$F,"="&amp;J$4,DATA.discentes!$K:$K,$D20)/J$6*100),0),
"%)"),"*")</f>
        <v>0 (0%)</v>
      </c>
      <c r="K20" s="27" t="str">
        <f>IFERROR(
CONCATENATE(
COUNTIFS(DATA.discentes!$A:$A,$C$6,DATA.discentes!$F:$F,"="&amp;K$4,DATA.discentes!$K:$K,$D20),
" (",
FIXED((COUNTIFS(DATA.discentes!$A:$A,$C$6,DATA.discentes!$F:$F,"="&amp;K$4,DATA.discentes!$K:$K,$D20)/K$6*100),0),
"%)"),"*")</f>
        <v>0 (0%)</v>
      </c>
      <c r="L20" s="27" t="str">
        <f ca="1">IFERROR(
CONCATENATE(
COUNTIFS(DATA.discentes!$A:$A,$C$6,DATA.discentes!$F:$F,"="&amp;L$4,DATA.discentes!$K:$K,$D20),
" (",
FIXED((COUNTIFS(DATA.discentes!$A:$A,$C$6,DATA.discentes!$F:$F,"="&amp;L$4,DATA.discentes!$K:$K,$D20)/L$6*100),0),
"%)"),"*")</f>
        <v>0 (0%)</v>
      </c>
      <c r="M20" s="27" t="str">
        <f>IFERROR(
CONCATENATE(
COUNTIFS(DATA.discentes!$A:$A,$C$6,DATA.discentes!$F:$F,"="&amp;M$4,DATA.discentes!$K:$K,$D20),
" (",
FIXED((COUNTIFS(DATA.discentes!$A:$A,$C$6,DATA.discentes!$F:$F,"="&amp;M$4,DATA.discentes!$K:$K,$D20)/M$6*100),0),
"%)"),"*")</f>
        <v>0 (0%)</v>
      </c>
      <c r="N20" s="5"/>
      <c r="O20" s="27" t="str">
        <f>IFERROR(
CONCATENATE(
COUNTIFS(DATA.discentes!$A:$A,$C$6,DATA.discentes!$F:$F,"="&amp;O$4,DATA.discentes!$K:$K,$D20),
" (",
FIXED((COUNTIFS(DATA.discentes!$A:$A,$C$6,DATA.discentes!$F:$F,"="&amp;O$4,DATA.discentes!$K:$K,$D20)/O$6*100),0),
"%)"),"*")</f>
        <v>0 (0%)</v>
      </c>
      <c r="P20" s="27" t="str">
        <f ca="1">IFERROR(
CONCATENATE(
COUNTIFS(DATA.discentes!$A:$A,$C$6,DATA.discentes!$F:$F,"="&amp;P$4,DATA.discentes!$K:$K,$D20),
" (",
FIXED((COUNTIFS(DATA.discentes!$A:$A,$C$6,DATA.discentes!$F:$F,"="&amp;P$4,DATA.discentes!$K:$K,$D20)/P$6*100),0),
"%)"),"*")</f>
        <v>0 (0%)</v>
      </c>
      <c r="Q20" s="27" t="str">
        <f ca="1">IFERROR(
CONCATENATE(
COUNTIFS(DATA.discentes!$A:$A,$C$6,DATA.discentes!$F:$F,"="&amp;Q$4,DATA.discentes!$K:$K,$D20),
" (",
FIXED((COUNTIFS(DATA.discentes!$A:$A,$C$6,DATA.discentes!$F:$F,"="&amp;Q$4,DATA.discentes!$K:$K,$D20)/Q$6*100),0),
"%)"),"*")</f>
        <v>0 (0%)</v>
      </c>
      <c r="R20" s="27" t="str">
        <f ca="1">IFERROR(
CONCATENATE(
COUNTIFS(DATA.discentes!$A:$A,$C$6,DATA.discentes!$F:$F,"="&amp;R$4,DATA.discentes!$K:$K,$D20),
" (",
FIXED((COUNTIFS(DATA.discentes!$A:$A,$C$6,DATA.discentes!$F:$F,"="&amp;R$4,DATA.discentes!$K:$K,$D20)/R$6*100),0),
"%)"),"*")</f>
        <v>3 (2%)</v>
      </c>
      <c r="S20" s="5"/>
      <c r="T20" s="27" t="str">
        <f ca="1">IFERROR(
CONCATENATE(
COUNTIFS(DATA.discentes!$A:$A,$C$6,DATA.discentes!$F:$F,"="&amp;T$4,DATA.discentes!$K:$K,$D20),
" (",
FIXED((COUNTIFS(DATA.discentes!$A:$A,$C$6,DATA.discentes!$F:$F,"="&amp;T$4,DATA.discentes!$K:$K,$D20)/T$6*100),0),
"%)"),"*")</f>
        <v>6 (3%)</v>
      </c>
      <c r="U20" s="27" t="str">
        <f ca="1">IFERROR(
CONCATENATE(
COUNTIFS(DATA.discentes!$A:$A,$C$6,DATA.discentes!$F:$F,"="&amp;U$4,DATA.discentes!$K:$K,$D20),
" (",
FIXED((COUNTIFS(DATA.discentes!$A:$A,$C$6,DATA.discentes!$F:$F,"="&amp;U$4,DATA.discentes!$K:$K,$D20)/U$6*100),0),
"%)"),"*")</f>
        <v>5 (2%)</v>
      </c>
      <c r="V20" s="27" t="str">
        <f>IFERROR(
CONCATENATE(
COUNTIFS(DATA.discentes!$A:$A,$C$6,DATA.discentes!$F:$F,"="&amp;V$4,DATA.discentes!$K:$K,$D20),
" (",
FIXED((COUNTIFS(DATA.discentes!$A:$A,$C$6,DATA.discentes!$F:$F,"="&amp;V$4,DATA.discentes!$K:$K,$D20)/V$6*100),0),
"%)"),"*")</f>
        <v>0 (0%)</v>
      </c>
      <c r="W20" s="27" t="str">
        <f>IFERROR(
CONCATENATE(
COUNTIFS(DATA.discentes!$A:$A,$C$6,DATA.discentes!$F:$F,"="&amp;W$4,DATA.discentes!$K:$K,$D20),
" (",
FIXED((COUNTIFS(DATA.discentes!$A:$A,$C$6,DATA.discentes!$F:$F,"="&amp;W$4,DATA.discentes!$K:$K,$D20)/W$6*100),0),
"%)"),"*")</f>
        <v>0 (0%)</v>
      </c>
      <c r="X20" s="1"/>
      <c r="Y20" s="6"/>
      <c r="Z20" s="6"/>
    </row>
    <row r="21" spans="1:26" ht="15.75" customHeight="1" x14ac:dyDescent="0.2">
      <c r="A21" s="1"/>
      <c r="B21" s="2"/>
      <c r="C21" s="2" t="s">
        <v>22</v>
      </c>
      <c r="D21" s="30"/>
      <c r="E21" s="16" t="str">
        <f>CONCATENATE(
COUNTIFS(DATA.discentes!$A:$A,$C$21)-
COUNTIFS(DATA.discentes!$A:$A,$C$21,DATA.discentes!$D:$D,"Cancelado")-
COUNTIFS(DATA.discentes!$A:$A,$C$21,DATA.discentes!$D:$D,"Desligado")-
COUNTIFS(DATA.discentes!$A:$A,$C$21,DATA.discentes!$D:$D,"Externo")-
COUNTIFS(DATA.discentes!$A:$A,$C$6,DATA.discentes!$D:$D,"Upgrade")-
COUNTIFS(DATA.discentes!$A:$A,$C$21,DATA.discentes!$D:$D,"Trancado"),
" (",
FIXED((COUNTIFS(DATA.discentes!$A:$A,$C$21)-
COUNTIFS(DATA.discentes!$A:$A,$C$21,DATA.discentes!$D:$D,"Cancelado")-
COUNTIFS(DATA.discentes!$A:$A,$C$21,DATA.discentes!$D:$D,"Desligado")-
COUNTIFS(DATA.discentes!$A:$A,$C$21,DATA.discentes!$D:$D,"Externo")-
COUNTIFS(DATA.discentes!$A:$A,$C$21,DATA.discentes!$D:$D,"Trancado"))/E$5*100,0),
"%)")</f>
        <v>63 (13%)</v>
      </c>
      <c r="F21" s="16">
        <f>COUNTIFS(DATA.discentes!$A:$A,$C$21,DATA.discentes!$F:$F,"&lt;="&amp;F$4)-
COUNTIFS(DATA.discentes!$A:$A,$C$21,DATA.discentes!$I:$I,"&lt;"&amp;F$4)</f>
        <v>0</v>
      </c>
      <c r="G21" s="16">
        <f>COUNTIFS(DATA.discentes!$A:$A,$C$21,DATA.discentes!$F:$F,"&lt;="&amp;G$4)-
COUNTIFS(DATA.discentes!$A:$A,$C$21,DATA.discentes!$I:$I,"&lt;"&amp;G$4)</f>
        <v>0</v>
      </c>
      <c r="H21" s="16">
        <f>COUNTIFS(DATA.discentes!$A:$A,$C$21,DATA.discentes!$F:$F,"&lt;="&amp;H$4)-
COUNTIFS(DATA.discentes!$A:$A,$C$21,DATA.discentes!$I:$I,"&lt;"&amp;H$4)</f>
        <v>0</v>
      </c>
      <c r="I21" s="17"/>
      <c r="J21" s="16">
        <f>COUNTIFS(DATA.discentes!$A:$A,$C$21,DATA.discentes!$F:$F,"&lt;="&amp;J$4)-
COUNTIFS(DATA.discentes!$A:$A,$C$21,DATA.discentes!$I:$I,"&lt;"&amp;J$4)</f>
        <v>0</v>
      </c>
      <c r="K21" s="16">
        <f>COUNTIFS(DATA.discentes!$A:$A,$C$21,DATA.discentes!$F:$F,"&lt;="&amp;K$4)-
COUNTIFS(DATA.discentes!$A:$A,$C$21,DATA.discentes!$I:$I,"&lt;"&amp;K$4)</f>
        <v>0</v>
      </c>
      <c r="L21" s="16">
        <f>COUNTIFS(DATA.discentes!$A:$A,$C$21,DATA.discentes!$F:$F,"&lt;="&amp;L$4)-
COUNTIFS(DATA.discentes!$A:$A,$C$21,DATA.discentes!$I:$I,"&lt;"&amp;L$4)</f>
        <v>13</v>
      </c>
      <c r="M21" s="16">
        <f>COUNTIFS(DATA.discentes!$A:$A,$C$21,DATA.discentes!$F:$F,"&lt;="&amp;M$4)-
COUNTIFS(DATA.discentes!$A:$A,$C$21,DATA.discentes!$I:$I,"&lt;"&amp;M$4)</f>
        <v>13</v>
      </c>
      <c r="N21" s="17"/>
      <c r="O21" s="16">
        <f>COUNTIFS(DATA.discentes!$A:$A,$C$21,DATA.discentes!$F:$F,"&lt;="&amp;O$4)-
COUNTIFS(DATA.discentes!$A:$A,$C$21,DATA.discentes!$I:$I,"&lt;"&amp;O$4)</f>
        <v>16</v>
      </c>
      <c r="P21" s="16">
        <f>COUNTIFS(DATA.discentes!$A:$A,$C$21,DATA.discentes!$F:$F,"&lt;="&amp;P$4)-
COUNTIFS(DATA.discentes!$A:$A,$C$21,DATA.discentes!$I:$I,"&lt;"&amp;P$4)</f>
        <v>16</v>
      </c>
      <c r="Q21" s="16">
        <f>COUNTIFS(DATA.discentes!$A:$A,$C$21,DATA.discentes!$F:$F,"&lt;="&amp;Q$4)-
COUNTIFS(DATA.discentes!$A:$A,$C$21,DATA.discentes!$I:$I,"&lt;"&amp;Q$4)</f>
        <v>42</v>
      </c>
      <c r="R21" s="16">
        <f>COUNTIFS(DATA.discentes!$A:$A,$C$21,DATA.discentes!$F:$F,"&lt;="&amp;R$4)-
COUNTIFS(DATA.discentes!$A:$A,$C$21,DATA.discentes!$I:$I,"&lt;"&amp;R$4)</f>
        <v>47</v>
      </c>
      <c r="S21" s="17"/>
      <c r="T21" s="16">
        <f>COUNTIFS(DATA.discentes!$A:$A,$C$21,DATA.discentes!$F:$F,"&lt;="&amp;T$4)-
COUNTIFS(DATA.discentes!$A:$A,$C$21,DATA.discentes!$I:$I,"&lt;"&amp;T$4)</f>
        <v>52</v>
      </c>
      <c r="U21" s="16">
        <f>COUNTIFS(DATA.discentes!$A:$A,$C$21,DATA.discentes!$F:$F,"&lt;="&amp;U$4)-
COUNTIFS(DATA.discentes!$A:$A,$C$21,DATA.discentes!$I:$I,"&lt;"&amp;U$4)</f>
        <v>59</v>
      </c>
      <c r="V21" s="16">
        <f>COUNTIFS(DATA.discentes!$A:$A,$C$21,DATA.discentes!$F:$F,"&lt;="&amp;V$4)-
COUNTIFS(DATA.discentes!$A:$A,$C$21,DATA.discentes!$I:$I,"&lt;"&amp;V$4)</f>
        <v>51</v>
      </c>
      <c r="W21" s="16">
        <f>COUNTIFS(DATA.discentes!$A:$A,$C$21,DATA.discentes!$F:$F,"&lt;="&amp;W$4)-
COUNTIFS(DATA.discentes!$A:$A,$C$21,DATA.discentes!$I:$I,"&lt;"&amp;W$4)</f>
        <v>51</v>
      </c>
      <c r="X21" s="1"/>
      <c r="Y21" s="6"/>
      <c r="Z21" s="6"/>
    </row>
    <row r="22" spans="1:26" ht="15.75" customHeight="1" x14ac:dyDescent="0.2">
      <c r="A22" s="1"/>
      <c r="B22" s="2"/>
      <c r="C22" s="2"/>
      <c r="D22" s="19" t="s">
        <v>8</v>
      </c>
      <c r="E22" s="4" t="str">
        <f>CONCATENATE(
COUNTIF(DATA.discentes!$A:$A,$C$21),
" (",
FIXED(COUNTIF(DATA.discentes!$A:$A,$C$21)/E$5*100,0),
"%)")</f>
        <v>74 (15%)</v>
      </c>
      <c r="F22" s="5">
        <f>IFERROR(
COUNTIFS(DATA.discentes!$A:$A,$C$21,DATA.discentes!$F:$F,"="&amp;F$4),"*")</f>
        <v>0</v>
      </c>
      <c r="G22" s="5">
        <f>IFERROR(
COUNTIFS(DATA.discentes!$A:$A,$C$21,DATA.discentes!$F:$F,"="&amp;G$4),"*")</f>
        <v>0</v>
      </c>
      <c r="H22" s="5">
        <f>IFERROR(
COUNTIFS(DATA.discentes!$A:$A,$C$21,DATA.discentes!$F:$F,"="&amp;H$4),"*")</f>
        <v>0</v>
      </c>
      <c r="I22" s="5"/>
      <c r="J22" s="5">
        <f>IFERROR(
COUNTIFS(DATA.discentes!$A:$A,$C$21,DATA.discentes!$F:$F,"="&amp;J$4),"*")</f>
        <v>0</v>
      </c>
      <c r="K22" s="5">
        <f>IFERROR(
COUNTIFS(DATA.discentes!$A:$A,$C$21,DATA.discentes!$F:$F,"="&amp;K$4),"*")</f>
        <v>0</v>
      </c>
      <c r="L22" s="5">
        <f>IFERROR(
COUNTIFS(DATA.discentes!$A:$A,$C$21,DATA.discentes!$F:$F,"="&amp;L$4),"*")</f>
        <v>13</v>
      </c>
      <c r="M22" s="5">
        <f>IFERROR(
COUNTIFS(DATA.discentes!$A:$A,$C$21,DATA.discentes!$F:$F,"="&amp;M$4),"*")</f>
        <v>0</v>
      </c>
      <c r="N22" s="5"/>
      <c r="O22" s="5">
        <f>IFERROR(
COUNTIFS(DATA.discentes!$A:$A,$C$21,DATA.discentes!$F:$F,"="&amp;O$4),"*")</f>
        <v>3</v>
      </c>
      <c r="P22" s="5">
        <f>IFERROR(
COUNTIFS(DATA.discentes!$A:$A,$C$21,DATA.discentes!$F:$F,"="&amp;P$4),"*")</f>
        <v>0</v>
      </c>
      <c r="Q22" s="5">
        <f>IFERROR(
COUNTIFS(DATA.discentes!$A:$A,$C$21,DATA.discentes!$F:$F,"="&amp;Q$4),"*")</f>
        <v>27</v>
      </c>
      <c r="R22" s="5">
        <f>IFERROR(
COUNTIFS(DATA.discentes!$A:$A,$C$21,DATA.discentes!$F:$F,"="&amp;R$4),"*")</f>
        <v>12</v>
      </c>
      <c r="S22" s="5"/>
      <c r="T22" s="5">
        <f>IFERROR(
COUNTIFS(DATA.discentes!$A:$A,$C$21,DATA.discentes!$F:$F,"="&amp;T$4),"*")</f>
        <v>11</v>
      </c>
      <c r="U22" s="5">
        <f>IFERROR(
COUNTIFS(DATA.discentes!$A:$A,$C$21,DATA.discentes!$F:$F,"="&amp;U$4),"*")</f>
        <v>8</v>
      </c>
      <c r="V22" s="5">
        <f>IFERROR(
COUNTIFS(DATA.discentes!$A:$A,$C$21,DATA.discentes!$F:$F,"="&amp;V$4),"*")</f>
        <v>0</v>
      </c>
      <c r="W22" s="5">
        <f>IFERROR(
COUNTIFS(DATA.discentes!$A:$A,$C$21,DATA.discentes!$F:$F,"="&amp;W$4),"*")</f>
        <v>0</v>
      </c>
      <c r="X22" s="1"/>
      <c r="Y22" s="6"/>
      <c r="Z22" s="6"/>
    </row>
    <row r="23" spans="1:26" ht="15.75" customHeight="1" x14ac:dyDescent="0.2">
      <c r="A23" s="1"/>
      <c r="B23" s="2"/>
      <c r="C23" s="2"/>
      <c r="D23" s="19" t="s">
        <v>9</v>
      </c>
      <c r="E23" s="4" t="str">
        <f>CONCATENATE(
COUNTIFS(DATA.discentes!$A:$A,$C$21,DATA.discentes!$I:$I,"&gt;="&amp;2010),
" (",
FIXED(COUNTIFS(DATA.discentes!$A:$A,$C$21,DATA.discentes!$I:$I,"&gt;="&amp;2010)/E$5*100,0),
"%)")</f>
        <v>23 (5%)</v>
      </c>
      <c r="F23" s="5">
        <f>IFERROR(
COUNTIFS(DATA.discentes!$A:$A,$C$21,DATA.discentes!$I:$I,"="&amp;F$4),"*")</f>
        <v>0</v>
      </c>
      <c r="G23" s="5">
        <f>IFERROR(
COUNTIFS(DATA.discentes!$A:$A,$C$21,DATA.discentes!$I:$I,"="&amp;G$4),"*")</f>
        <v>0</v>
      </c>
      <c r="H23" s="5">
        <f>IFERROR(
COUNTIFS(DATA.discentes!$A:$A,$C$21,DATA.discentes!$I:$I,"="&amp;H$4),"*")</f>
        <v>0</v>
      </c>
      <c r="I23" s="5"/>
      <c r="J23" s="5">
        <f>IFERROR(
COUNTIFS(DATA.discentes!$A:$A,$C$21,DATA.discentes!$I:$I,"="&amp;J$4),"*")</f>
        <v>0</v>
      </c>
      <c r="K23" s="5">
        <f>IFERROR(
COUNTIFS(DATA.discentes!$A:$A,$C$21,DATA.discentes!$I:$I,"="&amp;K$4),"*")</f>
        <v>0</v>
      </c>
      <c r="L23" s="5">
        <f>IFERROR(
COUNTIFS(DATA.discentes!$A:$A,$C$21,DATA.discentes!$I:$I,"="&amp;L$4),"*")</f>
        <v>0</v>
      </c>
      <c r="M23" s="5">
        <f>IFERROR(
COUNTIFS(DATA.discentes!$A:$A,$C$21,DATA.discentes!$I:$I,"="&amp;M$4),"*")</f>
        <v>0</v>
      </c>
      <c r="N23" s="5"/>
      <c r="O23" s="5">
        <f>IFERROR(
COUNTIFS(DATA.discentes!$A:$A,$C$21,DATA.discentes!$I:$I,"="&amp;O$4),"*")</f>
        <v>0</v>
      </c>
      <c r="P23" s="5">
        <f>IFERROR(
COUNTIFS(DATA.discentes!$A:$A,$C$21,DATA.discentes!$I:$I,"="&amp;P$4),"*")</f>
        <v>1</v>
      </c>
      <c r="Q23" s="5">
        <f>IFERROR(
COUNTIFS(DATA.discentes!$A:$A,$C$21,DATA.discentes!$I:$I,"="&amp;Q$4),"*")</f>
        <v>7</v>
      </c>
      <c r="R23" s="5">
        <f>IFERROR(
COUNTIFS(DATA.discentes!$A:$A,$C$21,DATA.discentes!$I:$I,"="&amp;R$4),"*")</f>
        <v>6</v>
      </c>
      <c r="S23" s="5"/>
      <c r="T23" s="5">
        <f>IFERROR(
COUNTIFS(DATA.discentes!$A:$A,$C$21,DATA.discentes!$I:$I,"="&amp;T$4),"*")</f>
        <v>1</v>
      </c>
      <c r="U23" s="5">
        <f>IFERROR(
COUNTIFS(DATA.discentes!$A:$A,$C$21,DATA.discentes!$I:$I,"="&amp;U$4),"*")</f>
        <v>8</v>
      </c>
      <c r="V23" s="5">
        <f>IFERROR(
COUNTIFS(DATA.discentes!$A:$A,$C$21,DATA.discentes!$I:$I,"="&amp;V$4),"*")</f>
        <v>0</v>
      </c>
      <c r="W23" s="5">
        <f>IFERROR(
COUNTIFS(DATA.discentes!$A:$A,$C$21,DATA.discentes!$I:$I,"="&amp;W$4),"*")</f>
        <v>0</v>
      </c>
      <c r="X23" s="1"/>
      <c r="Y23" s="6"/>
      <c r="Z23" s="6"/>
    </row>
    <row r="24" spans="1:26" ht="15.75" customHeight="1" x14ac:dyDescent="0.2">
      <c r="A24" s="1"/>
      <c r="B24" s="2"/>
      <c r="C24" s="2"/>
      <c r="D24" s="19" t="s">
        <v>10</v>
      </c>
      <c r="E24" s="20">
        <f t="shared" ref="E24:E26" si="5">AVERAGE(F24:R24)</f>
        <v>6.833333333333333</v>
      </c>
      <c r="F24" s="5" t="str">
        <f t="shared" ref="F24:H24" si="6">IF(F21=0,"*",F22-F23)</f>
        <v>*</v>
      </c>
      <c r="G24" s="5" t="str">
        <f t="shared" si="6"/>
        <v>*</v>
      </c>
      <c r="H24" s="5" t="str">
        <f t="shared" si="6"/>
        <v>*</v>
      </c>
      <c r="I24" s="5"/>
      <c r="J24" s="5" t="str">
        <f t="shared" ref="J24:M24" si="7">IF(J21=0,"*",J22-J23)</f>
        <v>*</v>
      </c>
      <c r="K24" s="5" t="str">
        <f t="shared" si="7"/>
        <v>*</v>
      </c>
      <c r="L24" s="5">
        <f t="shared" si="7"/>
        <v>13</v>
      </c>
      <c r="M24" s="5">
        <f t="shared" si="7"/>
        <v>0</v>
      </c>
      <c r="N24" s="5"/>
      <c r="O24" s="5">
        <f t="shared" ref="O24:R24" si="8">IF(O21=0,"*",O22-O23)</f>
        <v>3</v>
      </c>
      <c r="P24" s="5">
        <f t="shared" si="8"/>
        <v>-1</v>
      </c>
      <c r="Q24" s="5">
        <f t="shared" si="8"/>
        <v>20</v>
      </c>
      <c r="R24" s="5">
        <f t="shared" si="8"/>
        <v>6</v>
      </c>
      <c r="S24" s="5"/>
      <c r="T24" s="5">
        <f t="shared" ref="T24:W24" si="9">IF(T21=0,"*",T22-T23)</f>
        <v>10</v>
      </c>
      <c r="U24" s="5">
        <f t="shared" si="9"/>
        <v>0</v>
      </c>
      <c r="V24" s="5">
        <f t="shared" si="9"/>
        <v>0</v>
      </c>
      <c r="W24" s="5">
        <f t="shared" si="9"/>
        <v>0</v>
      </c>
      <c r="X24" s="1"/>
      <c r="Y24" s="6"/>
      <c r="Z24" s="6"/>
    </row>
    <row r="25" spans="1:26" ht="15.75" customHeight="1" x14ac:dyDescent="0.2">
      <c r="A25" s="1"/>
      <c r="B25" s="2"/>
      <c r="C25" s="2"/>
      <c r="D25" s="19" t="s">
        <v>11</v>
      </c>
      <c r="E25" s="20">
        <f t="shared" ca="1" si="5"/>
        <v>47.597651663405088</v>
      </c>
      <c r="F25" s="21" t="str">
        <f>IFERROR(AVERAGEIFS(DATA.discentes!$J:$J,DATA.discentes!$A:$A,$C$21,DATA.discentes!$I:$I,F$4),"*")</f>
        <v>*</v>
      </c>
      <c r="G25" s="21" t="str">
        <f>IFERROR(AVERAGEIFS(DATA.discentes!$J:$J,DATA.discentes!$A:$A,$C$21,DATA.discentes!$I:$I,G$4),"*")</f>
        <v>*</v>
      </c>
      <c r="H25" s="21" t="str">
        <f>IFERROR(AVERAGEIFS(DATA.discentes!$J:$J,DATA.discentes!$A:$A,$C$21,DATA.discentes!$I:$I,H$4),"*")</f>
        <v>*</v>
      </c>
      <c r="I25" s="21"/>
      <c r="J25" s="21" t="str">
        <f>IFERROR(AVERAGEIFS(DATA.discentes!$J:$J,DATA.discentes!$A:$A,$C$21,DATA.discentes!$I:$I,J$4),"*")</f>
        <v>*</v>
      </c>
      <c r="K25" s="21" t="str">
        <f>IFERROR(AVERAGEIFS(DATA.discentes!$J:$J,DATA.discentes!$A:$A,$C$21,DATA.discentes!$I:$I,K$4),"*")</f>
        <v>*</v>
      </c>
      <c r="L25" s="21" t="str">
        <f>IFERROR(AVERAGEIFS(DATA.discentes!$J:$J,DATA.discentes!$A:$A,$C$21,DATA.discentes!$I:$I,L$4),"*")</f>
        <v>*</v>
      </c>
      <c r="M25" s="21" t="str">
        <f>IFERROR(AVERAGEIFS(DATA.discentes!$J:$J,DATA.discentes!$A:$A,$C$21,DATA.discentes!$I:$I,M$4),"*")</f>
        <v>*</v>
      </c>
      <c r="N25" s="21"/>
      <c r="O25" s="21" t="str">
        <f>IFERROR(AVERAGEIFS(DATA.discentes!$J:$J,DATA.discentes!$A:$A,$C$21,DATA.discentes!$I:$I,O$4),"*")</f>
        <v>*</v>
      </c>
      <c r="P25" s="21">
        <f ca="1">IFERROR(AVERAGEIFS(DATA.discentes!$J:$J,DATA.discentes!$A:$A,$C$21,DATA.discentes!$I:$I,P$4),"*")</f>
        <v>39.747945205479454</v>
      </c>
      <c r="Q25" s="21">
        <f ca="1">IFERROR(AVERAGEIFS(DATA.discentes!$J:$J,DATA.discentes!$A:$A,$C$21,DATA.discentes!$I:$I,Q$4),"*")</f>
        <v>48.239530332681014</v>
      </c>
      <c r="R25" s="21">
        <f ca="1">IFERROR(AVERAGEIFS(DATA.discentes!$J:$J,DATA.discentes!$A:$A,$C$21,DATA.discentes!$I:$I,R$4),"*")</f>
        <v>54.80547945205479</v>
      </c>
      <c r="S25" s="21"/>
      <c r="T25" s="21">
        <f ca="1">IFERROR(AVERAGEIFS(DATA.discentes!$J:$J,DATA.discentes!$A:$A,$C$21,DATA.discentes!$I:$I,T$4),"*")</f>
        <v>52.9972602739726</v>
      </c>
      <c r="U25" s="21">
        <f ca="1">IFERROR(AVERAGEIFS(DATA.discentes!$J:$J,DATA.discentes!$A:$A,$C$21,DATA.discentes!$I:$I,U$4),"*")</f>
        <v>42.406849315068499</v>
      </c>
      <c r="V25" s="21" t="str">
        <f>IFERROR(AVERAGEIFS(DATA.discentes!$J:$J,DATA.discentes!$A:$A,$C$21,DATA.discentes!$I:$I,V$4),"*")</f>
        <v>*</v>
      </c>
      <c r="W25" s="21" t="str">
        <f>IFERROR(AVERAGEIFS(DATA.discentes!$J:$J,DATA.discentes!$A:$A,$C$21,DATA.discentes!$I:$I,W$4),"*")</f>
        <v>*</v>
      </c>
      <c r="X25" s="1"/>
      <c r="Y25" s="6"/>
      <c r="Z25" s="6"/>
    </row>
    <row r="26" spans="1:26" ht="15.75" customHeight="1" x14ac:dyDescent="0.2">
      <c r="A26" s="1"/>
      <c r="B26" s="2"/>
      <c r="C26" s="2"/>
      <c r="D26" s="22" t="s">
        <v>12</v>
      </c>
      <c r="E26" s="23">
        <f t="shared" ca="1" si="5"/>
        <v>0</v>
      </c>
      <c r="F26" s="24" t="str">
        <f>IFERROR(COUNTIFS(DATA.discentes!$A:$A,$C$21,DATA.discentes!$I:$I,F$4,DATA.discentes!$J:$J,"&lt;="&amp;IF($C$6="Mestrado",24,48))/F23,"*")</f>
        <v>*</v>
      </c>
      <c r="G26" s="24" t="str">
        <f>IFERROR(COUNTIFS(DATA.discentes!$A:$A,$C$21,DATA.discentes!$I:$I,G$4,DATA.discentes!$J:$J,"&lt;="&amp;IF($C$6="Mestrado",24,48))/G23,"*")</f>
        <v>*</v>
      </c>
      <c r="H26" s="24" t="str">
        <f>IFERROR(COUNTIFS(DATA.discentes!$A:$A,$C$21,DATA.discentes!$I:$I,H$4,DATA.discentes!$J:$J,"&lt;="&amp;IF($C$6="Mestrado",24,48))/H23,"*")</f>
        <v>*</v>
      </c>
      <c r="I26" s="25"/>
      <c r="J26" s="24" t="str">
        <f>IFERROR(COUNTIFS(DATA.discentes!$A:$A,$C$21,DATA.discentes!$I:$I,J$4,DATA.discentes!$J:$J,"&lt;="&amp;IF($C$6="Mestrado",24,48))/J23,"*")</f>
        <v>*</v>
      </c>
      <c r="K26" s="24" t="str">
        <f>IFERROR(COUNTIFS(DATA.discentes!$A:$A,$C$21,DATA.discentes!$I:$I,K$4,DATA.discentes!$J:$J,"&lt;="&amp;IF($C$6="Mestrado",24,48))/K23,"*")</f>
        <v>*</v>
      </c>
      <c r="L26" s="24" t="str">
        <f>IFERROR(COUNTIFS(DATA.discentes!$A:$A,$C$21,DATA.discentes!$I:$I,L$4,DATA.discentes!$J:$J,"&lt;="&amp;IF($C$6="Mestrado",24,48))/L23,"*")</f>
        <v>*</v>
      </c>
      <c r="M26" s="24" t="str">
        <f>IFERROR(COUNTIFS(DATA.discentes!$A:$A,$C$21,DATA.discentes!$I:$I,M$4,DATA.discentes!$J:$J,"&lt;="&amp;IF($C$6="Mestrado",24,48))/M23,"*")</f>
        <v>*</v>
      </c>
      <c r="N26" s="25"/>
      <c r="O26" s="24" t="str">
        <f>IFERROR(COUNTIFS(DATA.discentes!$A:$A,$C$21,DATA.discentes!$I:$I,O$4,DATA.discentes!$J:$J,"&lt;="&amp;IF($C$6="Mestrado",24,48))/O23,"*")</f>
        <v>*</v>
      </c>
      <c r="P26" s="24">
        <f ca="1">IFERROR(COUNTIFS(DATA.discentes!$A:$A,$C$21,DATA.discentes!$I:$I,P$4,DATA.discentes!$J:$J,"&lt;="&amp;IF($C$6="Mestrado",24,48))/P23,"*")</f>
        <v>0</v>
      </c>
      <c r="Q26" s="24">
        <f ca="1">IFERROR(COUNTIFS(DATA.discentes!$A:$A,$C$21,DATA.discentes!$I:$I,Q$4,DATA.discentes!$J:$J,"&lt;="&amp;IF($C$6="Mestrado",24,48))/Q23,"*")</f>
        <v>0</v>
      </c>
      <c r="R26" s="24">
        <f ca="1">IFERROR(COUNTIFS(DATA.discentes!$A:$A,$C$21,DATA.discentes!$I:$I,R$4,DATA.discentes!$J:$J,"&lt;="&amp;IF($C$6="Mestrado",24,48))/R23,"*")</f>
        <v>0</v>
      </c>
      <c r="S26" s="25"/>
      <c r="T26" s="24">
        <f ca="1">IFERROR(COUNTIFS(DATA.discentes!$A:$A,$C$21,DATA.discentes!$I:$I,T$4,DATA.discentes!$J:$J,"&lt;="&amp;IF($C$6="Mestrado",24,48))/T23,"*")</f>
        <v>0</v>
      </c>
      <c r="U26" s="24">
        <f ca="1">IFERROR(COUNTIFS(DATA.discentes!$A:$A,$C$21,DATA.discentes!$I:$I,U$4,DATA.discentes!$J:$J,"&lt;="&amp;IF($C$6="Mestrado",24,48))/U23,"*")</f>
        <v>0</v>
      </c>
      <c r="V26" s="24" t="str">
        <f>IFERROR(COUNTIFS(DATA.discentes!$A:$A,$C$21,DATA.discentes!$I:$I,V$4,DATA.discentes!$J:$J,"&lt;="&amp;IF($C$6="Mestrado",24,48))/V23,"*")</f>
        <v>*</v>
      </c>
      <c r="W26" s="24" t="str">
        <f>IFERROR(COUNTIFS(DATA.discentes!$A:$A,$C$21,DATA.discentes!$I:$I,W$4,DATA.discentes!$J:$J,"&lt;="&amp;IF($C$6="Mestrado",24,48))/W23,"*")</f>
        <v>*</v>
      </c>
      <c r="X26" s="1"/>
      <c r="Y26" s="6"/>
      <c r="Z26" s="6"/>
    </row>
    <row r="27" spans="1:26" ht="15.75" customHeight="1" x14ac:dyDescent="0.2">
      <c r="A27" s="1"/>
      <c r="B27" s="2"/>
      <c r="C27" s="2"/>
      <c r="D27" s="19" t="s">
        <v>13</v>
      </c>
      <c r="E27" s="4" t="str">
        <f ca="1">CONCATENATE(
COUNTIFS(DATA.discentes!$A:$A,$C$21,DATA.discentes!$K:$K,$D27),
" (",
FIXED((COUNTIFS(DATA.discentes!$A:$A,$C$21,DATA.discentes!$K:$K,$D27)/E$5*100),0),
"%)")</f>
        <v>1 (0%)</v>
      </c>
      <c r="F27" s="5" t="str">
        <f>IFERROR(
CONCATENATE(
COUNTIFS(DATA.discentes!$A:$A,$C$21,DATA.discentes!$F:$F,"="&amp;F$4,DATA.discentes!$K:$K,$D27),
" (",
FIXED((COUNTIFS(DATA.discentes!$A:$A,$C$21,DATA.discentes!$F:$F,"="&amp;F$4,DATA.discentes!$K:$K,$D27)/F$21*100),0),
"%)"),"*")</f>
        <v>*</v>
      </c>
      <c r="G27" s="5" t="str">
        <f>IFERROR(
CONCATENATE(
COUNTIFS(DATA.discentes!$A:$A,$C$21,DATA.discentes!$F:$F,"="&amp;G$4,DATA.discentes!$K:$K,$D27),
" (",
FIXED((COUNTIFS(DATA.discentes!$A:$A,$C$21,DATA.discentes!$F:$F,"="&amp;G$4,DATA.discentes!$K:$K,$D27)/G$21*100),0),
"%)"),"*")</f>
        <v>*</v>
      </c>
      <c r="H27" s="5" t="str">
        <f>IFERROR(
CONCATENATE(
COUNTIFS(DATA.discentes!$A:$A,$C$21,DATA.discentes!$F:$F,"="&amp;H$4,DATA.discentes!$K:$K,$D27),
" (",
FIXED((COUNTIFS(DATA.discentes!$A:$A,$C$21,DATA.discentes!$F:$F,"="&amp;H$4,DATA.discentes!$K:$K,$D27)/H$21*100),0),
"%)"),"*")</f>
        <v>*</v>
      </c>
      <c r="I27" s="5"/>
      <c r="J27" s="5" t="str">
        <f>IFERROR(
CONCATENATE(
COUNTIFS(DATA.discentes!$A:$A,$C$21,DATA.discentes!$F:$F,"="&amp;J$4,DATA.discentes!$K:$K,$D27),
" (",
FIXED((COUNTIFS(DATA.discentes!$A:$A,$C$21,DATA.discentes!$F:$F,"="&amp;J$4,DATA.discentes!$K:$K,$D27)/J$21*100),0),
"%)"),"*")</f>
        <v>*</v>
      </c>
      <c r="K27" s="5" t="str">
        <f>IFERROR(
CONCATENATE(
COUNTIFS(DATA.discentes!$A:$A,$C$21,DATA.discentes!$F:$F,"="&amp;K$4,DATA.discentes!$K:$K,$D27),
" (",
FIXED((COUNTIFS(DATA.discentes!$A:$A,$C$21,DATA.discentes!$F:$F,"="&amp;K$4,DATA.discentes!$K:$K,$D27)/K$21*100),0),
"%)"),"*")</f>
        <v>*</v>
      </c>
      <c r="L27" s="5" t="str">
        <f ca="1">IFERROR(
CONCATENATE(
COUNTIFS(DATA.discentes!$A:$A,$C$21,DATA.discentes!$F:$F,"="&amp;L$4,DATA.discentes!$K:$K,$D27),
" (",
FIXED((COUNTIFS(DATA.discentes!$A:$A,$C$21,DATA.discentes!$F:$F,"="&amp;L$4,DATA.discentes!$K:$K,$D27)/L$21*100),0),
"%)"),"*")</f>
        <v>0 (0%)</v>
      </c>
      <c r="M27" s="5" t="str">
        <f ca="1">IFERROR(
CONCATENATE(
COUNTIFS(DATA.discentes!$A:$A,$C$21,DATA.discentes!$F:$F,"="&amp;M$4,DATA.discentes!$K:$K,$D27),
" (",
FIXED((COUNTIFS(DATA.discentes!$A:$A,$C$21,DATA.discentes!$F:$F,"="&amp;M$4,DATA.discentes!$K:$K,$D27)/M$21*100),0),
"%)"),"*")</f>
        <v>0 (0%)</v>
      </c>
      <c r="N27" s="5"/>
      <c r="O27" s="5" t="str">
        <f ca="1">IFERROR(
CONCATENATE(
COUNTIFS(DATA.discentes!$A:$A,$C$21,DATA.discentes!$F:$F,"="&amp;O$4,DATA.discentes!$K:$K,$D27),
" (",
FIXED((COUNTIFS(DATA.discentes!$A:$A,$C$21,DATA.discentes!$F:$F,"="&amp;O$4,DATA.discentes!$K:$K,$D27)/O$21*100),0),
"%)"),"*")</f>
        <v>0 (0%)</v>
      </c>
      <c r="P27" s="5" t="str">
        <f>IFERROR(
CONCATENATE(
COUNTIFS(DATA.discentes!$A:$A,$C$21,DATA.discentes!$F:$F,"="&amp;P$4,DATA.discentes!$K:$K,$D27),
" (",
FIXED((COUNTIFS(DATA.discentes!$A:$A,$C$21,DATA.discentes!$F:$F,"="&amp;P$4,DATA.discentes!$K:$K,$D27)/P$21*100),0),
"%)"),"*")</f>
        <v>0 (0%)</v>
      </c>
      <c r="Q27" s="5" t="str">
        <f ca="1">IFERROR(
CONCATENATE(
COUNTIFS(DATA.discentes!$A:$A,$C$21,DATA.discentes!$F:$F,"="&amp;Q$4,DATA.discentes!$K:$K,$D27),
" (",
FIXED((COUNTIFS(DATA.discentes!$A:$A,$C$21,DATA.discentes!$F:$F,"="&amp;Q$4,DATA.discentes!$K:$K,$D27)/Q$21*100),0),
"%)"),"*")</f>
        <v>0 (0%)</v>
      </c>
      <c r="R27" s="5" t="str">
        <f ca="1">IFERROR(
CONCATENATE(
COUNTIFS(DATA.discentes!$A:$A,$C$21,DATA.discentes!$F:$F,"="&amp;R$4,DATA.discentes!$K:$K,$D27),
" (",
FIXED((COUNTIFS(DATA.discentes!$A:$A,$C$21,DATA.discentes!$F:$F,"="&amp;R$4,DATA.discentes!$K:$K,$D27)/R$21*100),0),
"%)"),"*")</f>
        <v>0 (0%)</v>
      </c>
      <c r="S27" s="5"/>
      <c r="T27" s="5" t="str">
        <f ca="1">IFERROR(
CONCATENATE(
COUNTIFS(DATA.discentes!$A:$A,$C$21,DATA.discentes!$F:$F,"="&amp;T$4,DATA.discentes!$K:$K,$D27),
" (",
FIXED((COUNTIFS(DATA.discentes!$A:$A,$C$21,DATA.discentes!$F:$F,"="&amp;T$4,DATA.discentes!$K:$K,$D27)/T$21*100),0),
"%)"),"*")</f>
        <v>1 (2%)</v>
      </c>
      <c r="U27" s="5" t="str">
        <f ca="1">IFERROR(
CONCATENATE(
COUNTIFS(DATA.discentes!$A:$A,$C$21,DATA.discentes!$F:$F,"="&amp;U$4,DATA.discentes!$K:$K,$D27),
" (",
FIXED((COUNTIFS(DATA.discentes!$A:$A,$C$21,DATA.discentes!$F:$F,"="&amp;U$4,DATA.discentes!$K:$K,$D27)/U$21*100),0),
"%)"),"*")</f>
        <v>0 (0%)</v>
      </c>
      <c r="V27" s="5" t="str">
        <f>IFERROR(
CONCATENATE(
COUNTIFS(DATA.discentes!$A:$A,$C$21,DATA.discentes!$F:$F,"="&amp;V$4,DATA.discentes!$K:$K,$D27),
" (",
FIXED((COUNTIFS(DATA.discentes!$A:$A,$C$21,DATA.discentes!$F:$F,"="&amp;V$4,DATA.discentes!$K:$K,$D27)/V$21*100),0),
"%)"),"*")</f>
        <v>0 (0%)</v>
      </c>
      <c r="W27" s="5" t="str">
        <f>IFERROR(
CONCATENATE(
COUNTIFS(DATA.discentes!$A:$A,$C$21,DATA.discentes!$F:$F,"="&amp;W$4,DATA.discentes!$K:$K,$D27),
" (",
FIXED((COUNTIFS(DATA.discentes!$A:$A,$C$21,DATA.discentes!$F:$F,"="&amp;W$4,DATA.discentes!$K:$K,$D27)/W$21*100),0),
"%)"),"*")</f>
        <v>0 (0%)</v>
      </c>
      <c r="X27" s="1"/>
      <c r="Y27" s="6"/>
      <c r="Z27" s="6"/>
    </row>
    <row r="28" spans="1:26" ht="15.75" customHeight="1" x14ac:dyDescent="0.2">
      <c r="A28" s="1"/>
      <c r="B28" s="2"/>
      <c r="C28" s="26"/>
      <c r="D28" s="19" t="s">
        <v>14</v>
      </c>
      <c r="E28" s="4" t="str">
        <f ca="1">CONCATENATE(
COUNTIFS(DATA.discentes!$A:$A,$C$21,DATA.discentes!$K:$K,$D28),
" (",
FIXED((COUNTIFS(DATA.discentes!$A:$A,$C$21,DATA.discentes!$K:$K,$D28)/E$5*100),0),
"%)")</f>
        <v>36 (7%)</v>
      </c>
      <c r="F28" s="5" t="str">
        <f>IFERROR(
CONCATENATE(
COUNTIFS(DATA.discentes!$A:$A,$C$21,DATA.discentes!$F:$F,"="&amp;F$4,DATA.discentes!$K:$K,$D28),
" (",
FIXED((COUNTIFS(DATA.discentes!$A:$A,$C$21,DATA.discentes!$F:$F,"="&amp;F$4,DATA.discentes!$K:$K,$D28)/F$21*100),0),
"%)"),"*")</f>
        <v>*</v>
      </c>
      <c r="G28" s="5" t="str">
        <f>IFERROR(
CONCATENATE(
COUNTIFS(DATA.discentes!$A:$A,$C$21,DATA.discentes!$F:$F,"="&amp;G$4,DATA.discentes!$K:$K,$D28),
" (",
FIXED((COUNTIFS(DATA.discentes!$A:$A,$C$21,DATA.discentes!$F:$F,"="&amp;G$4,DATA.discentes!$K:$K,$D28)/G$21*100),0),
"%)"),"*")</f>
        <v>*</v>
      </c>
      <c r="H28" s="5" t="str">
        <f>IFERROR(
CONCATENATE(
COUNTIFS(DATA.discentes!$A:$A,$C$21,DATA.discentes!$F:$F,"="&amp;H$4,DATA.discentes!$K:$K,$D28),
" (",
FIXED((COUNTIFS(DATA.discentes!$A:$A,$C$21,DATA.discentes!$F:$F,"="&amp;H$4,DATA.discentes!$K:$K,$D28)/H$21*100),0),
"%)"),"*")</f>
        <v>*</v>
      </c>
      <c r="I28" s="5"/>
      <c r="J28" s="5" t="str">
        <f>IFERROR(
CONCATENATE(
COUNTIFS(DATA.discentes!$A:$A,$C$21,DATA.discentes!$F:$F,"="&amp;J$4,DATA.discentes!$K:$K,$D28),
" (",
FIXED((COUNTIFS(DATA.discentes!$A:$A,$C$21,DATA.discentes!$F:$F,"="&amp;J$4,DATA.discentes!$K:$K,$D28)/J$21*100),0),
"%)"),"*")</f>
        <v>*</v>
      </c>
      <c r="K28" s="5" t="str">
        <f>IFERROR(
CONCATENATE(
COUNTIFS(DATA.discentes!$A:$A,$C$21,DATA.discentes!$F:$F,"="&amp;K$4,DATA.discentes!$K:$K,$D28),
" (",
FIXED((COUNTIFS(DATA.discentes!$A:$A,$C$21,DATA.discentes!$F:$F,"="&amp;K$4,DATA.discentes!$K:$K,$D28)/K$21*100),0),
"%)"),"*")</f>
        <v>*</v>
      </c>
      <c r="L28" s="5" t="str">
        <f ca="1">IFERROR(
CONCATENATE(
COUNTIFS(DATA.discentes!$A:$A,$C$21,DATA.discentes!$F:$F,"="&amp;L$4,DATA.discentes!$K:$K,$D28),
" (",
FIXED((COUNTIFS(DATA.discentes!$A:$A,$C$21,DATA.discentes!$F:$F,"="&amp;L$4,DATA.discentes!$K:$K,$D28)/L$21*100),0),
"%)"),"*")</f>
        <v>0 (0%)</v>
      </c>
      <c r="M28" s="5" t="str">
        <f ca="1">IFERROR(
CONCATENATE(
COUNTIFS(DATA.discentes!$A:$A,$C$21,DATA.discentes!$F:$F,"="&amp;M$4,DATA.discentes!$K:$K,$D28),
" (",
FIXED((COUNTIFS(DATA.discentes!$A:$A,$C$21,DATA.discentes!$F:$F,"="&amp;M$4,DATA.discentes!$K:$K,$D28)/M$21*100),0),
"%)"),"*")</f>
        <v>0 (0%)</v>
      </c>
      <c r="N28" s="5"/>
      <c r="O28" s="5" t="str">
        <f ca="1">IFERROR(
CONCATENATE(
COUNTIFS(DATA.discentes!$A:$A,$C$21,DATA.discentes!$F:$F,"="&amp;O$4,DATA.discentes!$K:$K,$D28),
" (",
FIXED((COUNTIFS(DATA.discentes!$A:$A,$C$21,DATA.discentes!$F:$F,"="&amp;O$4,DATA.discentes!$K:$K,$D28)/O$21*100),0),
"%)"),"*")</f>
        <v>0 (0%)</v>
      </c>
      <c r="P28" s="5" t="str">
        <f>IFERROR(
CONCATENATE(
COUNTIFS(DATA.discentes!$A:$A,$C$21,DATA.discentes!$F:$F,"="&amp;P$4,DATA.discentes!$K:$K,$D28),
" (",
FIXED((COUNTIFS(DATA.discentes!$A:$A,$C$21,DATA.discentes!$F:$F,"="&amp;P$4,DATA.discentes!$K:$K,$D28)/P$21*100),0),
"%)"),"*")</f>
        <v>0 (0%)</v>
      </c>
      <c r="Q28" s="5" t="str">
        <f ca="1">IFERROR(
CONCATENATE(
COUNTIFS(DATA.discentes!$A:$A,$C$21,DATA.discentes!$F:$F,"="&amp;Q$4,DATA.discentes!$K:$K,$D28),
" (",
FIXED((COUNTIFS(DATA.discentes!$A:$A,$C$21,DATA.discentes!$F:$F,"="&amp;Q$4,DATA.discentes!$K:$K,$D28)/Q$21*100),0),
"%)"),"*")</f>
        <v>13 (31%)</v>
      </c>
      <c r="R28" s="5" t="str">
        <f ca="1">IFERROR(
CONCATENATE(
COUNTIFS(DATA.discentes!$A:$A,$C$21,DATA.discentes!$F:$F,"="&amp;R$4,DATA.discentes!$K:$K,$D28),
" (",
FIXED((COUNTIFS(DATA.discentes!$A:$A,$C$21,DATA.discentes!$F:$F,"="&amp;R$4,DATA.discentes!$K:$K,$D28)/R$21*100),0),
"%)"),"*")</f>
        <v>7 (15%)</v>
      </c>
      <c r="S28" s="5"/>
      <c r="T28" s="5" t="str">
        <f ca="1">IFERROR(
CONCATENATE(
COUNTIFS(DATA.discentes!$A:$A,$C$21,DATA.discentes!$F:$F,"="&amp;T$4,DATA.discentes!$K:$K,$D28),
" (",
FIXED((COUNTIFS(DATA.discentes!$A:$A,$C$21,DATA.discentes!$F:$F,"="&amp;T$4,DATA.discentes!$K:$K,$D28)/T$21*100),0),
"%)"),"*")</f>
        <v>9 (17%)</v>
      </c>
      <c r="U28" s="5" t="str">
        <f ca="1">IFERROR(
CONCATENATE(
COUNTIFS(DATA.discentes!$A:$A,$C$21,DATA.discentes!$F:$F,"="&amp;U$4,DATA.discentes!$K:$K,$D28),
" (",
FIXED((COUNTIFS(DATA.discentes!$A:$A,$C$21,DATA.discentes!$F:$F,"="&amp;U$4,DATA.discentes!$K:$K,$D28)/U$21*100),0),
"%)"),"*")</f>
        <v>7 (12%)</v>
      </c>
      <c r="V28" s="5" t="str">
        <f>IFERROR(
CONCATENATE(
COUNTIFS(DATA.discentes!$A:$A,$C$21,DATA.discentes!$F:$F,"="&amp;V$4,DATA.discentes!$K:$K,$D28),
" (",
FIXED((COUNTIFS(DATA.discentes!$A:$A,$C$21,DATA.discentes!$F:$F,"="&amp;V$4,DATA.discentes!$K:$K,$D28)/V$21*100),0),
"%)"),"*")</f>
        <v>0 (0%)</v>
      </c>
      <c r="W28" s="5" t="str">
        <f>IFERROR(
CONCATENATE(
COUNTIFS(DATA.discentes!$A:$A,$C$21,DATA.discentes!$F:$F,"="&amp;W$4,DATA.discentes!$K:$K,$D28),
" (",
FIXED((COUNTIFS(DATA.discentes!$A:$A,$C$21,DATA.discentes!$F:$F,"="&amp;W$4,DATA.discentes!$K:$K,$D28)/W$21*100),0),
"%)"),"*")</f>
        <v>0 (0%)</v>
      </c>
      <c r="X28" s="1"/>
      <c r="Y28" s="6"/>
      <c r="Z28" s="6"/>
    </row>
    <row r="29" spans="1:26" ht="15.75" customHeight="1" x14ac:dyDescent="0.2">
      <c r="A29" s="1"/>
      <c r="B29" s="2"/>
      <c r="C29" s="26"/>
      <c r="D29" s="19" t="s">
        <v>15</v>
      </c>
      <c r="E29" s="4" t="str">
        <f ca="1">CONCATENATE(
COUNTIFS(DATA.discentes!$A:$A,$C$21,DATA.discentes!$K:$K,$D29),
" (",
FIXED((COUNTIFS(DATA.discentes!$A:$A,$C$21,DATA.discentes!$K:$K,$D29)/E$5*100),0),
"%)")</f>
        <v>4 (1%)</v>
      </c>
      <c r="F29" s="5" t="str">
        <f>IFERROR(
CONCATENATE(
COUNTIFS(DATA.discentes!$A:$A,$C$21,DATA.discentes!$F:$F,"="&amp;F$4,DATA.discentes!$K:$K,$D29),
" (",
FIXED((COUNTIFS(DATA.discentes!$A:$A,$C$21,DATA.discentes!$F:$F,"="&amp;F$4,DATA.discentes!$K:$K,$D29)/F$21*100),0),
"%)"),"*")</f>
        <v>*</v>
      </c>
      <c r="G29" s="5" t="str">
        <f>IFERROR(
CONCATENATE(
COUNTIFS(DATA.discentes!$A:$A,$C$21,DATA.discentes!$F:$F,"="&amp;G$4,DATA.discentes!$K:$K,$D29),
" (",
FIXED((COUNTIFS(DATA.discentes!$A:$A,$C$21,DATA.discentes!$F:$F,"="&amp;G$4,DATA.discentes!$K:$K,$D29)/G$21*100),0),
"%)"),"*")</f>
        <v>*</v>
      </c>
      <c r="H29" s="5" t="str">
        <f>IFERROR(
CONCATENATE(
COUNTIFS(DATA.discentes!$A:$A,$C$21,DATA.discentes!$F:$F,"="&amp;H$4,DATA.discentes!$K:$K,$D29),
" (",
FIXED((COUNTIFS(DATA.discentes!$A:$A,$C$21,DATA.discentes!$F:$F,"="&amp;H$4,DATA.discentes!$K:$K,$D29)/H$21*100),0),
"%)"),"*")</f>
        <v>*</v>
      </c>
      <c r="I29" s="5"/>
      <c r="J29" s="5" t="str">
        <f>IFERROR(
CONCATENATE(
COUNTIFS(DATA.discentes!$A:$A,$C$21,DATA.discentes!$F:$F,"="&amp;J$4,DATA.discentes!$K:$K,$D29),
" (",
FIXED((COUNTIFS(DATA.discentes!$A:$A,$C$21,DATA.discentes!$F:$F,"="&amp;J$4,DATA.discentes!$K:$K,$D29)/J$21*100),0),
"%)"),"*")</f>
        <v>*</v>
      </c>
      <c r="K29" s="5" t="str">
        <f>IFERROR(
CONCATENATE(
COUNTIFS(DATA.discentes!$A:$A,$C$21,DATA.discentes!$F:$F,"="&amp;K$4,DATA.discentes!$K:$K,$D29),
" (",
FIXED((COUNTIFS(DATA.discentes!$A:$A,$C$21,DATA.discentes!$F:$F,"="&amp;K$4,DATA.discentes!$K:$K,$D29)/K$21*100),0),
"%)"),"*")</f>
        <v>*</v>
      </c>
      <c r="L29" s="5" t="str">
        <f ca="1">IFERROR(
CONCATENATE(
COUNTIFS(DATA.discentes!$A:$A,$C$21,DATA.discentes!$F:$F,"="&amp;L$4,DATA.discentes!$K:$K,$D29),
" (",
FIXED((COUNTIFS(DATA.discentes!$A:$A,$C$21,DATA.discentes!$F:$F,"="&amp;L$4,DATA.discentes!$K:$K,$D29)/L$21*100),0),
"%)"),"*")</f>
        <v>0 (0%)</v>
      </c>
      <c r="M29" s="5" t="str">
        <f ca="1">IFERROR(
CONCATENATE(
COUNTIFS(DATA.discentes!$A:$A,$C$21,DATA.discentes!$F:$F,"="&amp;M$4,DATA.discentes!$K:$K,$D29),
" (",
FIXED((COUNTIFS(DATA.discentes!$A:$A,$C$21,DATA.discentes!$F:$F,"="&amp;M$4,DATA.discentes!$K:$K,$D29)/M$21*100),0),
"%)"),"*")</f>
        <v>0 (0%)</v>
      </c>
      <c r="N29" s="5"/>
      <c r="O29" s="5" t="str">
        <f ca="1">IFERROR(
CONCATENATE(
COUNTIFS(DATA.discentes!$A:$A,$C$21,DATA.discentes!$F:$F,"="&amp;O$4,DATA.discentes!$K:$K,$D29),
" (",
FIXED((COUNTIFS(DATA.discentes!$A:$A,$C$21,DATA.discentes!$F:$F,"="&amp;O$4,DATA.discentes!$K:$K,$D29)/O$21*100),0),
"%)"),"*")</f>
        <v>0 (0%)</v>
      </c>
      <c r="P29" s="5" t="str">
        <f>IFERROR(
CONCATENATE(
COUNTIFS(DATA.discentes!$A:$A,$C$21,DATA.discentes!$F:$F,"="&amp;P$4,DATA.discentes!$K:$K,$D29),
" (",
FIXED((COUNTIFS(DATA.discentes!$A:$A,$C$21,DATA.discentes!$F:$F,"="&amp;P$4,DATA.discentes!$K:$K,$D29)/P$21*100),0),
"%)"),"*")</f>
        <v>0 (0%)</v>
      </c>
      <c r="Q29" s="5" t="str">
        <f ca="1">IFERROR(
CONCATENATE(
COUNTIFS(DATA.discentes!$A:$A,$C$21,DATA.discentes!$F:$F,"="&amp;Q$4,DATA.discentes!$K:$K,$D29),
" (",
FIXED((COUNTIFS(DATA.discentes!$A:$A,$C$21,DATA.discentes!$F:$F,"="&amp;Q$4,DATA.discentes!$K:$K,$D29)/Q$21*100),0),
"%)"),"*")</f>
        <v>4 (10%)</v>
      </c>
      <c r="R29" s="5" t="str">
        <f ca="1">IFERROR(
CONCATENATE(
COUNTIFS(DATA.discentes!$A:$A,$C$21,DATA.discentes!$F:$F,"="&amp;R$4,DATA.discentes!$K:$K,$D29),
" (",
FIXED((COUNTIFS(DATA.discentes!$A:$A,$C$21,DATA.discentes!$F:$F,"="&amp;R$4,DATA.discentes!$K:$K,$D29)/R$21*100),0),
"%)"),"*")</f>
        <v>0 (0%)</v>
      </c>
      <c r="S29" s="5"/>
      <c r="T29" s="5" t="str">
        <f ca="1">IFERROR(
CONCATENATE(
COUNTIFS(DATA.discentes!$A:$A,$C$21,DATA.discentes!$F:$F,"="&amp;T$4,DATA.discentes!$K:$K,$D29),
" (",
FIXED((COUNTIFS(DATA.discentes!$A:$A,$C$21,DATA.discentes!$F:$F,"="&amp;T$4,DATA.discentes!$K:$K,$D29)/T$21*100),0),
"%)"),"*")</f>
        <v>0 (0%)</v>
      </c>
      <c r="U29" s="5" t="str">
        <f ca="1">IFERROR(
CONCATENATE(
COUNTIFS(DATA.discentes!$A:$A,$C$21,DATA.discentes!$F:$F,"="&amp;U$4,DATA.discentes!$K:$K,$D29),
" (",
FIXED((COUNTIFS(DATA.discentes!$A:$A,$C$21,DATA.discentes!$F:$F,"="&amp;U$4,DATA.discentes!$K:$K,$D29)/U$21*100),0),
"%)"),"*")</f>
        <v>0 (0%)</v>
      </c>
      <c r="V29" s="5" t="str">
        <f>IFERROR(
CONCATENATE(
COUNTIFS(DATA.discentes!$A:$A,$C$21,DATA.discentes!$F:$F,"="&amp;V$4,DATA.discentes!$K:$K,$D29),
" (",
FIXED((COUNTIFS(DATA.discentes!$A:$A,$C$21,DATA.discentes!$F:$F,"="&amp;V$4,DATA.discentes!$K:$K,$D29)/V$21*100),0),
"%)"),"*")</f>
        <v>0 (0%)</v>
      </c>
      <c r="W29" s="5" t="str">
        <f>IFERROR(
CONCATENATE(
COUNTIFS(DATA.discentes!$A:$A,$C$21,DATA.discentes!$F:$F,"="&amp;W$4,DATA.discentes!$K:$K,$D29),
" (",
FIXED((COUNTIFS(DATA.discentes!$A:$A,$C$21,DATA.discentes!$F:$F,"="&amp;W$4,DATA.discentes!$K:$K,$D29)/W$21*100),0),
"%)"),"*")</f>
        <v>0 (0%)</v>
      </c>
      <c r="X29" s="1"/>
      <c r="Y29" s="6"/>
      <c r="Z29" s="6"/>
    </row>
    <row r="30" spans="1:26" ht="15.75" customHeight="1" x14ac:dyDescent="0.2">
      <c r="A30" s="1"/>
      <c r="B30" s="2"/>
      <c r="C30" s="26"/>
      <c r="D30" s="19" t="s">
        <v>16</v>
      </c>
      <c r="E30" s="4" t="str">
        <f ca="1">CONCATENATE(
COUNTIFS(DATA.discentes!$A:$A,$C$21,DATA.discentes!$K:$K,$D30),
" (",
FIXED((COUNTIFS(DATA.discentes!$A:$A,$C$21,DATA.discentes!$K:$K,$D30)/E$5*100),0),
"%)")</f>
        <v>0 (0%)</v>
      </c>
      <c r="F30" s="27" t="str">
        <f>IFERROR(
CONCATENATE(
COUNTIFS(DATA.discentes!$A:$A,$C$21,DATA.discentes!$F:$F,"="&amp;F$4,DATA.discentes!$K:$K,$D30),
" (",
FIXED((COUNTIFS(DATA.discentes!$A:$A,$C$21,DATA.discentes!$F:$F,"="&amp;F$4,DATA.discentes!$K:$K,$D30)/F$21*100),0),
"%)"),"*")</f>
        <v>*</v>
      </c>
      <c r="G30" s="27" t="str">
        <f>IFERROR(
CONCATENATE(
COUNTIFS(DATA.discentes!$A:$A,$C$21,DATA.discentes!$F:$F,"="&amp;G$4,DATA.discentes!$K:$K,$D30),
" (",
FIXED((COUNTIFS(DATA.discentes!$A:$A,$C$21,DATA.discentes!$F:$F,"="&amp;G$4,DATA.discentes!$K:$K,$D30)/G$21*100),0),
"%)"),"*")</f>
        <v>*</v>
      </c>
      <c r="H30" s="27" t="str">
        <f>IFERROR(
CONCATENATE(
COUNTIFS(DATA.discentes!$A:$A,$C$21,DATA.discentes!$F:$F,"="&amp;H$4,DATA.discentes!$K:$K,$D30),
" (",
FIXED((COUNTIFS(DATA.discentes!$A:$A,$C$21,DATA.discentes!$F:$F,"="&amp;H$4,DATA.discentes!$K:$K,$D30)/H$21*100),0),
"%)"),"*")</f>
        <v>*</v>
      </c>
      <c r="I30" s="5"/>
      <c r="J30" s="27" t="str">
        <f>IFERROR(
CONCATENATE(
COUNTIFS(DATA.discentes!$A:$A,$C$21,DATA.discentes!$F:$F,"="&amp;J$4,DATA.discentes!$K:$K,$D30),
" (",
FIXED((COUNTIFS(DATA.discentes!$A:$A,$C$21,DATA.discentes!$F:$F,"="&amp;J$4,DATA.discentes!$K:$K,$D30)/J$21*100),0),
"%)"),"*")</f>
        <v>*</v>
      </c>
      <c r="K30" s="27" t="str">
        <f>IFERROR(
CONCATENATE(
COUNTIFS(DATA.discentes!$A:$A,$C$21,DATA.discentes!$F:$F,"="&amp;K$4,DATA.discentes!$K:$K,$D30),
" (",
FIXED((COUNTIFS(DATA.discentes!$A:$A,$C$21,DATA.discentes!$F:$F,"="&amp;K$4,DATA.discentes!$K:$K,$D30)/K$21*100),0),
"%)"),"*")</f>
        <v>*</v>
      </c>
      <c r="L30" s="27" t="str">
        <f ca="1">IFERROR(
CONCATENATE(
COUNTIFS(DATA.discentes!$A:$A,$C$21,DATA.discentes!$F:$F,"="&amp;L$4,DATA.discentes!$K:$K,$D30),
" (",
FIXED((COUNTIFS(DATA.discentes!$A:$A,$C$21,DATA.discentes!$F:$F,"="&amp;L$4,DATA.discentes!$K:$K,$D30)/L$21*100),0),
"%)"),"*")</f>
        <v>0 (0%)</v>
      </c>
      <c r="M30" s="27" t="str">
        <f ca="1">IFERROR(
CONCATENATE(
COUNTIFS(DATA.discentes!$A:$A,$C$21,DATA.discentes!$F:$F,"="&amp;M$4,DATA.discentes!$K:$K,$D30),
" (",
FIXED((COUNTIFS(DATA.discentes!$A:$A,$C$21,DATA.discentes!$F:$F,"="&amp;M$4,DATA.discentes!$K:$K,$D30)/M$21*100),0),
"%)"),"*")</f>
        <v>0 (0%)</v>
      </c>
      <c r="N30" s="5"/>
      <c r="O30" s="27" t="str">
        <f ca="1">IFERROR(
CONCATENATE(
COUNTIFS(DATA.discentes!$A:$A,$C$21,DATA.discentes!$F:$F,"="&amp;O$4,DATA.discentes!$K:$K,$D30),
" (",
FIXED((COUNTIFS(DATA.discentes!$A:$A,$C$21,DATA.discentes!$F:$F,"="&amp;O$4,DATA.discentes!$K:$K,$D30)/O$21*100),0),
"%)"),"*")</f>
        <v>0 (0%)</v>
      </c>
      <c r="P30" s="27" t="str">
        <f>IFERROR(
CONCATENATE(
COUNTIFS(DATA.discentes!$A:$A,$C$21,DATA.discentes!$F:$F,"="&amp;P$4,DATA.discentes!$K:$K,$D30),
" (",
FIXED((COUNTIFS(DATA.discentes!$A:$A,$C$21,DATA.discentes!$F:$F,"="&amp;P$4,DATA.discentes!$K:$K,$D30)/P$21*100),0),
"%)"),"*")</f>
        <v>0 (0%)</v>
      </c>
      <c r="Q30" s="27" t="str">
        <f ca="1">IFERROR(
CONCATENATE(
COUNTIFS(DATA.discentes!$A:$A,$C$21,DATA.discentes!$F:$F,"="&amp;Q$4,DATA.discentes!$K:$K,$D30),
" (",
FIXED((COUNTIFS(DATA.discentes!$A:$A,$C$21,DATA.discentes!$F:$F,"="&amp;Q$4,DATA.discentes!$K:$K,$D30)/Q$21*100),0),
"%)"),"*")</f>
        <v>0 (0%)</v>
      </c>
      <c r="R30" s="27" t="str">
        <f ca="1">IFERROR(
CONCATENATE(
COUNTIFS(DATA.discentes!$A:$A,$C$21,DATA.discentes!$F:$F,"="&amp;R$4,DATA.discentes!$K:$K,$D30),
" (",
FIXED((COUNTIFS(DATA.discentes!$A:$A,$C$21,DATA.discentes!$F:$F,"="&amp;R$4,DATA.discentes!$K:$K,$D30)/R$21*100),0),
"%)"),"*")</f>
        <v>0 (0%)</v>
      </c>
      <c r="S30" s="5"/>
      <c r="T30" s="27" t="str">
        <f ca="1">IFERROR(
CONCATENATE(
COUNTIFS(DATA.discentes!$A:$A,$C$21,DATA.discentes!$F:$F,"="&amp;T$4,DATA.discentes!$K:$K,$D30),
" (",
FIXED((COUNTIFS(DATA.discentes!$A:$A,$C$21,DATA.discentes!$F:$F,"="&amp;T$4,DATA.discentes!$K:$K,$D30)/T$21*100),0),
"%)"),"*")</f>
        <v>0 (0%)</v>
      </c>
      <c r="U30" s="27" t="str">
        <f ca="1">IFERROR(
CONCATENATE(
COUNTIFS(DATA.discentes!$A:$A,$C$21,DATA.discentes!$F:$F,"="&amp;U$4,DATA.discentes!$K:$K,$D30),
" (",
FIXED((COUNTIFS(DATA.discentes!$A:$A,$C$21,DATA.discentes!$F:$F,"="&amp;U$4,DATA.discentes!$K:$K,$D30)/U$21*100),0),
"%)"),"*")</f>
        <v>0 (0%)</v>
      </c>
      <c r="V30" s="27" t="str">
        <f>IFERROR(
CONCATENATE(
COUNTIFS(DATA.discentes!$A:$A,$C$21,DATA.discentes!$F:$F,"="&amp;V$4,DATA.discentes!$K:$K,$D30),
" (",
FIXED((COUNTIFS(DATA.discentes!$A:$A,$C$21,DATA.discentes!$F:$F,"="&amp;V$4,DATA.discentes!$K:$K,$D30)/V$21*100),0),
"%)"),"*")</f>
        <v>0 (0%)</v>
      </c>
      <c r="W30" s="27" t="str">
        <f>IFERROR(
CONCATENATE(
COUNTIFS(DATA.discentes!$A:$A,$C$21,DATA.discentes!$F:$F,"="&amp;W$4,DATA.discentes!$K:$K,$D30),
" (",
FIXED((COUNTIFS(DATA.discentes!$A:$A,$C$21,DATA.discentes!$F:$F,"="&amp;W$4,DATA.discentes!$K:$K,$D30)/W$21*100),0),
"%)"),"*")</f>
        <v>0 (0%)</v>
      </c>
      <c r="X30" s="1"/>
      <c r="Y30" s="6"/>
      <c r="Z30" s="6"/>
    </row>
    <row r="31" spans="1:26" ht="15.75" customHeight="1" x14ac:dyDescent="0.2">
      <c r="A31" s="1"/>
      <c r="B31" s="2"/>
      <c r="C31" s="26"/>
      <c r="D31" s="19" t="s">
        <v>17</v>
      </c>
      <c r="E31" s="4" t="str">
        <f ca="1">CONCATENATE(
COUNTIFS(DATA.discentes!$A:$A,$C$21,DATA.discentes!$K:$K,$D31),
" (",
FIXED((COUNTIFS(DATA.discentes!$A:$A,$C$21,DATA.discentes!$K:$K,$D31)/E$5*100),0),
"%)")</f>
        <v>23 (5%)</v>
      </c>
      <c r="F31" s="5" t="str">
        <f>IFERROR(
CONCATENATE(
COUNTIFS(DATA.discentes!$A:$A,$C$21,DATA.discentes!$F:$F,"="&amp;F$4,DATA.discentes!$K:$K,$D31),
" (",
FIXED((COUNTIFS(DATA.discentes!$A:$A,$C$21,DATA.discentes!$F:$F,"="&amp;F$4,DATA.discentes!$K:$K,$D31)/F$21*100),0),
"%)"),"*")</f>
        <v>*</v>
      </c>
      <c r="G31" s="5" t="str">
        <f>IFERROR(
CONCATENATE(
COUNTIFS(DATA.discentes!$A:$A,$C$21,DATA.discentes!$F:$F,"="&amp;G$4,DATA.discentes!$K:$K,$D31),
" (",
FIXED((COUNTIFS(DATA.discentes!$A:$A,$C$21,DATA.discentes!$F:$F,"="&amp;G$4,DATA.discentes!$K:$K,$D31)/G$21*100),0),
"%)"),"*")</f>
        <v>*</v>
      </c>
      <c r="H31" s="5" t="str">
        <f>IFERROR(
CONCATENATE(
COUNTIFS(DATA.discentes!$A:$A,$C$21,DATA.discentes!$F:$F,"="&amp;H$4,DATA.discentes!$K:$K,$D31),
" (",
FIXED((COUNTIFS(DATA.discentes!$A:$A,$C$21,DATA.discentes!$F:$F,"="&amp;H$4,DATA.discentes!$K:$K,$D31)/H$21*100),0),
"%)"),"*")</f>
        <v>*</v>
      </c>
      <c r="I31" s="5"/>
      <c r="J31" s="5" t="str">
        <f>IFERROR(
CONCATENATE(
COUNTIFS(DATA.discentes!$A:$A,$C$21,DATA.discentes!$F:$F,"="&amp;J$4,DATA.discentes!$K:$K,$D31),
" (",
FIXED((COUNTIFS(DATA.discentes!$A:$A,$C$21,DATA.discentes!$F:$F,"="&amp;J$4,DATA.discentes!$K:$K,$D31)/J$21*100),0),
"%)"),"*")</f>
        <v>*</v>
      </c>
      <c r="K31" s="5" t="str">
        <f>IFERROR(
CONCATENATE(
COUNTIFS(DATA.discentes!$A:$A,$C$21,DATA.discentes!$F:$F,"="&amp;K$4,DATA.discentes!$K:$K,$D31),
" (",
FIXED((COUNTIFS(DATA.discentes!$A:$A,$C$21,DATA.discentes!$F:$F,"="&amp;K$4,DATA.discentes!$K:$K,$D31)/K$21*100),0),
"%)"),"*")</f>
        <v>*</v>
      </c>
      <c r="L31" s="5" t="str">
        <f ca="1">IFERROR(
CONCATENATE(
COUNTIFS(DATA.discentes!$A:$A,$C$21,DATA.discentes!$F:$F,"="&amp;L$4,DATA.discentes!$K:$K,$D31),
" (",
FIXED((COUNTIFS(DATA.discentes!$A:$A,$C$21,DATA.discentes!$F:$F,"="&amp;L$4,DATA.discentes!$K:$K,$D31)/L$21*100),0),
"%)"),"*")</f>
        <v>13 (100%)</v>
      </c>
      <c r="M31" s="5" t="str">
        <f ca="1">IFERROR(
CONCATENATE(
COUNTIFS(DATA.discentes!$A:$A,$C$21,DATA.discentes!$F:$F,"="&amp;M$4,DATA.discentes!$K:$K,$D31),
" (",
FIXED((COUNTIFS(DATA.discentes!$A:$A,$C$21,DATA.discentes!$F:$F,"="&amp;M$4,DATA.discentes!$K:$K,$D31)/M$21*100),0),
"%)"),"*")</f>
        <v>0 (0%)</v>
      </c>
      <c r="N31" s="5"/>
      <c r="O31" s="5" t="str">
        <f ca="1">IFERROR(
CONCATENATE(
COUNTIFS(DATA.discentes!$A:$A,$C$21,DATA.discentes!$F:$F,"="&amp;O$4,DATA.discentes!$K:$K,$D31),
" (",
FIXED((COUNTIFS(DATA.discentes!$A:$A,$C$21,DATA.discentes!$F:$F,"="&amp;O$4,DATA.discentes!$K:$K,$D31)/O$21*100),0),
"%)"),"*")</f>
        <v>3 (19%)</v>
      </c>
      <c r="P31" s="5" t="str">
        <f>IFERROR(
CONCATENATE(
COUNTIFS(DATA.discentes!$A:$A,$C$21,DATA.discentes!$F:$F,"="&amp;P$4,DATA.discentes!$K:$K,$D31),
" (",
FIXED((COUNTIFS(DATA.discentes!$A:$A,$C$21,DATA.discentes!$F:$F,"="&amp;P$4,DATA.discentes!$K:$K,$D31)/P$21*100),0),
"%)"),"*")</f>
        <v>0 (0%)</v>
      </c>
      <c r="Q31" s="5" t="str">
        <f ca="1">IFERROR(
CONCATENATE(
COUNTIFS(DATA.discentes!$A:$A,$C$21,DATA.discentes!$F:$F,"="&amp;Q$4,DATA.discentes!$K:$K,$D31),
" (",
FIXED((COUNTIFS(DATA.discentes!$A:$A,$C$21,DATA.discentes!$F:$F,"="&amp;Q$4,DATA.discentes!$K:$K,$D31)/Q$21*100),0),
"%)"),"*")</f>
        <v>6 (14%)</v>
      </c>
      <c r="R31" s="5" t="str">
        <f ca="1">IFERROR(
CONCATENATE(
COUNTIFS(DATA.discentes!$A:$A,$C$21,DATA.discentes!$F:$F,"="&amp;R$4,DATA.discentes!$K:$K,$D31),
" (",
FIXED((COUNTIFS(DATA.discentes!$A:$A,$C$21,DATA.discentes!$F:$F,"="&amp;R$4,DATA.discentes!$K:$K,$D31)/R$21*100),0),
"%)"),"*")</f>
        <v>1 (2%)</v>
      </c>
      <c r="S31" s="5"/>
      <c r="T31" s="5" t="str">
        <f ca="1">IFERROR(
CONCATENATE(
COUNTIFS(DATA.discentes!$A:$A,$C$21,DATA.discentes!$F:$F,"="&amp;T$4,DATA.discentes!$K:$K,$D31),
" (",
FIXED((COUNTIFS(DATA.discentes!$A:$A,$C$21,DATA.discentes!$F:$F,"="&amp;T$4,DATA.discentes!$K:$K,$D31)/T$21*100),0),
"%)"),"*")</f>
        <v>0 (0%)</v>
      </c>
      <c r="U31" s="5" t="str">
        <f ca="1">IFERROR(
CONCATENATE(
COUNTIFS(DATA.discentes!$A:$A,$C$21,DATA.discentes!$F:$F,"="&amp;U$4,DATA.discentes!$K:$K,$D31),
" (",
FIXED((COUNTIFS(DATA.discentes!$A:$A,$C$21,DATA.discentes!$F:$F,"="&amp;U$4,DATA.discentes!$K:$K,$D31)/U$21*100),0),
"%)"),"*")</f>
        <v>0 (0%)</v>
      </c>
      <c r="V31" s="5" t="str">
        <f>IFERROR(
CONCATENATE(
COUNTIFS(DATA.discentes!$A:$A,$C$21,DATA.discentes!$F:$F,"="&amp;V$4,DATA.discentes!$K:$K,$D31),
" (",
FIXED((COUNTIFS(DATA.discentes!$A:$A,$C$21,DATA.discentes!$F:$F,"="&amp;V$4,DATA.discentes!$K:$K,$D31)/V$21*100),0),
"%)"),"*")</f>
        <v>0 (0%)</v>
      </c>
      <c r="W31" s="5" t="str">
        <f>IFERROR(
CONCATENATE(
COUNTIFS(DATA.discentes!$A:$A,$C$21,DATA.discentes!$F:$F,"="&amp;W$4,DATA.discentes!$K:$K,$D31),
" (",
FIXED((COUNTIFS(DATA.discentes!$A:$A,$C$21,DATA.discentes!$F:$F,"="&amp;W$4,DATA.discentes!$K:$K,$D31)/W$21*100),0),
"%)"),"*")</f>
        <v>0 (0%)</v>
      </c>
      <c r="X31" s="1"/>
      <c r="Y31" s="6"/>
      <c r="Z31" s="6"/>
    </row>
    <row r="32" spans="1:26" ht="15.75" customHeight="1" x14ac:dyDescent="0.2">
      <c r="A32" s="1"/>
      <c r="B32" s="2"/>
      <c r="C32" s="26"/>
      <c r="D32" s="19" t="s">
        <v>19</v>
      </c>
      <c r="E32" s="4" t="str">
        <f ca="1">CONCATENATE(
COUNTIFS(DATA.discentes!$A:$A,$C$21,DATA.discentes!$K:$K,$D32),
" (",
FIXED((COUNTIFS(DATA.discentes!$A:$A,$C$21,DATA.discentes!$K:$K,$D32)/E$5*100),0),
"%)")</f>
        <v>4 (1%)</v>
      </c>
      <c r="F32" s="5" t="str">
        <f>IFERROR(
CONCATENATE(
COUNTIFS(DATA.discentes!$A:$A,$C$21,DATA.discentes!$F:$F,"="&amp;F$4,DATA.discentes!$K:$K,$D32),
" (",
FIXED((COUNTIFS(DATA.discentes!$A:$A,$C$21,DATA.discentes!$F:$F,"="&amp;F$4,DATA.discentes!$K:$K,$D32)/F$21*100),0),
"%)"),"*")</f>
        <v>*</v>
      </c>
      <c r="G32" s="5" t="str">
        <f>IFERROR(
CONCATENATE(
COUNTIFS(DATA.discentes!$A:$A,$C$21,DATA.discentes!$F:$F,"="&amp;G$4,DATA.discentes!$K:$K,$D32),
" (",
FIXED((COUNTIFS(DATA.discentes!$A:$A,$C$21,DATA.discentes!$F:$F,"="&amp;G$4,DATA.discentes!$K:$K,$D32)/G$21*100),0),
"%)"),"*")</f>
        <v>*</v>
      </c>
      <c r="H32" s="5" t="str">
        <f>IFERROR(
CONCATENATE(
COUNTIFS(DATA.discentes!$A:$A,$C$21,DATA.discentes!$F:$F,"="&amp;H$4,DATA.discentes!$K:$K,$D32),
" (",
FIXED((COUNTIFS(DATA.discentes!$A:$A,$C$21,DATA.discentes!$F:$F,"="&amp;H$4,DATA.discentes!$K:$K,$D32)/H$21*100),0),
"%)"),"*")</f>
        <v>*</v>
      </c>
      <c r="I32" s="5"/>
      <c r="J32" s="5" t="str">
        <f>IFERROR(
CONCATENATE(
COUNTIFS(DATA.discentes!$A:$A,$C$21,DATA.discentes!$F:$F,"="&amp;J$4,DATA.discentes!$K:$K,$D32),
" (",
FIXED((COUNTIFS(DATA.discentes!$A:$A,$C$21,DATA.discentes!$F:$F,"="&amp;J$4,DATA.discentes!$K:$K,$D32)/J$21*100),0),
"%)"),"*")</f>
        <v>*</v>
      </c>
      <c r="K32" s="5" t="str">
        <f>IFERROR(
CONCATENATE(
COUNTIFS(DATA.discentes!$A:$A,$C$21,DATA.discentes!$F:$F,"="&amp;K$4,DATA.discentes!$K:$K,$D32),
" (",
FIXED((COUNTIFS(DATA.discentes!$A:$A,$C$21,DATA.discentes!$F:$F,"="&amp;K$4,DATA.discentes!$K:$K,$D32)/K$21*100),0),
"%)"),"*")</f>
        <v>*</v>
      </c>
      <c r="L32" s="5" t="str">
        <f ca="1">IFERROR(
CONCATENATE(
COUNTIFS(DATA.discentes!$A:$A,$C$21,DATA.discentes!$F:$F,"="&amp;L$4,DATA.discentes!$K:$K,$D32),
" (",
FIXED((COUNTIFS(DATA.discentes!$A:$A,$C$21,DATA.discentes!$F:$F,"="&amp;L$4,DATA.discentes!$K:$K,$D32)/L$21*100),0),
"%)"),"*")</f>
        <v>0 (0%)</v>
      </c>
      <c r="M32" s="5" t="str">
        <f ca="1">IFERROR(
CONCATENATE(
COUNTIFS(DATA.discentes!$A:$A,$C$21,DATA.discentes!$F:$F,"="&amp;M$4,DATA.discentes!$K:$K,$D32),
" (",
FIXED((COUNTIFS(DATA.discentes!$A:$A,$C$21,DATA.discentes!$F:$F,"="&amp;M$4,DATA.discentes!$K:$K,$D32)/M$21*100),0),
"%)"),"*")</f>
        <v>0 (0%)</v>
      </c>
      <c r="N32" s="5"/>
      <c r="O32" s="5" t="str">
        <f ca="1">IFERROR(
CONCATENATE(
COUNTIFS(DATA.discentes!$A:$A,$C$21,DATA.discentes!$F:$F,"="&amp;O$4,DATA.discentes!$K:$K,$D32),
" (",
FIXED((COUNTIFS(DATA.discentes!$A:$A,$C$21,DATA.discentes!$F:$F,"="&amp;O$4,DATA.discentes!$K:$K,$D32)/O$21*100),0),
"%)"),"*")</f>
        <v>0 (0%)</v>
      </c>
      <c r="P32" s="5" t="str">
        <f>IFERROR(
CONCATENATE(
COUNTIFS(DATA.discentes!$A:$A,$C$21,DATA.discentes!$F:$F,"="&amp;P$4,DATA.discentes!$K:$K,$D32),
" (",
FIXED((COUNTIFS(DATA.discentes!$A:$A,$C$21,DATA.discentes!$F:$F,"="&amp;P$4,DATA.discentes!$K:$K,$D32)/P$21*100),0),
"%)"),"*")</f>
        <v>0 (0%)</v>
      </c>
      <c r="Q32" s="5" t="str">
        <f ca="1">IFERROR(
CONCATENATE(
COUNTIFS(DATA.discentes!$A:$A,$C$21,DATA.discentes!$F:$F,"="&amp;Q$4,DATA.discentes!$K:$K,$D32),
" (",
FIXED((COUNTIFS(DATA.discentes!$A:$A,$C$21,DATA.discentes!$F:$F,"="&amp;Q$4,DATA.discentes!$K:$K,$D32)/Q$21*100),0),
"%)"),"*")</f>
        <v>2 (5%)</v>
      </c>
      <c r="R32" s="5" t="str">
        <f ca="1">IFERROR(
CONCATENATE(
COUNTIFS(DATA.discentes!$A:$A,$C$21,DATA.discentes!$F:$F,"="&amp;R$4,DATA.discentes!$K:$K,$D32),
" (",
FIXED((COUNTIFS(DATA.discentes!$A:$A,$C$21,DATA.discentes!$F:$F,"="&amp;R$4,DATA.discentes!$K:$K,$D32)/R$21*100),0),
"%)"),"*")</f>
        <v>1 (2%)</v>
      </c>
      <c r="S32" s="5"/>
      <c r="T32" s="5" t="str">
        <f ca="1">IFERROR(
CONCATENATE(
COUNTIFS(DATA.discentes!$A:$A,$C$21,DATA.discentes!$F:$F,"="&amp;T$4,DATA.discentes!$K:$K,$D32),
" (",
FIXED((COUNTIFS(DATA.discentes!$A:$A,$C$21,DATA.discentes!$F:$F,"="&amp;T$4,DATA.discentes!$K:$K,$D32)/T$21*100),0),
"%)"),"*")</f>
        <v>1 (2%)</v>
      </c>
      <c r="U32" s="5" t="str">
        <f ca="1">IFERROR(
CONCATENATE(
COUNTIFS(DATA.discentes!$A:$A,$C$21,DATA.discentes!$F:$F,"="&amp;U$4,DATA.discentes!$K:$K,$D32),
" (",
FIXED((COUNTIFS(DATA.discentes!$A:$A,$C$21,DATA.discentes!$F:$F,"="&amp;U$4,DATA.discentes!$K:$K,$D32)/U$21*100),0),
"%)"),"*")</f>
        <v>0 (0%)</v>
      </c>
      <c r="V32" s="5" t="str">
        <f>IFERROR(
CONCATENATE(
COUNTIFS(DATA.discentes!$A:$A,$C$21,DATA.discentes!$F:$F,"="&amp;V$4,DATA.discentes!$K:$K,$D32),
" (",
FIXED((COUNTIFS(DATA.discentes!$A:$A,$C$21,DATA.discentes!$F:$F,"="&amp;V$4,DATA.discentes!$K:$K,$D32)/V$21*100),0),
"%)"),"*")</f>
        <v>0 (0%)</v>
      </c>
      <c r="W32" s="5" t="str">
        <f>IFERROR(
CONCATENATE(
COUNTIFS(DATA.discentes!$A:$A,$C$21,DATA.discentes!$F:$F,"="&amp;W$4,DATA.discentes!$K:$K,$D32),
" (",
FIXED((COUNTIFS(DATA.discentes!$A:$A,$C$21,DATA.discentes!$F:$F,"="&amp;W$4,DATA.discentes!$K:$K,$D32)/W$21*100),0),
"%)"),"*")</f>
        <v>0 (0%)</v>
      </c>
      <c r="X32" s="1"/>
      <c r="Y32" s="6"/>
      <c r="Z32" s="6"/>
    </row>
    <row r="33" spans="1:26" ht="15.75" customHeight="1" x14ac:dyDescent="0.2">
      <c r="A33" s="1"/>
      <c r="B33" s="2"/>
      <c r="C33" s="26"/>
      <c r="D33" s="19" t="s">
        <v>20</v>
      </c>
      <c r="E33" s="4" t="str">
        <f ca="1">CONCATENATE(
COUNTIFS(DATA.discentes!$A:$A,$C$21,DATA.discentes!$K:$K,$D33),
" (",
FIXED((COUNTIFS(DATA.discentes!$A:$A,$C$21,DATA.discentes!$K:$K,$D33)/E$5*100),0),
"%)")</f>
        <v>3 (1%)</v>
      </c>
      <c r="F33" s="5" t="str">
        <f>IFERROR(
CONCATENATE(
COUNTIFS(DATA.discentes!$A:$A,$C$21,DATA.discentes!$F:$F,"="&amp;F$4,DATA.discentes!$K:$K,$D33),
" (",
FIXED((COUNTIFS(DATA.discentes!$A:$A,$C$21,DATA.discentes!$F:$F,"="&amp;F$4,DATA.discentes!$K:$K,$D33)/F$21*100),0),
"%)"),"*")</f>
        <v>*</v>
      </c>
      <c r="G33" s="5" t="str">
        <f>IFERROR(
CONCATENATE(
COUNTIFS(DATA.discentes!$A:$A,$C$21,DATA.discentes!$F:$F,"="&amp;G$4,DATA.discentes!$K:$K,$D33),
" (",
FIXED((COUNTIFS(DATA.discentes!$A:$A,$C$21,DATA.discentes!$F:$F,"="&amp;G$4,DATA.discentes!$K:$K,$D33)/G$21*100),0),
"%)"),"*")</f>
        <v>*</v>
      </c>
      <c r="H33" s="5" t="str">
        <f>IFERROR(
CONCATENATE(
COUNTIFS(DATA.discentes!$A:$A,$C$21,DATA.discentes!$F:$F,"="&amp;H$4,DATA.discentes!$K:$K,$D33),
" (",
FIXED((COUNTIFS(DATA.discentes!$A:$A,$C$21,DATA.discentes!$F:$F,"="&amp;H$4,DATA.discentes!$K:$K,$D33)/H$21*100),0),
"%)"),"*")</f>
        <v>*</v>
      </c>
      <c r="I33" s="5"/>
      <c r="J33" s="5" t="str">
        <f>IFERROR(
CONCATENATE(
COUNTIFS(DATA.discentes!$A:$A,$C$21,DATA.discentes!$F:$F,"="&amp;J$4,DATA.discentes!$K:$K,$D33),
" (",
FIXED((COUNTIFS(DATA.discentes!$A:$A,$C$21,DATA.discentes!$F:$F,"="&amp;J$4,DATA.discentes!$K:$K,$D33)/J$21*100),0),
"%)"),"*")</f>
        <v>*</v>
      </c>
      <c r="K33" s="5" t="str">
        <f>IFERROR(
CONCATENATE(
COUNTIFS(DATA.discentes!$A:$A,$C$21,DATA.discentes!$F:$F,"="&amp;K$4,DATA.discentes!$K:$K,$D33),
" (",
FIXED((COUNTIFS(DATA.discentes!$A:$A,$C$21,DATA.discentes!$F:$F,"="&amp;K$4,DATA.discentes!$K:$K,$D33)/K$21*100),0),
"%)"),"*")</f>
        <v>*</v>
      </c>
      <c r="L33" s="5" t="str">
        <f ca="1">IFERROR(
CONCATENATE(
COUNTIFS(DATA.discentes!$A:$A,$C$21,DATA.discentes!$F:$F,"="&amp;L$4,DATA.discentes!$K:$K,$D33),
" (",
FIXED((COUNTIFS(DATA.discentes!$A:$A,$C$21,DATA.discentes!$F:$F,"="&amp;L$4,DATA.discentes!$K:$K,$D33)/L$21*100),0),
"%)"),"*")</f>
        <v>0 (0%)</v>
      </c>
      <c r="M33" s="5" t="str">
        <f ca="1">IFERROR(
CONCATENATE(
COUNTIFS(DATA.discentes!$A:$A,$C$21,DATA.discentes!$F:$F,"="&amp;M$4,DATA.discentes!$K:$K,$D33),
" (",
FIXED((COUNTIFS(DATA.discentes!$A:$A,$C$21,DATA.discentes!$F:$F,"="&amp;M$4,DATA.discentes!$K:$K,$D33)/M$21*100),0),
"%)"),"*")</f>
        <v>0 (0%)</v>
      </c>
      <c r="N33" s="5"/>
      <c r="O33" s="5" t="str">
        <f ca="1">IFERROR(
CONCATENATE(
COUNTIFS(DATA.discentes!$A:$A,$C$21,DATA.discentes!$F:$F,"="&amp;O$4,DATA.discentes!$K:$K,$D33),
" (",
FIXED((COUNTIFS(DATA.discentes!$A:$A,$C$21,DATA.discentes!$F:$F,"="&amp;O$4,DATA.discentes!$K:$K,$D33)/O$21*100),0),
"%)"),"*")</f>
        <v>0 (0%)</v>
      </c>
      <c r="P33" s="5" t="str">
        <f>IFERROR(
CONCATENATE(
COUNTIFS(DATA.discentes!$A:$A,$C$21,DATA.discentes!$F:$F,"="&amp;P$4,DATA.discentes!$K:$K,$D33),
" (",
FIXED((COUNTIFS(DATA.discentes!$A:$A,$C$21,DATA.discentes!$F:$F,"="&amp;P$4,DATA.discentes!$K:$K,$D33)/P$21*100),0),
"%)"),"*")</f>
        <v>0 (0%)</v>
      </c>
      <c r="Q33" s="5" t="str">
        <f ca="1">IFERROR(
CONCATENATE(
COUNTIFS(DATA.discentes!$A:$A,$C$21,DATA.discentes!$F:$F,"="&amp;Q$4,DATA.discentes!$K:$K,$D33),
" (",
FIXED((COUNTIFS(DATA.discentes!$A:$A,$C$21,DATA.discentes!$F:$F,"="&amp;Q$4,DATA.discentes!$K:$K,$D33)/Q$21*100),0),
"%)"),"*")</f>
        <v>0 (0%)</v>
      </c>
      <c r="R33" s="5" t="str">
        <f ca="1">IFERROR(
CONCATENATE(
COUNTIFS(DATA.discentes!$A:$A,$C$21,DATA.discentes!$F:$F,"="&amp;R$4,DATA.discentes!$K:$K,$D33),
" (",
FIXED((COUNTIFS(DATA.discentes!$A:$A,$C$21,DATA.discentes!$F:$F,"="&amp;R$4,DATA.discentes!$K:$K,$D33)/R$21*100),0),
"%)"),"*")</f>
        <v>3 (6%)</v>
      </c>
      <c r="S33" s="5"/>
      <c r="T33" s="5" t="str">
        <f ca="1">IFERROR(
CONCATENATE(
COUNTIFS(DATA.discentes!$A:$A,$C$21,DATA.discentes!$F:$F,"="&amp;T$4,DATA.discentes!$K:$K,$D33),
" (",
FIXED((COUNTIFS(DATA.discentes!$A:$A,$C$21,DATA.discentes!$F:$F,"="&amp;T$4,DATA.discentes!$K:$K,$D33)/T$21*100),0),
"%)"),"*")</f>
        <v>0 (0%)</v>
      </c>
      <c r="U33" s="5" t="str">
        <f ca="1">IFERROR(
CONCATENATE(
COUNTIFS(DATA.discentes!$A:$A,$C$21,DATA.discentes!$F:$F,"="&amp;U$4,DATA.discentes!$K:$K,$D33),
" (",
FIXED((COUNTIFS(DATA.discentes!$A:$A,$C$21,DATA.discentes!$F:$F,"="&amp;U$4,DATA.discentes!$K:$K,$D33)/U$21*100),0),
"%)"),"*")</f>
        <v>0 (0%)</v>
      </c>
      <c r="V33" s="5" t="str">
        <f>IFERROR(
CONCATENATE(
COUNTIFS(DATA.discentes!$A:$A,$C$21,DATA.discentes!$F:$F,"="&amp;V$4,DATA.discentes!$K:$K,$D33),
" (",
FIXED((COUNTIFS(DATA.discentes!$A:$A,$C$21,DATA.discentes!$F:$F,"="&amp;V$4,DATA.discentes!$K:$K,$D33)/V$21*100),0),
"%)"),"*")</f>
        <v>0 (0%)</v>
      </c>
      <c r="W33" s="5" t="str">
        <f>IFERROR(
CONCATENATE(
COUNTIFS(DATA.discentes!$A:$A,$C$21,DATA.discentes!$F:$F,"="&amp;W$4,DATA.discentes!$K:$K,$D33),
" (",
FIXED((COUNTIFS(DATA.discentes!$A:$A,$C$21,DATA.discentes!$F:$F,"="&amp;W$4,DATA.discentes!$K:$K,$D33)/W$21*100),0),
"%)"),"*")</f>
        <v>0 (0%)</v>
      </c>
      <c r="X33" s="1"/>
      <c r="Y33" s="6"/>
      <c r="Z33" s="6"/>
    </row>
    <row r="34" spans="1:26" ht="15.75" customHeight="1" x14ac:dyDescent="0.2">
      <c r="A34" s="1"/>
      <c r="B34" s="10"/>
      <c r="C34" s="28"/>
      <c r="D34" s="22" t="s">
        <v>21</v>
      </c>
      <c r="E34" s="29" t="str">
        <f ca="1">CONCATENATE(
COUNTIFS(DATA.discentes!$A:$A,$C$21,DATA.discentes!$K:$K,$D34),
" (",
FIXED((COUNTIFS(DATA.discentes!$A:$A,$C$21,DATA.discentes!$K:$K,$D34)/E$5*100),0),
"%)")</f>
        <v>3 (1%)</v>
      </c>
      <c r="F34" s="27" t="str">
        <f>IFERROR(
CONCATENATE(
COUNTIFS(DATA.discentes!$A:$A,$C$21,DATA.discentes!$F:$F,"="&amp;F$4,DATA.discentes!$K:$K,$D34),
" (",
FIXED((COUNTIFS(DATA.discentes!$A:$A,$C$21,DATA.discentes!$F:$F,"="&amp;F$4,DATA.discentes!$K:$K,$D34)/F$21*100),0),
"%)"),"*")</f>
        <v>*</v>
      </c>
      <c r="G34" s="27" t="str">
        <f>IFERROR(
CONCATENATE(
COUNTIFS(DATA.discentes!$A:$A,$C$21,DATA.discentes!$F:$F,"="&amp;G$4,DATA.discentes!$K:$K,$D34),
" (",
FIXED((COUNTIFS(DATA.discentes!$A:$A,$C$21,DATA.discentes!$F:$F,"="&amp;G$4,DATA.discentes!$K:$K,$D34)/G$21*100),0),
"%)"),"*")</f>
        <v>*</v>
      </c>
      <c r="H34" s="27" t="str">
        <f>IFERROR(
CONCATENATE(
COUNTIFS(DATA.discentes!$A:$A,$C$21,DATA.discentes!$F:$F,"="&amp;H$4,DATA.discentes!$K:$K,$D34),
" (",
FIXED((COUNTIFS(DATA.discentes!$A:$A,$C$21,DATA.discentes!$F:$F,"="&amp;H$4,DATA.discentes!$K:$K,$D34)/H$21*100),0),
"%)"),"*")</f>
        <v>*</v>
      </c>
      <c r="I34" s="27"/>
      <c r="J34" s="27" t="str">
        <f>IFERROR(
CONCATENATE(
COUNTIFS(DATA.discentes!$A:$A,$C$21,DATA.discentes!$F:$F,"="&amp;J$4,DATA.discentes!$K:$K,$D34),
" (",
FIXED((COUNTIFS(DATA.discentes!$A:$A,$C$21,DATA.discentes!$F:$F,"="&amp;J$4,DATA.discentes!$K:$K,$D34)/J$21*100),0),
"%)"),"*")</f>
        <v>*</v>
      </c>
      <c r="K34" s="27" t="str">
        <f>IFERROR(
CONCATENATE(
COUNTIFS(DATA.discentes!$A:$A,$C$21,DATA.discentes!$F:$F,"="&amp;K$4,DATA.discentes!$K:$K,$D34),
" (",
FIXED((COUNTIFS(DATA.discentes!$A:$A,$C$21,DATA.discentes!$F:$F,"="&amp;K$4,DATA.discentes!$K:$K,$D34)/K$21*100),0),
"%)"),"*")</f>
        <v>*</v>
      </c>
      <c r="L34" s="27" t="str">
        <f ca="1">IFERROR(
CONCATENATE(
COUNTIFS(DATA.discentes!$A:$A,$C$21,DATA.discentes!$F:$F,"="&amp;L$4,DATA.discentes!$K:$K,$D34),
" (",
FIXED((COUNTIFS(DATA.discentes!$A:$A,$C$21,DATA.discentes!$F:$F,"="&amp;L$4,DATA.discentes!$K:$K,$D34)/L$21*100),0),
"%)"),"*")</f>
        <v>0 (0%)</v>
      </c>
      <c r="M34" s="27" t="str">
        <f>IFERROR(
CONCATENATE(
COUNTIFS(DATA.discentes!$A:$A,$C$21,DATA.discentes!$F:$F,"="&amp;M$4,DATA.discentes!$K:$K,$D34),
" (",
FIXED((COUNTIFS(DATA.discentes!$A:$A,$C$21,DATA.discentes!$F:$F,"="&amp;M$4,DATA.discentes!$K:$K,$D34)/M$21*100),0),
"%)"),"*")</f>
        <v>0 (0%)</v>
      </c>
      <c r="N34" s="27"/>
      <c r="O34" s="27" t="str">
        <f ca="1">IFERROR(
CONCATENATE(
COUNTIFS(DATA.discentes!$A:$A,$C$21,DATA.discentes!$F:$F,"="&amp;O$4,DATA.discentes!$K:$K,$D34),
" (",
FIXED((COUNTIFS(DATA.discentes!$A:$A,$C$21,DATA.discentes!$F:$F,"="&amp;O$4,DATA.discentes!$K:$K,$D34)/O$21*100),0),
"%)"),"*")</f>
        <v>0 (0%)</v>
      </c>
      <c r="P34" s="27" t="str">
        <f>IFERROR(
CONCATENATE(
COUNTIFS(DATA.discentes!$A:$A,$C$21,DATA.discentes!$F:$F,"="&amp;P$4,DATA.discentes!$K:$K,$D34),
" (",
FIXED((COUNTIFS(DATA.discentes!$A:$A,$C$21,DATA.discentes!$F:$F,"="&amp;P$4,DATA.discentes!$K:$K,$D34)/P$21*100),0),
"%)"),"*")</f>
        <v>0 (0%)</v>
      </c>
      <c r="Q34" s="27" t="str">
        <f ca="1">IFERROR(
CONCATENATE(
COUNTIFS(DATA.discentes!$A:$A,$C$21,DATA.discentes!$F:$F,"="&amp;Q$4,DATA.discentes!$K:$K,$D34),
" (",
FIXED((COUNTIFS(DATA.discentes!$A:$A,$C$21,DATA.discentes!$F:$F,"="&amp;Q$4,DATA.discentes!$K:$K,$D34)/Q$21*100),0),
"%)"),"*")</f>
        <v>2 (5%)</v>
      </c>
      <c r="R34" s="27" t="str">
        <f ca="1">IFERROR(
CONCATENATE(
COUNTIFS(DATA.discentes!$A:$A,$C$21,DATA.discentes!$F:$F,"="&amp;R$4,DATA.discentes!$K:$K,$D34),
" (",
FIXED((COUNTIFS(DATA.discentes!$A:$A,$C$21,DATA.discentes!$F:$F,"="&amp;R$4,DATA.discentes!$K:$K,$D34)/R$21*100),0),
"%)"),"*")</f>
        <v>0 (0%)</v>
      </c>
      <c r="S34" s="27"/>
      <c r="T34" s="27" t="str">
        <f ca="1">IFERROR(
CONCATENATE(
COUNTIFS(DATA.discentes!$A:$A,$C$21,DATA.discentes!$F:$F,"="&amp;T$4,DATA.discentes!$K:$K,$D34),
" (",
FIXED((COUNTIFS(DATA.discentes!$A:$A,$C$21,DATA.discentes!$F:$F,"="&amp;T$4,DATA.discentes!$K:$K,$D34)/T$21*100),0),
"%)"),"*")</f>
        <v>0 (0%)</v>
      </c>
      <c r="U34" s="27" t="str">
        <f ca="1">IFERROR(
CONCATENATE(
COUNTIFS(DATA.discentes!$A:$A,$C$21,DATA.discentes!$F:$F,"="&amp;U$4,DATA.discentes!$K:$K,$D34),
" (",
FIXED((COUNTIFS(DATA.discentes!$A:$A,$C$21,DATA.discentes!$F:$F,"="&amp;U$4,DATA.discentes!$K:$K,$D34)/U$21*100),0),
"%)"),"*")</f>
        <v>1 (2%)</v>
      </c>
      <c r="V34" s="27" t="str">
        <f>IFERROR(
CONCATENATE(
COUNTIFS(DATA.discentes!$A:$A,$C$21,DATA.discentes!$F:$F,"="&amp;V$4,DATA.discentes!$K:$K,$D34),
" (",
FIXED((COUNTIFS(DATA.discentes!$A:$A,$C$21,DATA.discentes!$F:$F,"="&amp;V$4,DATA.discentes!$K:$K,$D34)/V$21*100),0),
"%)"),"*")</f>
        <v>0 (0%)</v>
      </c>
      <c r="W34" s="27" t="str">
        <f>IFERROR(
CONCATENATE(
COUNTIFS(DATA.discentes!$A:$A,$C$21,DATA.discentes!$F:$F,"="&amp;W$4,DATA.discentes!$K:$K,$D34),
" (",
FIXED((COUNTIFS(DATA.discentes!$A:$A,$C$21,DATA.discentes!$F:$F,"="&amp;W$4,DATA.discentes!$K:$K,$D34)/W$21*100),0),
"%)"),"*")</f>
        <v>0 (0%)</v>
      </c>
      <c r="X34" s="1"/>
      <c r="Y34" s="6"/>
      <c r="Z34" s="6"/>
    </row>
    <row r="35" spans="1:26" ht="15.75" customHeight="1" x14ac:dyDescent="0.2">
      <c r="A35" s="1"/>
      <c r="B35" s="2"/>
      <c r="C35" s="2"/>
      <c r="D35" s="3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"/>
      <c r="Y35" s="6"/>
      <c r="Z35" s="6"/>
    </row>
    <row r="36" spans="1:26" ht="15.75" customHeight="1" x14ac:dyDescent="0.2">
      <c r="A36" s="6"/>
      <c r="B36" s="31"/>
      <c r="C36" s="31"/>
      <c r="D36" s="32"/>
      <c r="E36" s="33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6"/>
      <c r="Y36" s="6"/>
      <c r="Z36" s="6"/>
    </row>
    <row r="37" spans="1:26" ht="15.75" customHeight="1" x14ac:dyDescent="0.2">
      <c r="A37" s="6"/>
      <c r="B37" s="31"/>
      <c r="C37" s="31"/>
      <c r="D37" s="32"/>
      <c r="E37" s="33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6"/>
      <c r="Y37" s="6"/>
      <c r="Z37" s="6"/>
    </row>
    <row r="38" spans="1:26" ht="15.75" customHeight="1" x14ac:dyDescent="0.2">
      <c r="A38" s="6"/>
      <c r="B38" s="31"/>
      <c r="C38" s="31"/>
      <c r="D38" s="32"/>
      <c r="E38" s="33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6"/>
      <c r="Y38" s="6"/>
      <c r="Z38" s="6"/>
    </row>
    <row r="39" spans="1:26" ht="15.75" customHeight="1" x14ac:dyDescent="0.2">
      <c r="A39" s="6"/>
      <c r="B39" s="31"/>
      <c r="C39" s="31"/>
      <c r="D39" s="32"/>
      <c r="E39" s="3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6"/>
      <c r="Y39" s="6"/>
      <c r="Z39" s="6"/>
    </row>
    <row r="40" spans="1:26" ht="15.75" customHeight="1" x14ac:dyDescent="0.2">
      <c r="A40" s="6"/>
      <c r="B40" s="31"/>
      <c r="C40" s="31"/>
      <c r="D40" s="32"/>
      <c r="E40" s="33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6"/>
      <c r="Y40" s="6"/>
      <c r="Z40" s="6"/>
    </row>
    <row r="41" spans="1:26" ht="15.75" customHeight="1" x14ac:dyDescent="0.2">
      <c r="A41" s="6"/>
      <c r="B41" s="31"/>
      <c r="C41" s="31"/>
      <c r="D41" s="32"/>
      <c r="E41" s="33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6"/>
      <c r="Y41" s="6"/>
      <c r="Z41" s="6"/>
    </row>
    <row r="42" spans="1:26" ht="15.75" customHeight="1" x14ac:dyDescent="0.2">
      <c r="A42" s="6"/>
      <c r="B42" s="31"/>
      <c r="C42" s="31"/>
      <c r="D42" s="32"/>
      <c r="E42" s="3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6"/>
      <c r="Y42" s="6"/>
      <c r="Z42" s="6"/>
    </row>
    <row r="43" spans="1:26" ht="15.75" customHeight="1" x14ac:dyDescent="0.2">
      <c r="A43" s="6"/>
      <c r="B43" s="31"/>
      <c r="C43" s="31"/>
      <c r="D43" s="32"/>
      <c r="E43" s="33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6"/>
      <c r="Y43" s="6"/>
      <c r="Z43" s="6"/>
    </row>
    <row r="44" spans="1:26" ht="15.75" customHeight="1" x14ac:dyDescent="0.2">
      <c r="A44" s="6"/>
      <c r="B44" s="31"/>
      <c r="C44" s="31"/>
      <c r="D44" s="32"/>
      <c r="E44" s="33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6"/>
      <c r="Y44" s="6"/>
      <c r="Z44" s="6"/>
    </row>
    <row r="45" spans="1:26" ht="15.75" customHeight="1" x14ac:dyDescent="0.2">
      <c r="A45" s="6"/>
      <c r="B45" s="31"/>
      <c r="C45" s="31"/>
      <c r="D45" s="32"/>
      <c r="E45" s="33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6"/>
      <c r="Y45" s="6"/>
      <c r="Z45" s="6"/>
    </row>
    <row r="46" spans="1:26" ht="15.75" customHeight="1" x14ac:dyDescent="0.2">
      <c r="A46" s="6"/>
      <c r="B46" s="31"/>
      <c r="C46" s="31"/>
      <c r="D46" s="32"/>
      <c r="E46" s="33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6"/>
      <c r="Y46" s="6"/>
      <c r="Z46" s="6"/>
    </row>
    <row r="47" spans="1:26" ht="15.75" customHeight="1" x14ac:dyDescent="0.2">
      <c r="A47" s="6"/>
      <c r="B47" s="31"/>
      <c r="C47" s="31"/>
      <c r="D47" s="32"/>
      <c r="E47" s="33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6"/>
      <c r="Y47" s="6"/>
      <c r="Z47" s="6"/>
    </row>
    <row r="48" spans="1:26" ht="15.75" customHeight="1" x14ac:dyDescent="0.2">
      <c r="A48" s="6"/>
      <c r="B48" s="31"/>
      <c r="C48" s="31"/>
      <c r="D48" s="32"/>
      <c r="E48" s="33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6"/>
      <c r="Y48" s="6"/>
      <c r="Z48" s="6"/>
    </row>
    <row r="49" spans="1:26" ht="15.75" customHeight="1" x14ac:dyDescent="0.2">
      <c r="A49" s="6"/>
      <c r="B49" s="31"/>
      <c r="C49" s="31"/>
      <c r="D49" s="32"/>
      <c r="E49" s="33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6"/>
      <c r="Y49" s="6"/>
      <c r="Z49" s="6"/>
    </row>
    <row r="50" spans="1:26" ht="15.75" customHeight="1" x14ac:dyDescent="0.2">
      <c r="A50" s="6"/>
      <c r="B50" s="31"/>
      <c r="C50" s="31"/>
      <c r="D50" s="32"/>
      <c r="E50" s="33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6"/>
      <c r="Y50" s="6"/>
      <c r="Z50" s="6"/>
    </row>
    <row r="51" spans="1:26" ht="15.75" customHeight="1" x14ac:dyDescent="0.2">
      <c r="A51" s="6"/>
      <c r="B51" s="31"/>
      <c r="C51" s="31"/>
      <c r="D51" s="32"/>
      <c r="E51" s="33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6"/>
      <c r="Y51" s="6"/>
      <c r="Z51" s="6"/>
    </row>
    <row r="52" spans="1:26" ht="15.75" customHeight="1" x14ac:dyDescent="0.2">
      <c r="A52" s="6"/>
      <c r="B52" s="31"/>
      <c r="C52" s="31"/>
      <c r="D52" s="32"/>
      <c r="E52" s="33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6"/>
      <c r="Y52" s="6"/>
      <c r="Z52" s="6"/>
    </row>
    <row r="53" spans="1:26" ht="15.75" customHeight="1" x14ac:dyDescent="0.2">
      <c r="A53" s="6"/>
      <c r="B53" s="31"/>
      <c r="C53" s="31"/>
      <c r="D53" s="32"/>
      <c r="E53" s="33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6"/>
      <c r="Y53" s="6"/>
      <c r="Z53" s="6"/>
    </row>
    <row r="54" spans="1:26" ht="15.75" customHeight="1" x14ac:dyDescent="0.2">
      <c r="A54" s="6"/>
      <c r="B54" s="31"/>
      <c r="C54" s="31"/>
      <c r="D54" s="32"/>
      <c r="E54" s="3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6"/>
      <c r="Y54" s="6"/>
      <c r="Z54" s="6"/>
    </row>
    <row r="55" spans="1:26" ht="15.75" customHeight="1" x14ac:dyDescent="0.2">
      <c r="A55" s="6"/>
      <c r="B55" s="31"/>
      <c r="C55" s="31"/>
      <c r="D55" s="32"/>
      <c r="E55" s="33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6"/>
      <c r="Y55" s="6"/>
      <c r="Z55" s="6"/>
    </row>
    <row r="56" spans="1:26" ht="15.75" customHeight="1" x14ac:dyDescent="0.2">
      <c r="A56" s="6"/>
      <c r="B56" s="31"/>
      <c r="C56" s="31"/>
      <c r="D56" s="32"/>
      <c r="E56" s="33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6"/>
      <c r="Y56" s="6"/>
      <c r="Z56" s="6"/>
    </row>
    <row r="57" spans="1:26" ht="15.75" customHeight="1" x14ac:dyDescent="0.2">
      <c r="A57" s="6"/>
      <c r="B57" s="31"/>
      <c r="C57" s="31"/>
      <c r="D57" s="32"/>
      <c r="E57" s="3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6"/>
      <c r="Y57" s="6"/>
      <c r="Z57" s="6"/>
    </row>
    <row r="58" spans="1:26" ht="15.75" customHeight="1" x14ac:dyDescent="0.2">
      <c r="A58" s="6"/>
      <c r="B58" s="31"/>
      <c r="C58" s="31"/>
      <c r="D58" s="32"/>
      <c r="E58" s="33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6"/>
      <c r="Y58" s="6"/>
      <c r="Z58" s="6"/>
    </row>
    <row r="59" spans="1:26" ht="15.75" customHeight="1" x14ac:dyDescent="0.2">
      <c r="A59" s="6"/>
      <c r="B59" s="31"/>
      <c r="C59" s="31"/>
      <c r="D59" s="32"/>
      <c r="E59" s="33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6"/>
      <c r="Y59" s="6"/>
      <c r="Z59" s="6"/>
    </row>
    <row r="60" spans="1:26" ht="15.75" customHeight="1" x14ac:dyDescent="0.2">
      <c r="A60" s="6"/>
      <c r="B60" s="31"/>
      <c r="C60" s="31"/>
      <c r="D60" s="32"/>
      <c r="E60" s="33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6"/>
      <c r="Y60" s="6"/>
      <c r="Z60" s="6"/>
    </row>
    <row r="61" spans="1:26" ht="15.75" customHeight="1" x14ac:dyDescent="0.2">
      <c r="A61" s="6"/>
      <c r="B61" s="31"/>
      <c r="C61" s="31"/>
      <c r="D61" s="32"/>
      <c r="E61" s="33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6"/>
      <c r="Y61" s="6"/>
      <c r="Z61" s="6"/>
    </row>
    <row r="62" spans="1:26" ht="15.75" customHeight="1" x14ac:dyDescent="0.2">
      <c r="A62" s="6"/>
      <c r="B62" s="31"/>
      <c r="C62" s="31"/>
      <c r="D62" s="32"/>
      <c r="E62" s="33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6"/>
      <c r="Y62" s="6"/>
      <c r="Z62" s="6"/>
    </row>
    <row r="63" spans="1:26" ht="15.75" customHeight="1" x14ac:dyDescent="0.2">
      <c r="A63" s="6"/>
      <c r="B63" s="31"/>
      <c r="C63" s="31"/>
      <c r="D63" s="32"/>
      <c r="E63" s="33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6"/>
      <c r="Y63" s="6"/>
      <c r="Z63" s="6"/>
    </row>
    <row r="64" spans="1:26" ht="15.75" customHeight="1" x14ac:dyDescent="0.2">
      <c r="A64" s="6"/>
      <c r="B64" s="31"/>
      <c r="C64" s="31"/>
      <c r="D64" s="32"/>
      <c r="E64" s="33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6"/>
      <c r="Y64" s="6"/>
      <c r="Z64" s="6"/>
    </row>
    <row r="65" spans="1:26" ht="15.75" customHeight="1" x14ac:dyDescent="0.2">
      <c r="A65" s="6"/>
      <c r="B65" s="31"/>
      <c r="C65" s="31"/>
      <c r="D65" s="32"/>
      <c r="E65" s="33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6"/>
      <c r="Y65" s="6"/>
      <c r="Z65" s="6"/>
    </row>
    <row r="66" spans="1:26" ht="15.75" customHeight="1" x14ac:dyDescent="0.2">
      <c r="A66" s="6"/>
      <c r="B66" s="31"/>
      <c r="C66" s="31"/>
      <c r="D66" s="32"/>
      <c r="E66" s="33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6"/>
      <c r="Y66" s="6"/>
      <c r="Z66" s="6"/>
    </row>
    <row r="67" spans="1:26" ht="15.75" customHeight="1" x14ac:dyDescent="0.2">
      <c r="A67" s="6"/>
      <c r="B67" s="31"/>
      <c r="C67" s="31"/>
      <c r="D67" s="32"/>
      <c r="E67" s="3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6"/>
      <c r="Y67" s="6"/>
      <c r="Z67" s="6"/>
    </row>
    <row r="68" spans="1:26" ht="15.75" customHeight="1" x14ac:dyDescent="0.2">
      <c r="A68" s="6"/>
      <c r="B68" s="31"/>
      <c r="C68" s="31"/>
      <c r="D68" s="32"/>
      <c r="E68" s="33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6"/>
      <c r="Y68" s="6"/>
      <c r="Z68" s="6"/>
    </row>
    <row r="69" spans="1:26" ht="15.75" customHeight="1" x14ac:dyDescent="0.2">
      <c r="A69" s="6"/>
      <c r="B69" s="31"/>
      <c r="C69" s="31"/>
      <c r="D69" s="32"/>
      <c r="E69" s="33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6"/>
      <c r="Y69" s="6"/>
      <c r="Z69" s="6"/>
    </row>
    <row r="70" spans="1:26" ht="15.75" customHeight="1" x14ac:dyDescent="0.2">
      <c r="A70" s="6"/>
      <c r="B70" s="31"/>
      <c r="C70" s="31"/>
      <c r="D70" s="32"/>
      <c r="E70" s="33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6"/>
      <c r="Y70" s="6"/>
      <c r="Z70" s="6"/>
    </row>
    <row r="71" spans="1:26" ht="15.75" customHeight="1" x14ac:dyDescent="0.2">
      <c r="A71" s="6"/>
      <c r="B71" s="31"/>
      <c r="C71" s="31"/>
      <c r="D71" s="32"/>
      <c r="E71" s="33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6"/>
      <c r="Y71" s="6"/>
      <c r="Z71" s="6"/>
    </row>
    <row r="72" spans="1:26" ht="15.75" customHeight="1" x14ac:dyDescent="0.2">
      <c r="A72" s="6"/>
      <c r="B72" s="31"/>
      <c r="C72" s="31"/>
      <c r="D72" s="32"/>
      <c r="E72" s="33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6"/>
      <c r="Y72" s="6"/>
      <c r="Z72" s="6"/>
    </row>
    <row r="73" spans="1:26" ht="15.75" customHeight="1" x14ac:dyDescent="0.2">
      <c r="A73" s="6"/>
      <c r="B73" s="31"/>
      <c r="C73" s="31"/>
      <c r="D73" s="32"/>
      <c r="E73" s="33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6"/>
      <c r="Y73" s="6"/>
      <c r="Z73" s="6"/>
    </row>
    <row r="74" spans="1:26" ht="15.75" customHeight="1" x14ac:dyDescent="0.2">
      <c r="A74" s="6"/>
      <c r="B74" s="31"/>
      <c r="C74" s="31"/>
      <c r="D74" s="32"/>
      <c r="E74" s="33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6"/>
      <c r="Y74" s="6"/>
      <c r="Z74" s="6"/>
    </row>
    <row r="75" spans="1:26" ht="15.75" customHeight="1" x14ac:dyDescent="0.2">
      <c r="A75" s="6"/>
      <c r="B75" s="31"/>
      <c r="C75" s="31"/>
      <c r="D75" s="32"/>
      <c r="E75" s="33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6"/>
      <c r="Y75" s="6"/>
      <c r="Z75" s="6"/>
    </row>
    <row r="76" spans="1:26" ht="15.75" customHeight="1" x14ac:dyDescent="0.2">
      <c r="A76" s="6"/>
      <c r="B76" s="31"/>
      <c r="C76" s="31"/>
      <c r="D76" s="32"/>
      <c r="E76" s="3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6"/>
      <c r="Y76" s="6"/>
      <c r="Z76" s="6"/>
    </row>
    <row r="77" spans="1:26" ht="15.75" customHeight="1" x14ac:dyDescent="0.2">
      <c r="A77" s="6"/>
      <c r="B77" s="31"/>
      <c r="C77" s="31"/>
      <c r="D77" s="32"/>
      <c r="E77" s="33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6"/>
      <c r="Y77" s="6"/>
      <c r="Z77" s="6"/>
    </row>
    <row r="78" spans="1:26" ht="15.75" customHeight="1" x14ac:dyDescent="0.2">
      <c r="A78" s="6"/>
      <c r="B78" s="31"/>
      <c r="C78" s="31"/>
      <c r="D78" s="32"/>
      <c r="E78" s="3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6"/>
      <c r="Y78" s="6"/>
      <c r="Z78" s="6"/>
    </row>
    <row r="79" spans="1:26" ht="15.75" customHeight="1" x14ac:dyDescent="0.2">
      <c r="A79" s="6"/>
      <c r="B79" s="31"/>
      <c r="C79" s="31"/>
      <c r="D79" s="32"/>
      <c r="E79" s="33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6"/>
      <c r="Y79" s="6"/>
      <c r="Z79" s="6"/>
    </row>
    <row r="80" spans="1:26" ht="15.75" customHeight="1" x14ac:dyDescent="0.2">
      <c r="A80" s="6"/>
      <c r="B80" s="31"/>
      <c r="C80" s="31"/>
      <c r="D80" s="32"/>
      <c r="E80" s="33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6"/>
      <c r="Y80" s="6"/>
      <c r="Z80" s="6"/>
    </row>
    <row r="81" spans="1:26" ht="15.75" customHeight="1" x14ac:dyDescent="0.2">
      <c r="A81" s="6"/>
      <c r="B81" s="31"/>
      <c r="C81" s="31"/>
      <c r="D81" s="32"/>
      <c r="E81" s="33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6"/>
      <c r="Y81" s="6"/>
      <c r="Z81" s="6"/>
    </row>
    <row r="82" spans="1:26" ht="15.75" customHeight="1" x14ac:dyDescent="0.2">
      <c r="A82" s="6"/>
      <c r="B82" s="31"/>
      <c r="C82" s="31"/>
      <c r="D82" s="32"/>
      <c r="E82" s="33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6"/>
      <c r="Y82" s="6"/>
      <c r="Z82" s="6"/>
    </row>
    <row r="83" spans="1:26" ht="15.75" customHeight="1" x14ac:dyDescent="0.2">
      <c r="A83" s="6"/>
      <c r="B83" s="31"/>
      <c r="C83" s="31"/>
      <c r="D83" s="32"/>
      <c r="E83" s="33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6"/>
      <c r="Y83" s="6"/>
      <c r="Z83" s="6"/>
    </row>
    <row r="84" spans="1:26" ht="15.75" customHeight="1" x14ac:dyDescent="0.2">
      <c r="A84" s="6"/>
      <c r="B84" s="31"/>
      <c r="C84" s="31"/>
      <c r="D84" s="32"/>
      <c r="E84" s="33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6"/>
      <c r="Y84" s="6"/>
      <c r="Z84" s="6"/>
    </row>
    <row r="85" spans="1:26" ht="15.75" customHeight="1" x14ac:dyDescent="0.2">
      <c r="A85" s="6"/>
      <c r="B85" s="31"/>
      <c r="C85" s="31"/>
      <c r="D85" s="32"/>
      <c r="E85" s="33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6"/>
      <c r="Y85" s="6"/>
      <c r="Z85" s="6"/>
    </row>
    <row r="86" spans="1:26" ht="15.75" customHeight="1" x14ac:dyDescent="0.2">
      <c r="A86" s="6"/>
      <c r="B86" s="31"/>
      <c r="C86" s="31"/>
      <c r="D86" s="32"/>
      <c r="E86" s="33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6"/>
      <c r="Y86" s="6"/>
      <c r="Z86" s="6"/>
    </row>
    <row r="87" spans="1:26" ht="15.75" customHeight="1" x14ac:dyDescent="0.2">
      <c r="A87" s="6"/>
      <c r="B87" s="31"/>
      <c r="C87" s="31"/>
      <c r="D87" s="32"/>
      <c r="E87" s="33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6"/>
      <c r="Y87" s="6"/>
      <c r="Z87" s="6"/>
    </row>
    <row r="88" spans="1:26" ht="15.75" customHeight="1" x14ac:dyDescent="0.2">
      <c r="A88" s="6"/>
      <c r="B88" s="31"/>
      <c r="C88" s="31"/>
      <c r="D88" s="32"/>
      <c r="E88" s="33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6"/>
      <c r="Y88" s="6"/>
      <c r="Z88" s="6"/>
    </row>
    <row r="89" spans="1:26" ht="15.75" customHeight="1" x14ac:dyDescent="0.2">
      <c r="A89" s="6"/>
      <c r="B89" s="31"/>
      <c r="C89" s="31"/>
      <c r="D89" s="32"/>
      <c r="E89" s="33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6"/>
      <c r="Y89" s="6"/>
      <c r="Z89" s="6"/>
    </row>
    <row r="90" spans="1:26" ht="15.75" customHeight="1" x14ac:dyDescent="0.2">
      <c r="A90" s="6"/>
      <c r="B90" s="31"/>
      <c r="C90" s="31"/>
      <c r="D90" s="32"/>
      <c r="E90" s="33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6"/>
      <c r="Y90" s="6"/>
      <c r="Z90" s="6"/>
    </row>
    <row r="91" spans="1:26" ht="15.75" customHeight="1" x14ac:dyDescent="0.2">
      <c r="A91" s="6"/>
      <c r="B91" s="31"/>
      <c r="C91" s="31"/>
      <c r="D91" s="32"/>
      <c r="E91" s="33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6"/>
      <c r="Y91" s="6"/>
      <c r="Z91" s="6"/>
    </row>
    <row r="92" spans="1:26" ht="15.75" customHeight="1" x14ac:dyDescent="0.2">
      <c r="A92" s="6"/>
      <c r="B92" s="31"/>
      <c r="C92" s="31"/>
      <c r="D92" s="32"/>
      <c r="E92" s="33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6"/>
      <c r="Y92" s="6"/>
      <c r="Z92" s="6"/>
    </row>
    <row r="93" spans="1:26" ht="15.75" customHeight="1" x14ac:dyDescent="0.2">
      <c r="A93" s="6"/>
      <c r="B93" s="31"/>
      <c r="C93" s="31"/>
      <c r="D93" s="32"/>
      <c r="E93" s="33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6"/>
      <c r="Y93" s="6"/>
      <c r="Z93" s="6"/>
    </row>
    <row r="94" spans="1:26" ht="15.75" customHeight="1" x14ac:dyDescent="0.2">
      <c r="A94" s="6"/>
      <c r="B94" s="31"/>
      <c r="C94" s="31"/>
      <c r="D94" s="32"/>
      <c r="E94" s="33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6"/>
      <c r="Y94" s="6"/>
      <c r="Z94" s="6"/>
    </row>
    <row r="95" spans="1:26" ht="15.75" customHeight="1" x14ac:dyDescent="0.2">
      <c r="A95" s="6"/>
      <c r="B95" s="31"/>
      <c r="C95" s="31"/>
      <c r="D95" s="32"/>
      <c r="E95" s="33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6"/>
      <c r="Y95" s="6"/>
      <c r="Z95" s="6"/>
    </row>
    <row r="96" spans="1:26" ht="15.75" customHeight="1" x14ac:dyDescent="0.2">
      <c r="A96" s="6"/>
      <c r="B96" s="31"/>
      <c r="C96" s="31"/>
      <c r="D96" s="32"/>
      <c r="E96" s="33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6"/>
      <c r="Y96" s="6"/>
      <c r="Z96" s="6"/>
    </row>
    <row r="97" spans="1:26" ht="15.75" customHeight="1" x14ac:dyDescent="0.2">
      <c r="A97" s="6"/>
      <c r="B97" s="31"/>
      <c r="C97" s="31"/>
      <c r="D97" s="32"/>
      <c r="E97" s="3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6"/>
      <c r="Y97" s="6"/>
      <c r="Z97" s="6"/>
    </row>
    <row r="98" spans="1:26" ht="15.75" customHeight="1" x14ac:dyDescent="0.2">
      <c r="A98" s="6"/>
      <c r="B98" s="31"/>
      <c r="C98" s="31"/>
      <c r="D98" s="32"/>
      <c r="E98" s="33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6"/>
      <c r="Y98" s="6"/>
      <c r="Z98" s="6"/>
    </row>
    <row r="99" spans="1:26" ht="15.75" customHeight="1" x14ac:dyDescent="0.2">
      <c r="A99" s="6"/>
      <c r="B99" s="31"/>
      <c r="C99" s="31"/>
      <c r="D99" s="32"/>
      <c r="E99" s="33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6"/>
      <c r="Y99" s="6"/>
      <c r="Z99" s="6"/>
    </row>
    <row r="100" spans="1:26" ht="15.75" customHeight="1" x14ac:dyDescent="0.2">
      <c r="A100" s="6"/>
      <c r="B100" s="31"/>
      <c r="C100" s="31"/>
      <c r="D100" s="32"/>
      <c r="E100" s="33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6"/>
      <c r="Y100" s="6"/>
      <c r="Z100" s="6"/>
    </row>
    <row r="101" spans="1:26" ht="15.75" customHeight="1" x14ac:dyDescent="0.2">
      <c r="A101" s="6"/>
      <c r="B101" s="31"/>
      <c r="C101" s="31"/>
      <c r="D101" s="32"/>
      <c r="E101" s="33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6"/>
      <c r="Y101" s="6"/>
      <c r="Z101" s="6"/>
    </row>
    <row r="102" spans="1:26" ht="15.75" customHeight="1" x14ac:dyDescent="0.2">
      <c r="A102" s="6"/>
      <c r="B102" s="31"/>
      <c r="C102" s="31"/>
      <c r="D102" s="32"/>
      <c r="E102" s="33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6"/>
      <c r="Y102" s="6"/>
      <c r="Z102" s="6"/>
    </row>
    <row r="103" spans="1:26" ht="15.75" customHeight="1" x14ac:dyDescent="0.2">
      <c r="A103" s="6"/>
      <c r="B103" s="31"/>
      <c r="C103" s="31"/>
      <c r="D103" s="32"/>
      <c r="E103" s="33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6"/>
      <c r="Y103" s="6"/>
      <c r="Z103" s="6"/>
    </row>
    <row r="104" spans="1:26" ht="15.75" customHeight="1" x14ac:dyDescent="0.2">
      <c r="A104" s="6"/>
      <c r="B104" s="31"/>
      <c r="C104" s="31"/>
      <c r="D104" s="32"/>
      <c r="E104" s="33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6"/>
      <c r="Y104" s="6"/>
      <c r="Z104" s="6"/>
    </row>
    <row r="105" spans="1:26" ht="15.75" customHeight="1" x14ac:dyDescent="0.2">
      <c r="A105" s="6"/>
      <c r="B105" s="31"/>
      <c r="C105" s="31"/>
      <c r="D105" s="32"/>
      <c r="E105" s="33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6"/>
      <c r="Y105" s="6"/>
      <c r="Z105" s="6"/>
    </row>
    <row r="106" spans="1:26" ht="15.75" customHeight="1" x14ac:dyDescent="0.2">
      <c r="A106" s="6"/>
      <c r="B106" s="31"/>
      <c r="C106" s="31"/>
      <c r="D106" s="32"/>
      <c r="E106" s="33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6"/>
      <c r="Y106" s="6"/>
      <c r="Z106" s="6"/>
    </row>
    <row r="107" spans="1:26" ht="15.75" customHeight="1" x14ac:dyDescent="0.2">
      <c r="A107" s="6"/>
      <c r="B107" s="31"/>
      <c r="C107" s="31"/>
      <c r="D107" s="32"/>
      <c r="E107" s="33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6"/>
      <c r="Y107" s="6"/>
      <c r="Z107" s="6"/>
    </row>
    <row r="108" spans="1:26" ht="15.75" customHeight="1" x14ac:dyDescent="0.2">
      <c r="A108" s="6"/>
      <c r="B108" s="31"/>
      <c r="C108" s="31"/>
      <c r="D108" s="32"/>
      <c r="E108" s="33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6"/>
      <c r="Y108" s="6"/>
      <c r="Z108" s="6"/>
    </row>
    <row r="109" spans="1:26" ht="15.75" customHeight="1" x14ac:dyDescent="0.2">
      <c r="A109" s="6"/>
      <c r="B109" s="31"/>
      <c r="C109" s="31"/>
      <c r="D109" s="32"/>
      <c r="E109" s="33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6"/>
      <c r="Y109" s="6"/>
      <c r="Z109" s="6"/>
    </row>
    <row r="110" spans="1:26" ht="15.75" customHeight="1" x14ac:dyDescent="0.2">
      <c r="A110" s="6"/>
      <c r="B110" s="31"/>
      <c r="C110" s="31"/>
      <c r="D110" s="32"/>
      <c r="E110" s="33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6"/>
      <c r="Y110" s="6"/>
      <c r="Z110" s="6"/>
    </row>
    <row r="111" spans="1:26" ht="15.75" customHeight="1" x14ac:dyDescent="0.2">
      <c r="A111" s="6"/>
      <c r="B111" s="31"/>
      <c r="C111" s="31"/>
      <c r="D111" s="32"/>
      <c r="E111" s="33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6"/>
      <c r="Y111" s="6"/>
      <c r="Z111" s="6"/>
    </row>
    <row r="112" spans="1:26" ht="15.75" customHeight="1" x14ac:dyDescent="0.2">
      <c r="A112" s="6"/>
      <c r="B112" s="31"/>
      <c r="C112" s="31"/>
      <c r="D112" s="32"/>
      <c r="E112" s="33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6"/>
      <c r="Y112" s="6"/>
      <c r="Z112" s="6"/>
    </row>
    <row r="113" spans="1:26" ht="15.75" customHeight="1" x14ac:dyDescent="0.2">
      <c r="A113" s="6"/>
      <c r="B113" s="31"/>
      <c r="C113" s="31"/>
      <c r="D113" s="32"/>
      <c r="E113" s="33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6"/>
      <c r="Y113" s="6"/>
      <c r="Z113" s="6"/>
    </row>
    <row r="114" spans="1:26" ht="15.75" customHeight="1" x14ac:dyDescent="0.2">
      <c r="A114" s="6"/>
      <c r="B114" s="31"/>
      <c r="C114" s="31"/>
      <c r="D114" s="32"/>
      <c r="E114" s="33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6"/>
      <c r="Y114" s="6"/>
      <c r="Z114" s="6"/>
    </row>
    <row r="115" spans="1:26" ht="15.75" customHeight="1" x14ac:dyDescent="0.2">
      <c r="A115" s="6"/>
      <c r="B115" s="31"/>
      <c r="C115" s="31"/>
      <c r="D115" s="32"/>
      <c r="E115" s="33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6"/>
      <c r="Y115" s="6"/>
      <c r="Z115" s="6"/>
    </row>
    <row r="116" spans="1:26" ht="15.75" customHeight="1" x14ac:dyDescent="0.2">
      <c r="A116" s="6"/>
      <c r="B116" s="31"/>
      <c r="C116" s="31"/>
      <c r="D116" s="32"/>
      <c r="E116" s="33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6"/>
      <c r="Y116" s="6"/>
      <c r="Z116" s="6"/>
    </row>
    <row r="117" spans="1:26" ht="15.75" customHeight="1" x14ac:dyDescent="0.2">
      <c r="A117" s="6"/>
      <c r="B117" s="31"/>
      <c r="C117" s="31"/>
      <c r="D117" s="32"/>
      <c r="E117" s="33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6"/>
      <c r="Y117" s="6"/>
      <c r="Z117" s="6"/>
    </row>
    <row r="118" spans="1:26" ht="15.75" customHeight="1" x14ac:dyDescent="0.2">
      <c r="A118" s="6"/>
      <c r="B118" s="31"/>
      <c r="C118" s="31"/>
      <c r="D118" s="32"/>
      <c r="E118" s="33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6"/>
      <c r="Y118" s="6"/>
      <c r="Z118" s="6"/>
    </row>
    <row r="119" spans="1:26" ht="15.75" customHeight="1" x14ac:dyDescent="0.2">
      <c r="A119" s="6"/>
      <c r="B119" s="31"/>
      <c r="C119" s="31"/>
      <c r="D119" s="32"/>
      <c r="E119" s="33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6"/>
      <c r="Y119" s="6"/>
      <c r="Z119" s="6"/>
    </row>
    <row r="120" spans="1:26" ht="15.75" customHeight="1" x14ac:dyDescent="0.2">
      <c r="A120" s="6"/>
      <c r="B120" s="31"/>
      <c r="C120" s="31"/>
      <c r="D120" s="32"/>
      <c r="E120" s="33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6"/>
      <c r="Y120" s="6"/>
      <c r="Z120" s="6"/>
    </row>
    <row r="121" spans="1:26" ht="15.75" customHeight="1" x14ac:dyDescent="0.2">
      <c r="A121" s="6"/>
      <c r="B121" s="31"/>
      <c r="C121" s="31"/>
      <c r="D121" s="32"/>
      <c r="E121" s="33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6"/>
      <c r="Y121" s="6"/>
      <c r="Z121" s="6"/>
    </row>
    <row r="122" spans="1:26" ht="15.75" customHeight="1" x14ac:dyDescent="0.2">
      <c r="A122" s="6"/>
      <c r="B122" s="31"/>
      <c r="C122" s="31"/>
      <c r="D122" s="32"/>
      <c r="E122" s="33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6"/>
      <c r="Y122" s="6"/>
      <c r="Z122" s="6"/>
    </row>
    <row r="123" spans="1:26" ht="15.75" customHeight="1" x14ac:dyDescent="0.2">
      <c r="A123" s="6"/>
      <c r="B123" s="31"/>
      <c r="C123" s="31"/>
      <c r="D123" s="32"/>
      <c r="E123" s="33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6"/>
      <c r="Y123" s="6"/>
      <c r="Z123" s="6"/>
    </row>
    <row r="124" spans="1:26" ht="15.75" customHeight="1" x14ac:dyDescent="0.2">
      <c r="A124" s="6"/>
      <c r="B124" s="31"/>
      <c r="C124" s="31"/>
      <c r="D124" s="32"/>
      <c r="E124" s="33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6"/>
      <c r="Y124" s="6"/>
      <c r="Z124" s="6"/>
    </row>
    <row r="125" spans="1:26" ht="15.75" customHeight="1" x14ac:dyDescent="0.2">
      <c r="A125" s="6"/>
      <c r="B125" s="31"/>
      <c r="C125" s="31"/>
      <c r="D125" s="32"/>
      <c r="E125" s="3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6"/>
      <c r="Y125" s="6"/>
      <c r="Z125" s="6"/>
    </row>
    <row r="126" spans="1:26" ht="15.75" customHeight="1" x14ac:dyDescent="0.2">
      <c r="A126" s="6"/>
      <c r="B126" s="31"/>
      <c r="C126" s="31"/>
      <c r="D126" s="32"/>
      <c r="E126" s="33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6"/>
      <c r="Y126" s="6"/>
      <c r="Z126" s="6"/>
    </row>
    <row r="127" spans="1:26" ht="15.75" customHeight="1" x14ac:dyDescent="0.2">
      <c r="A127" s="6"/>
      <c r="B127" s="31"/>
      <c r="C127" s="31"/>
      <c r="D127" s="32"/>
      <c r="E127" s="33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6"/>
      <c r="Y127" s="6"/>
      <c r="Z127" s="6"/>
    </row>
    <row r="128" spans="1:26" ht="15.75" customHeight="1" x14ac:dyDescent="0.2">
      <c r="A128" s="6"/>
      <c r="B128" s="31"/>
      <c r="C128" s="31"/>
      <c r="D128" s="32"/>
      <c r="E128" s="33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6"/>
      <c r="Y128" s="6"/>
      <c r="Z128" s="6"/>
    </row>
    <row r="129" spans="1:26" ht="15.75" customHeight="1" x14ac:dyDescent="0.2">
      <c r="A129" s="6"/>
      <c r="B129" s="31"/>
      <c r="C129" s="31"/>
      <c r="D129" s="32"/>
      <c r="E129" s="33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6"/>
      <c r="Y129" s="6"/>
      <c r="Z129" s="6"/>
    </row>
    <row r="130" spans="1:26" ht="15.75" customHeight="1" x14ac:dyDescent="0.2">
      <c r="A130" s="6"/>
      <c r="B130" s="31"/>
      <c r="C130" s="31"/>
      <c r="D130" s="32"/>
      <c r="E130" s="33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6"/>
      <c r="Y130" s="6"/>
      <c r="Z130" s="6"/>
    </row>
    <row r="131" spans="1:26" ht="15.75" customHeight="1" x14ac:dyDescent="0.2">
      <c r="A131" s="6"/>
      <c r="B131" s="31"/>
      <c r="C131" s="31"/>
      <c r="D131" s="32"/>
      <c r="E131" s="33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6"/>
      <c r="Y131" s="6"/>
      <c r="Z131" s="6"/>
    </row>
    <row r="132" spans="1:26" ht="15.75" customHeight="1" x14ac:dyDescent="0.2">
      <c r="A132" s="6"/>
      <c r="B132" s="31"/>
      <c r="C132" s="31"/>
      <c r="D132" s="32"/>
      <c r="E132" s="33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6"/>
      <c r="Y132" s="6"/>
      <c r="Z132" s="6"/>
    </row>
    <row r="133" spans="1:26" ht="15.75" customHeight="1" x14ac:dyDescent="0.2">
      <c r="A133" s="6"/>
      <c r="B133" s="31"/>
      <c r="C133" s="31"/>
      <c r="D133" s="32"/>
      <c r="E133" s="33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6"/>
      <c r="Y133" s="6"/>
      <c r="Z133" s="6"/>
    </row>
    <row r="134" spans="1:26" ht="15.75" customHeight="1" x14ac:dyDescent="0.2">
      <c r="A134" s="6"/>
      <c r="B134" s="31"/>
      <c r="C134" s="31"/>
      <c r="D134" s="32"/>
      <c r="E134" s="33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6"/>
      <c r="Y134" s="6"/>
      <c r="Z134" s="6"/>
    </row>
    <row r="135" spans="1:26" ht="15.75" customHeight="1" x14ac:dyDescent="0.2">
      <c r="A135" s="6"/>
      <c r="B135" s="31"/>
      <c r="C135" s="31"/>
      <c r="D135" s="32"/>
      <c r="E135" s="33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6"/>
      <c r="Y135" s="6"/>
      <c r="Z135" s="6"/>
    </row>
    <row r="136" spans="1:26" ht="15.75" customHeight="1" x14ac:dyDescent="0.2">
      <c r="A136" s="6"/>
      <c r="B136" s="31"/>
      <c r="C136" s="31"/>
      <c r="D136" s="32"/>
      <c r="E136" s="33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6"/>
      <c r="Y136" s="6"/>
      <c r="Z136" s="6"/>
    </row>
    <row r="137" spans="1:26" ht="15.75" customHeight="1" x14ac:dyDescent="0.2">
      <c r="A137" s="6"/>
      <c r="B137" s="31"/>
      <c r="C137" s="31"/>
      <c r="D137" s="32"/>
      <c r="E137" s="33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6"/>
      <c r="Y137" s="6"/>
      <c r="Z137" s="6"/>
    </row>
    <row r="138" spans="1:26" ht="15.75" customHeight="1" x14ac:dyDescent="0.2">
      <c r="A138" s="6"/>
      <c r="B138" s="31"/>
      <c r="C138" s="31"/>
      <c r="D138" s="32"/>
      <c r="E138" s="33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6"/>
      <c r="Y138" s="6"/>
      <c r="Z138" s="6"/>
    </row>
    <row r="139" spans="1:26" ht="15.75" customHeight="1" x14ac:dyDescent="0.2">
      <c r="A139" s="6"/>
      <c r="B139" s="31"/>
      <c r="C139" s="31"/>
      <c r="D139" s="32"/>
      <c r="E139" s="33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6"/>
      <c r="Y139" s="6"/>
      <c r="Z139" s="6"/>
    </row>
    <row r="140" spans="1:26" ht="15.75" customHeight="1" x14ac:dyDescent="0.2">
      <c r="A140" s="6"/>
      <c r="B140" s="31"/>
      <c r="C140" s="31"/>
      <c r="D140" s="32"/>
      <c r="E140" s="33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6"/>
      <c r="Y140" s="6"/>
      <c r="Z140" s="6"/>
    </row>
    <row r="141" spans="1:26" ht="15.75" customHeight="1" x14ac:dyDescent="0.2">
      <c r="A141" s="6"/>
      <c r="B141" s="31"/>
      <c r="C141" s="31"/>
      <c r="D141" s="32"/>
      <c r="E141" s="33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6"/>
      <c r="Y141" s="6"/>
      <c r="Z141" s="6"/>
    </row>
    <row r="142" spans="1:26" ht="15.75" customHeight="1" x14ac:dyDescent="0.2">
      <c r="A142" s="6"/>
      <c r="B142" s="31"/>
      <c r="C142" s="31"/>
      <c r="D142" s="32"/>
      <c r="E142" s="33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6"/>
      <c r="Y142" s="6"/>
      <c r="Z142" s="6"/>
    </row>
    <row r="143" spans="1:26" ht="15.75" customHeight="1" x14ac:dyDescent="0.2">
      <c r="A143" s="6"/>
      <c r="B143" s="31"/>
      <c r="C143" s="31"/>
      <c r="D143" s="32"/>
      <c r="E143" s="33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6"/>
      <c r="Y143" s="6"/>
      <c r="Z143" s="6"/>
    </row>
    <row r="144" spans="1:26" ht="15.75" customHeight="1" x14ac:dyDescent="0.2">
      <c r="A144" s="6"/>
      <c r="B144" s="31"/>
      <c r="C144" s="31"/>
      <c r="D144" s="32"/>
      <c r="E144" s="33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6"/>
      <c r="Y144" s="6"/>
      <c r="Z144" s="6"/>
    </row>
    <row r="145" spans="1:26" ht="15.75" customHeight="1" x14ac:dyDescent="0.2">
      <c r="A145" s="6"/>
      <c r="B145" s="31"/>
      <c r="C145" s="31"/>
      <c r="D145" s="32"/>
      <c r="E145" s="33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6"/>
      <c r="Y145" s="6"/>
      <c r="Z145" s="6"/>
    </row>
    <row r="146" spans="1:26" ht="15.75" customHeight="1" x14ac:dyDescent="0.2">
      <c r="A146" s="6"/>
      <c r="B146" s="31"/>
      <c r="C146" s="31"/>
      <c r="D146" s="32"/>
      <c r="E146" s="33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6"/>
      <c r="Y146" s="6"/>
      <c r="Z146" s="6"/>
    </row>
    <row r="147" spans="1:26" ht="15.75" customHeight="1" x14ac:dyDescent="0.2">
      <c r="A147" s="6"/>
      <c r="B147" s="31"/>
      <c r="C147" s="31"/>
      <c r="D147" s="32"/>
      <c r="E147" s="33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6"/>
      <c r="Y147" s="6"/>
      <c r="Z147" s="6"/>
    </row>
    <row r="148" spans="1:26" ht="15.75" customHeight="1" x14ac:dyDescent="0.2">
      <c r="A148" s="6"/>
      <c r="B148" s="31"/>
      <c r="C148" s="31"/>
      <c r="D148" s="32"/>
      <c r="E148" s="33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6"/>
      <c r="Y148" s="6"/>
      <c r="Z148" s="6"/>
    </row>
    <row r="149" spans="1:26" ht="15.75" customHeight="1" x14ac:dyDescent="0.2">
      <c r="A149" s="6"/>
      <c r="B149" s="31"/>
      <c r="C149" s="31"/>
      <c r="D149" s="32"/>
      <c r="E149" s="33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6"/>
      <c r="Y149" s="6"/>
      <c r="Z149" s="6"/>
    </row>
    <row r="150" spans="1:26" ht="15.75" customHeight="1" x14ac:dyDescent="0.2">
      <c r="A150" s="6"/>
      <c r="B150" s="31"/>
      <c r="C150" s="31"/>
      <c r="D150" s="32"/>
      <c r="E150" s="33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6"/>
      <c r="Y150" s="6"/>
      <c r="Z150" s="6"/>
    </row>
    <row r="151" spans="1:26" ht="15.75" customHeight="1" x14ac:dyDescent="0.2">
      <c r="A151" s="6"/>
      <c r="B151" s="31"/>
      <c r="C151" s="31"/>
      <c r="D151" s="32"/>
      <c r="E151" s="33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6"/>
      <c r="Y151" s="6"/>
      <c r="Z151" s="6"/>
    </row>
    <row r="152" spans="1:26" ht="15.75" customHeight="1" x14ac:dyDescent="0.2">
      <c r="A152" s="6"/>
      <c r="B152" s="31"/>
      <c r="C152" s="31"/>
      <c r="D152" s="32"/>
      <c r="E152" s="33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6"/>
      <c r="Y152" s="6"/>
      <c r="Z152" s="6"/>
    </row>
    <row r="153" spans="1:26" ht="15.75" customHeight="1" x14ac:dyDescent="0.2">
      <c r="A153" s="6"/>
      <c r="B153" s="31"/>
      <c r="C153" s="31"/>
      <c r="D153" s="32"/>
      <c r="E153" s="33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6"/>
      <c r="Y153" s="6"/>
      <c r="Z153" s="6"/>
    </row>
    <row r="154" spans="1:26" ht="15.75" customHeight="1" x14ac:dyDescent="0.2">
      <c r="A154" s="6"/>
      <c r="B154" s="31"/>
      <c r="C154" s="31"/>
      <c r="D154" s="32"/>
      <c r="E154" s="33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6"/>
      <c r="Y154" s="6"/>
      <c r="Z154" s="6"/>
    </row>
    <row r="155" spans="1:26" ht="15.75" customHeight="1" x14ac:dyDescent="0.2">
      <c r="A155" s="6"/>
      <c r="B155" s="31"/>
      <c r="C155" s="31"/>
      <c r="D155" s="32"/>
      <c r="E155" s="33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6"/>
      <c r="Y155" s="6"/>
      <c r="Z155" s="6"/>
    </row>
    <row r="156" spans="1:26" ht="15.75" customHeight="1" x14ac:dyDescent="0.2">
      <c r="A156" s="6"/>
      <c r="B156" s="31"/>
      <c r="C156" s="31"/>
      <c r="D156" s="32"/>
      <c r="E156" s="33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6"/>
      <c r="Y156" s="6"/>
      <c r="Z156" s="6"/>
    </row>
    <row r="157" spans="1:26" ht="15.75" customHeight="1" x14ac:dyDescent="0.2">
      <c r="A157" s="6"/>
      <c r="B157" s="31"/>
      <c r="C157" s="31"/>
      <c r="D157" s="32"/>
      <c r="E157" s="33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6"/>
      <c r="Y157" s="6"/>
      <c r="Z157" s="6"/>
    </row>
    <row r="158" spans="1:26" ht="15.75" customHeight="1" x14ac:dyDescent="0.2">
      <c r="A158" s="6"/>
      <c r="B158" s="31"/>
      <c r="C158" s="31"/>
      <c r="D158" s="32"/>
      <c r="E158" s="33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6"/>
      <c r="Y158" s="6"/>
      <c r="Z158" s="6"/>
    </row>
    <row r="159" spans="1:26" ht="15.75" customHeight="1" x14ac:dyDescent="0.2">
      <c r="A159" s="6"/>
      <c r="B159" s="31"/>
      <c r="C159" s="31"/>
      <c r="D159" s="32"/>
      <c r="E159" s="33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6"/>
      <c r="Y159" s="6"/>
      <c r="Z159" s="6"/>
    </row>
    <row r="160" spans="1:26" ht="15.75" customHeight="1" x14ac:dyDescent="0.2">
      <c r="A160" s="6"/>
      <c r="B160" s="31"/>
      <c r="C160" s="31"/>
      <c r="D160" s="32"/>
      <c r="E160" s="33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6"/>
      <c r="Y160" s="6"/>
      <c r="Z160" s="6"/>
    </row>
    <row r="161" spans="1:26" ht="15.75" customHeight="1" x14ac:dyDescent="0.2">
      <c r="A161" s="6"/>
      <c r="B161" s="31"/>
      <c r="C161" s="31"/>
      <c r="D161" s="32"/>
      <c r="E161" s="33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6"/>
      <c r="Y161" s="6"/>
      <c r="Z161" s="6"/>
    </row>
    <row r="162" spans="1:26" ht="15.75" customHeight="1" x14ac:dyDescent="0.2">
      <c r="A162" s="6"/>
      <c r="B162" s="31"/>
      <c r="C162" s="31"/>
      <c r="D162" s="32"/>
      <c r="E162" s="33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6"/>
      <c r="Y162" s="6"/>
      <c r="Z162" s="6"/>
    </row>
    <row r="163" spans="1:26" ht="15.75" customHeight="1" x14ac:dyDescent="0.2">
      <c r="A163" s="6"/>
      <c r="B163" s="31"/>
      <c r="C163" s="31"/>
      <c r="D163" s="32"/>
      <c r="E163" s="33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6"/>
      <c r="Y163" s="6"/>
      <c r="Z163" s="6"/>
    </row>
    <row r="164" spans="1:26" ht="15.75" customHeight="1" x14ac:dyDescent="0.2">
      <c r="A164" s="6"/>
      <c r="B164" s="31"/>
      <c r="C164" s="31"/>
      <c r="D164" s="32"/>
      <c r="E164" s="33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6"/>
      <c r="Y164" s="6"/>
      <c r="Z164" s="6"/>
    </row>
    <row r="165" spans="1:26" ht="15.75" customHeight="1" x14ac:dyDescent="0.2">
      <c r="A165" s="6"/>
      <c r="B165" s="31"/>
      <c r="C165" s="31"/>
      <c r="D165" s="32"/>
      <c r="E165" s="33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6"/>
      <c r="Y165" s="6"/>
      <c r="Z165" s="6"/>
    </row>
    <row r="166" spans="1:26" ht="15.75" customHeight="1" x14ac:dyDescent="0.2">
      <c r="A166" s="6"/>
      <c r="B166" s="31"/>
      <c r="C166" s="31"/>
      <c r="D166" s="32"/>
      <c r="E166" s="33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6"/>
      <c r="Y166" s="6"/>
      <c r="Z166" s="6"/>
    </row>
    <row r="167" spans="1:26" ht="15.75" customHeight="1" x14ac:dyDescent="0.2">
      <c r="A167" s="6"/>
      <c r="B167" s="31"/>
      <c r="C167" s="31"/>
      <c r="D167" s="32"/>
      <c r="E167" s="33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6"/>
      <c r="Y167" s="6"/>
      <c r="Z167" s="6"/>
    </row>
    <row r="168" spans="1:26" ht="15.75" customHeight="1" x14ac:dyDescent="0.2">
      <c r="A168" s="6"/>
      <c r="B168" s="31"/>
      <c r="C168" s="31"/>
      <c r="D168" s="32"/>
      <c r="E168" s="33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6"/>
      <c r="Y168" s="6"/>
      <c r="Z168" s="6"/>
    </row>
    <row r="169" spans="1:26" ht="15.75" customHeight="1" x14ac:dyDescent="0.2">
      <c r="A169" s="6"/>
      <c r="B169" s="31"/>
      <c r="C169" s="31"/>
      <c r="D169" s="32"/>
      <c r="E169" s="33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6"/>
      <c r="Y169" s="6"/>
      <c r="Z169" s="6"/>
    </row>
    <row r="170" spans="1:26" ht="15.75" customHeight="1" x14ac:dyDescent="0.2">
      <c r="A170" s="6"/>
      <c r="B170" s="31"/>
      <c r="C170" s="31"/>
      <c r="D170" s="32"/>
      <c r="E170" s="33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6"/>
      <c r="Y170" s="6"/>
      <c r="Z170" s="6"/>
    </row>
    <row r="171" spans="1:26" ht="15.75" customHeight="1" x14ac:dyDescent="0.2">
      <c r="A171" s="6"/>
      <c r="B171" s="31"/>
      <c r="C171" s="31"/>
      <c r="D171" s="32"/>
      <c r="E171" s="33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6"/>
      <c r="Y171" s="6"/>
      <c r="Z171" s="6"/>
    </row>
    <row r="172" spans="1:26" ht="15.75" customHeight="1" x14ac:dyDescent="0.2">
      <c r="A172" s="6"/>
      <c r="B172" s="31"/>
      <c r="C172" s="31"/>
      <c r="D172" s="32"/>
      <c r="E172" s="33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6"/>
      <c r="Y172" s="6"/>
      <c r="Z172" s="6"/>
    </row>
    <row r="173" spans="1:26" ht="15.75" customHeight="1" x14ac:dyDescent="0.2">
      <c r="A173" s="6"/>
      <c r="B173" s="31"/>
      <c r="C173" s="31"/>
      <c r="D173" s="32"/>
      <c r="E173" s="33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6"/>
      <c r="Y173" s="6"/>
      <c r="Z173" s="6"/>
    </row>
    <row r="174" spans="1:26" ht="15.75" customHeight="1" x14ac:dyDescent="0.2">
      <c r="A174" s="6"/>
      <c r="B174" s="31"/>
      <c r="C174" s="31"/>
      <c r="D174" s="32"/>
      <c r="E174" s="33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6"/>
      <c r="Y174" s="6"/>
      <c r="Z174" s="6"/>
    </row>
    <row r="175" spans="1:26" ht="15.75" customHeight="1" x14ac:dyDescent="0.2">
      <c r="A175" s="6"/>
      <c r="B175" s="31"/>
      <c r="C175" s="31"/>
      <c r="D175" s="32"/>
      <c r="E175" s="33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6"/>
      <c r="Y175" s="6"/>
      <c r="Z175" s="6"/>
    </row>
    <row r="176" spans="1:26" ht="15.75" customHeight="1" x14ac:dyDescent="0.2">
      <c r="A176" s="6"/>
      <c r="B176" s="31"/>
      <c r="C176" s="31"/>
      <c r="D176" s="32"/>
      <c r="E176" s="33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6"/>
      <c r="Y176" s="6"/>
      <c r="Z176" s="6"/>
    </row>
    <row r="177" spans="1:26" ht="15.75" customHeight="1" x14ac:dyDescent="0.2">
      <c r="A177" s="6"/>
      <c r="B177" s="31"/>
      <c r="C177" s="31"/>
      <c r="D177" s="32"/>
      <c r="E177" s="33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6"/>
      <c r="Y177" s="6"/>
      <c r="Z177" s="6"/>
    </row>
    <row r="178" spans="1:26" ht="15.75" customHeight="1" x14ac:dyDescent="0.2">
      <c r="A178" s="6"/>
      <c r="B178" s="31"/>
      <c r="C178" s="31"/>
      <c r="D178" s="32"/>
      <c r="E178" s="33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6"/>
      <c r="Y178" s="6"/>
      <c r="Z178" s="6"/>
    </row>
    <row r="179" spans="1:26" ht="15.75" customHeight="1" x14ac:dyDescent="0.2">
      <c r="A179" s="6"/>
      <c r="B179" s="31"/>
      <c r="C179" s="31"/>
      <c r="D179" s="32"/>
      <c r="E179" s="33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6"/>
      <c r="Y179" s="6"/>
      <c r="Z179" s="6"/>
    </row>
    <row r="180" spans="1:26" ht="15.75" customHeight="1" x14ac:dyDescent="0.2">
      <c r="A180" s="6"/>
      <c r="B180" s="31"/>
      <c r="C180" s="31"/>
      <c r="D180" s="32"/>
      <c r="E180" s="33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6"/>
      <c r="Y180" s="6"/>
      <c r="Z180" s="6"/>
    </row>
    <row r="181" spans="1:26" ht="15.75" customHeight="1" x14ac:dyDescent="0.2">
      <c r="A181" s="6"/>
      <c r="B181" s="31"/>
      <c r="C181" s="31"/>
      <c r="D181" s="32"/>
      <c r="E181" s="33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6"/>
      <c r="Y181" s="6"/>
      <c r="Z181" s="6"/>
    </row>
    <row r="182" spans="1:26" ht="15.75" customHeight="1" x14ac:dyDescent="0.2">
      <c r="A182" s="6"/>
      <c r="B182" s="31"/>
      <c r="C182" s="31"/>
      <c r="D182" s="32"/>
      <c r="E182" s="33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6"/>
      <c r="Y182" s="6"/>
      <c r="Z182" s="6"/>
    </row>
    <row r="183" spans="1:26" ht="15.75" customHeight="1" x14ac:dyDescent="0.2">
      <c r="A183" s="6"/>
      <c r="B183" s="31"/>
      <c r="C183" s="31"/>
      <c r="D183" s="32"/>
      <c r="E183" s="33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6"/>
      <c r="Y183" s="6"/>
      <c r="Z183" s="6"/>
    </row>
    <row r="184" spans="1:26" ht="15.75" customHeight="1" x14ac:dyDescent="0.2">
      <c r="A184" s="6"/>
      <c r="B184" s="31"/>
      <c r="C184" s="31"/>
      <c r="D184" s="32"/>
      <c r="E184" s="33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6"/>
      <c r="Y184" s="6"/>
      <c r="Z184" s="6"/>
    </row>
    <row r="185" spans="1:26" ht="15.75" customHeight="1" x14ac:dyDescent="0.2">
      <c r="A185" s="6"/>
      <c r="B185" s="31"/>
      <c r="C185" s="31"/>
      <c r="D185" s="32"/>
      <c r="E185" s="33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6"/>
      <c r="Y185" s="6"/>
      <c r="Z185" s="6"/>
    </row>
    <row r="186" spans="1:26" ht="15.75" customHeight="1" x14ac:dyDescent="0.2">
      <c r="A186" s="6"/>
      <c r="B186" s="31"/>
      <c r="C186" s="31"/>
      <c r="D186" s="32"/>
      <c r="E186" s="33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6"/>
      <c r="Y186" s="6"/>
      <c r="Z186" s="6"/>
    </row>
    <row r="187" spans="1:26" ht="15.75" customHeight="1" x14ac:dyDescent="0.2">
      <c r="A187" s="6"/>
      <c r="B187" s="31"/>
      <c r="C187" s="31"/>
      <c r="D187" s="32"/>
      <c r="E187" s="33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6"/>
      <c r="Y187" s="6"/>
      <c r="Z187" s="6"/>
    </row>
    <row r="188" spans="1:26" ht="15.75" customHeight="1" x14ac:dyDescent="0.2">
      <c r="A188" s="6"/>
      <c r="B188" s="31"/>
      <c r="C188" s="31"/>
      <c r="D188" s="32"/>
      <c r="E188" s="33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6"/>
      <c r="Y188" s="6"/>
      <c r="Z188" s="6"/>
    </row>
    <row r="189" spans="1:26" ht="15.75" customHeight="1" x14ac:dyDescent="0.2">
      <c r="A189" s="6"/>
      <c r="B189" s="31"/>
      <c r="C189" s="31"/>
      <c r="D189" s="32"/>
      <c r="E189" s="33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6"/>
      <c r="Y189" s="6"/>
      <c r="Z189" s="6"/>
    </row>
    <row r="190" spans="1:26" ht="15.75" customHeight="1" x14ac:dyDescent="0.2">
      <c r="A190" s="6"/>
      <c r="B190" s="31"/>
      <c r="C190" s="31"/>
      <c r="D190" s="32"/>
      <c r="E190" s="33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6"/>
      <c r="Y190" s="6"/>
      <c r="Z190" s="6"/>
    </row>
    <row r="191" spans="1:26" ht="15.75" customHeight="1" x14ac:dyDescent="0.2">
      <c r="A191" s="6"/>
      <c r="B191" s="31"/>
      <c r="C191" s="31"/>
      <c r="D191" s="32"/>
      <c r="E191" s="33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6"/>
      <c r="Y191" s="6"/>
      <c r="Z191" s="6"/>
    </row>
    <row r="192" spans="1:26" ht="15.75" customHeight="1" x14ac:dyDescent="0.2">
      <c r="A192" s="6"/>
      <c r="B192" s="31"/>
      <c r="C192" s="31"/>
      <c r="D192" s="32"/>
      <c r="E192" s="33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6"/>
      <c r="Y192" s="6"/>
      <c r="Z192" s="6"/>
    </row>
    <row r="193" spans="1:26" ht="15.75" customHeight="1" x14ac:dyDescent="0.2">
      <c r="A193" s="6"/>
      <c r="B193" s="31"/>
      <c r="C193" s="31"/>
      <c r="D193" s="32"/>
      <c r="E193" s="33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6"/>
      <c r="Y193" s="6"/>
      <c r="Z193" s="6"/>
    </row>
    <row r="194" spans="1:26" ht="15.75" customHeight="1" x14ac:dyDescent="0.2">
      <c r="A194" s="6"/>
      <c r="B194" s="31"/>
      <c r="C194" s="31"/>
      <c r="D194" s="32"/>
      <c r="E194" s="33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6"/>
      <c r="Y194" s="6"/>
      <c r="Z194" s="6"/>
    </row>
    <row r="195" spans="1:26" ht="15.75" customHeight="1" x14ac:dyDescent="0.2">
      <c r="A195" s="6"/>
      <c r="B195" s="31"/>
      <c r="C195" s="31"/>
      <c r="D195" s="32"/>
      <c r="E195" s="33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6"/>
      <c r="Y195" s="6"/>
      <c r="Z195" s="6"/>
    </row>
    <row r="196" spans="1:26" ht="15.75" customHeight="1" x14ac:dyDescent="0.2">
      <c r="A196" s="6"/>
      <c r="B196" s="31"/>
      <c r="C196" s="31"/>
      <c r="D196" s="32"/>
      <c r="E196" s="33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6"/>
      <c r="Y196" s="6"/>
      <c r="Z196" s="6"/>
    </row>
    <row r="197" spans="1:26" ht="15.75" customHeight="1" x14ac:dyDescent="0.2">
      <c r="A197" s="6"/>
      <c r="B197" s="31"/>
      <c r="C197" s="31"/>
      <c r="D197" s="32"/>
      <c r="E197" s="33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6"/>
      <c r="Y197" s="6"/>
      <c r="Z197" s="6"/>
    </row>
    <row r="198" spans="1:26" ht="15.75" customHeight="1" x14ac:dyDescent="0.2">
      <c r="A198" s="6"/>
      <c r="B198" s="31"/>
      <c r="C198" s="31"/>
      <c r="D198" s="32"/>
      <c r="E198" s="33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6"/>
      <c r="Y198" s="6"/>
      <c r="Z198" s="6"/>
    </row>
    <row r="199" spans="1:26" ht="15.75" customHeight="1" x14ac:dyDescent="0.2">
      <c r="A199" s="6"/>
      <c r="B199" s="31"/>
      <c r="C199" s="31"/>
      <c r="D199" s="32"/>
      <c r="E199" s="33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6"/>
      <c r="Y199" s="6"/>
      <c r="Z199" s="6"/>
    </row>
    <row r="200" spans="1:26" ht="15.75" customHeight="1" x14ac:dyDescent="0.2">
      <c r="A200" s="6"/>
      <c r="B200" s="31"/>
      <c r="C200" s="31"/>
      <c r="D200" s="32"/>
      <c r="E200" s="33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6"/>
      <c r="Y200" s="6"/>
      <c r="Z200" s="6"/>
    </row>
    <row r="201" spans="1:26" ht="15.75" customHeight="1" x14ac:dyDescent="0.2">
      <c r="A201" s="6"/>
      <c r="B201" s="31"/>
      <c r="C201" s="31"/>
      <c r="D201" s="32"/>
      <c r="E201" s="33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6"/>
      <c r="Y201" s="6"/>
      <c r="Z201" s="6"/>
    </row>
    <row r="202" spans="1:26" ht="15.75" customHeight="1" x14ac:dyDescent="0.2">
      <c r="A202" s="6"/>
      <c r="B202" s="31"/>
      <c r="C202" s="31"/>
      <c r="D202" s="32"/>
      <c r="E202" s="33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6"/>
      <c r="Y202" s="6"/>
      <c r="Z202" s="6"/>
    </row>
    <row r="203" spans="1:26" ht="15.75" customHeight="1" x14ac:dyDescent="0.2">
      <c r="A203" s="6"/>
      <c r="B203" s="31"/>
      <c r="C203" s="31"/>
      <c r="D203" s="32"/>
      <c r="E203" s="33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6"/>
      <c r="Y203" s="6"/>
      <c r="Z203" s="6"/>
    </row>
    <row r="204" spans="1:26" ht="15.75" customHeight="1" x14ac:dyDescent="0.2">
      <c r="A204" s="6"/>
      <c r="B204" s="31"/>
      <c r="C204" s="31"/>
      <c r="D204" s="32"/>
      <c r="E204" s="3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6"/>
      <c r="Y204" s="6"/>
      <c r="Z204" s="6"/>
    </row>
    <row r="205" spans="1:26" ht="15.75" customHeight="1" x14ac:dyDescent="0.2">
      <c r="A205" s="6"/>
      <c r="B205" s="31"/>
      <c r="C205" s="31"/>
      <c r="D205" s="32"/>
      <c r="E205" s="3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6"/>
      <c r="Y205" s="6"/>
      <c r="Z205" s="6"/>
    </row>
    <row r="206" spans="1:26" ht="15.75" customHeight="1" x14ac:dyDescent="0.2">
      <c r="A206" s="6"/>
      <c r="B206" s="31"/>
      <c r="C206" s="31"/>
      <c r="D206" s="32"/>
      <c r="E206" s="3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6"/>
      <c r="Y206" s="6"/>
      <c r="Z206" s="6"/>
    </row>
    <row r="207" spans="1:26" ht="15.75" customHeight="1" x14ac:dyDescent="0.2">
      <c r="A207" s="6"/>
      <c r="B207" s="31"/>
      <c r="C207" s="31"/>
      <c r="D207" s="32"/>
      <c r="E207" s="33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6"/>
      <c r="Y207" s="6"/>
      <c r="Z207" s="6"/>
    </row>
    <row r="208" spans="1:26" ht="15.75" customHeight="1" x14ac:dyDescent="0.2">
      <c r="A208" s="6"/>
      <c r="B208" s="31"/>
      <c r="C208" s="31"/>
      <c r="D208" s="32"/>
      <c r="E208" s="33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6"/>
      <c r="Y208" s="6"/>
      <c r="Z208" s="6"/>
    </row>
    <row r="209" spans="1:26" ht="15.75" customHeight="1" x14ac:dyDescent="0.2">
      <c r="A209" s="6"/>
      <c r="B209" s="31"/>
      <c r="C209" s="31"/>
      <c r="D209" s="32"/>
      <c r="E209" s="33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6"/>
      <c r="Y209" s="6"/>
      <c r="Z209" s="6"/>
    </row>
    <row r="210" spans="1:26" ht="15.75" customHeight="1" x14ac:dyDescent="0.2">
      <c r="A210" s="6"/>
      <c r="B210" s="31"/>
      <c r="C210" s="31"/>
      <c r="D210" s="32"/>
      <c r="E210" s="33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6"/>
      <c r="Y210" s="6"/>
      <c r="Z210" s="6"/>
    </row>
    <row r="211" spans="1:26" ht="15.75" customHeight="1" x14ac:dyDescent="0.2">
      <c r="A211" s="6"/>
      <c r="B211" s="31"/>
      <c r="C211" s="31"/>
      <c r="D211" s="32"/>
      <c r="E211" s="33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6"/>
      <c r="Y211" s="6"/>
      <c r="Z211" s="6"/>
    </row>
    <row r="212" spans="1:26" ht="15.75" customHeight="1" x14ac:dyDescent="0.2">
      <c r="A212" s="6"/>
      <c r="B212" s="31"/>
      <c r="C212" s="31"/>
      <c r="D212" s="32"/>
      <c r="E212" s="33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6"/>
      <c r="Y212" s="6"/>
      <c r="Z212" s="6"/>
    </row>
    <row r="213" spans="1:26" ht="15.75" customHeight="1" x14ac:dyDescent="0.2">
      <c r="A213" s="6"/>
      <c r="B213" s="31"/>
      <c r="C213" s="31"/>
      <c r="D213" s="32"/>
      <c r="E213" s="33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6"/>
      <c r="Y213" s="6"/>
      <c r="Z213" s="6"/>
    </row>
    <row r="214" spans="1:26" ht="15.75" customHeight="1" x14ac:dyDescent="0.2">
      <c r="A214" s="6"/>
      <c r="B214" s="31"/>
      <c r="C214" s="31"/>
      <c r="D214" s="32"/>
      <c r="E214" s="33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6"/>
      <c r="Y214" s="6"/>
      <c r="Z214" s="6"/>
    </row>
    <row r="215" spans="1:26" ht="15.75" customHeight="1" x14ac:dyDescent="0.2">
      <c r="A215" s="6"/>
      <c r="B215" s="31"/>
      <c r="C215" s="31"/>
      <c r="D215" s="32"/>
      <c r="E215" s="33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6"/>
      <c r="Y215" s="6"/>
      <c r="Z215" s="6"/>
    </row>
    <row r="216" spans="1:26" ht="15.75" customHeight="1" x14ac:dyDescent="0.2">
      <c r="A216" s="6"/>
      <c r="B216" s="31"/>
      <c r="C216" s="31"/>
      <c r="D216" s="32"/>
      <c r="E216" s="33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6"/>
      <c r="Y216" s="6"/>
      <c r="Z216" s="6"/>
    </row>
    <row r="217" spans="1:26" ht="15.75" customHeight="1" x14ac:dyDescent="0.2">
      <c r="A217" s="6"/>
      <c r="B217" s="31"/>
      <c r="C217" s="31"/>
      <c r="D217" s="32"/>
      <c r="E217" s="33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6"/>
      <c r="Y217" s="6"/>
      <c r="Z217" s="6"/>
    </row>
    <row r="218" spans="1:26" ht="15.75" customHeight="1" x14ac:dyDescent="0.2">
      <c r="A218" s="6"/>
      <c r="B218" s="31"/>
      <c r="C218" s="31"/>
      <c r="D218" s="32"/>
      <c r="E218" s="33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6"/>
      <c r="Y218" s="6"/>
      <c r="Z218" s="6"/>
    </row>
    <row r="219" spans="1:26" ht="15.75" customHeight="1" x14ac:dyDescent="0.2">
      <c r="A219" s="6"/>
      <c r="B219" s="31"/>
      <c r="C219" s="31"/>
      <c r="D219" s="32"/>
      <c r="E219" s="33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6"/>
      <c r="Y219" s="6"/>
      <c r="Z219" s="6"/>
    </row>
    <row r="220" spans="1:26" ht="15.75" customHeight="1" x14ac:dyDescent="0.2">
      <c r="A220" s="6"/>
      <c r="B220" s="31"/>
      <c r="C220" s="31"/>
      <c r="D220" s="32"/>
      <c r="E220" s="33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6"/>
      <c r="Y220" s="6"/>
      <c r="Z220" s="6"/>
    </row>
    <row r="221" spans="1:26" ht="15.75" customHeight="1" x14ac:dyDescent="0.2">
      <c r="A221" s="6"/>
      <c r="B221" s="31"/>
      <c r="C221" s="31"/>
      <c r="D221" s="32"/>
      <c r="E221" s="33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6"/>
      <c r="Y221" s="6"/>
      <c r="Z221" s="6"/>
    </row>
    <row r="222" spans="1:26" ht="15.75" customHeight="1" x14ac:dyDescent="0.2">
      <c r="A222" s="6"/>
      <c r="B222" s="31"/>
      <c r="C222" s="31"/>
      <c r="D222" s="32"/>
      <c r="E222" s="33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6"/>
      <c r="Y222" s="6"/>
      <c r="Z222" s="6"/>
    </row>
    <row r="223" spans="1:26" ht="15.75" customHeight="1" x14ac:dyDescent="0.2">
      <c r="A223" s="6"/>
      <c r="B223" s="31"/>
      <c r="C223" s="31"/>
      <c r="D223" s="32"/>
      <c r="E223" s="33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6"/>
      <c r="Y223" s="6"/>
      <c r="Z223" s="6"/>
    </row>
    <row r="224" spans="1:26" ht="15.75" customHeight="1" x14ac:dyDescent="0.2">
      <c r="A224" s="6"/>
      <c r="B224" s="31"/>
      <c r="C224" s="31"/>
      <c r="D224" s="32"/>
      <c r="E224" s="33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6"/>
      <c r="Y224" s="6"/>
      <c r="Z224" s="6"/>
    </row>
    <row r="225" spans="1:26" ht="15.75" customHeight="1" x14ac:dyDescent="0.2">
      <c r="A225" s="6"/>
      <c r="B225" s="31"/>
      <c r="C225" s="31"/>
      <c r="D225" s="32"/>
      <c r="E225" s="33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6"/>
      <c r="Y225" s="6"/>
      <c r="Z225" s="6"/>
    </row>
    <row r="226" spans="1:26" ht="15.75" customHeight="1" x14ac:dyDescent="0.2">
      <c r="A226" s="6"/>
      <c r="B226" s="31"/>
      <c r="C226" s="31"/>
      <c r="D226" s="32"/>
      <c r="E226" s="33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6"/>
      <c r="Y226" s="6"/>
      <c r="Z226" s="6"/>
    </row>
    <row r="227" spans="1:26" ht="15.75" customHeight="1" x14ac:dyDescent="0.2">
      <c r="A227" s="6"/>
      <c r="B227" s="31"/>
      <c r="C227" s="31"/>
      <c r="D227" s="32"/>
      <c r="E227" s="33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6"/>
      <c r="Y227" s="6"/>
      <c r="Z227" s="6"/>
    </row>
    <row r="228" spans="1:26" ht="15.75" customHeight="1" x14ac:dyDescent="0.2">
      <c r="A228" s="6"/>
      <c r="B228" s="31"/>
      <c r="C228" s="31"/>
      <c r="D228" s="32"/>
      <c r="E228" s="33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6"/>
      <c r="Y228" s="6"/>
      <c r="Z228" s="6"/>
    </row>
    <row r="229" spans="1:26" ht="15.75" customHeight="1" x14ac:dyDescent="0.2">
      <c r="A229" s="6"/>
      <c r="B229" s="31"/>
      <c r="C229" s="31"/>
      <c r="D229" s="32"/>
      <c r="E229" s="33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6"/>
      <c r="Y229" s="6"/>
      <c r="Z229" s="6"/>
    </row>
    <row r="230" spans="1:26" ht="15.75" customHeight="1" x14ac:dyDescent="0.2">
      <c r="A230" s="6"/>
      <c r="B230" s="31"/>
      <c r="C230" s="31"/>
      <c r="D230" s="32"/>
      <c r="E230" s="33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6"/>
      <c r="Y230" s="6"/>
      <c r="Z230" s="6"/>
    </row>
    <row r="231" spans="1:26" ht="15.75" customHeight="1" x14ac:dyDescent="0.2">
      <c r="A231" s="6"/>
      <c r="B231" s="31"/>
      <c r="C231" s="31"/>
      <c r="D231" s="32"/>
      <c r="E231" s="33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6"/>
      <c r="Y231" s="6"/>
      <c r="Z231" s="6"/>
    </row>
    <row r="232" spans="1:26" ht="15.75" customHeight="1" x14ac:dyDescent="0.2">
      <c r="A232" s="6"/>
      <c r="B232" s="31"/>
      <c r="C232" s="31"/>
      <c r="D232" s="32"/>
      <c r="E232" s="33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6"/>
      <c r="Y232" s="6"/>
      <c r="Z232" s="6"/>
    </row>
    <row r="233" spans="1:26" ht="15.75" customHeight="1" x14ac:dyDescent="0.2">
      <c r="A233" s="6"/>
      <c r="B233" s="31"/>
      <c r="C233" s="31"/>
      <c r="D233" s="32"/>
      <c r="E233" s="33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6"/>
      <c r="Y233" s="6"/>
      <c r="Z233" s="6"/>
    </row>
    <row r="234" spans="1:26" ht="15.75" customHeight="1" x14ac:dyDescent="0.2">
      <c r="A234" s="6"/>
      <c r="B234" s="31"/>
      <c r="C234" s="31"/>
      <c r="D234" s="32"/>
      <c r="E234" s="33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6"/>
      <c r="Y234" s="6"/>
      <c r="Z234" s="6"/>
    </row>
    <row r="235" spans="1:26" ht="15.75" customHeight="1" x14ac:dyDescent="0.2">
      <c r="A235" s="6"/>
      <c r="B235" s="31"/>
      <c r="C235" s="31"/>
      <c r="D235" s="32"/>
      <c r="E235" s="33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6"/>
      <c r="Y235" s="6"/>
      <c r="Z235" s="6"/>
    </row>
    <row r="236" spans="1:26" ht="15.75" customHeight="1" x14ac:dyDescent="0.2">
      <c r="A236" s="6"/>
      <c r="B236" s="31"/>
      <c r="C236" s="31"/>
      <c r="D236" s="32"/>
      <c r="E236" s="33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6"/>
      <c r="Y236" s="6"/>
      <c r="Z236" s="6"/>
    </row>
    <row r="237" spans="1:26" ht="15.75" customHeight="1" x14ac:dyDescent="0.2">
      <c r="A237" s="6"/>
      <c r="B237" s="31"/>
      <c r="C237" s="31"/>
      <c r="D237" s="32"/>
      <c r="E237" s="33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6"/>
      <c r="Y237" s="6"/>
      <c r="Z237" s="6"/>
    </row>
    <row r="238" spans="1:26" ht="15.75" customHeight="1" x14ac:dyDescent="0.2">
      <c r="A238" s="6"/>
      <c r="B238" s="31"/>
      <c r="C238" s="31"/>
      <c r="D238" s="32"/>
      <c r="E238" s="33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6"/>
      <c r="Y238" s="6"/>
      <c r="Z238" s="6"/>
    </row>
    <row r="239" spans="1:26" ht="15.75" customHeight="1" x14ac:dyDescent="0.2">
      <c r="A239" s="6"/>
      <c r="B239" s="31"/>
      <c r="C239" s="31"/>
      <c r="D239" s="32"/>
      <c r="E239" s="33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6"/>
      <c r="Y239" s="6"/>
      <c r="Z239" s="6"/>
    </row>
    <row r="240" spans="1:26" ht="15.75" customHeight="1" x14ac:dyDescent="0.2">
      <c r="A240" s="6"/>
      <c r="B240" s="31"/>
      <c r="C240" s="31"/>
      <c r="D240" s="32"/>
      <c r="E240" s="33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6"/>
      <c r="Y240" s="6"/>
      <c r="Z240" s="6"/>
    </row>
    <row r="241" spans="1:26" ht="15.75" customHeight="1" x14ac:dyDescent="0.2">
      <c r="A241" s="6"/>
      <c r="B241" s="31"/>
      <c r="C241" s="31"/>
      <c r="D241" s="32"/>
      <c r="E241" s="33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6"/>
      <c r="Y241" s="6"/>
      <c r="Z241" s="6"/>
    </row>
    <row r="242" spans="1:26" ht="15.75" customHeight="1" x14ac:dyDescent="0.2">
      <c r="A242" s="6"/>
      <c r="B242" s="31"/>
      <c r="C242" s="31"/>
      <c r="D242" s="32"/>
      <c r="E242" s="33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6"/>
      <c r="Y242" s="6"/>
      <c r="Z242" s="6"/>
    </row>
    <row r="243" spans="1:26" ht="15.75" customHeight="1" x14ac:dyDescent="0.2">
      <c r="A243" s="6"/>
      <c r="B243" s="31"/>
      <c r="C243" s="31"/>
      <c r="D243" s="32"/>
      <c r="E243" s="33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6"/>
      <c r="Y243" s="6"/>
      <c r="Z243" s="6"/>
    </row>
    <row r="244" spans="1:26" ht="15.75" customHeight="1" x14ac:dyDescent="0.2">
      <c r="A244" s="6"/>
      <c r="B244" s="31"/>
      <c r="C244" s="31"/>
      <c r="D244" s="32"/>
      <c r="E244" s="33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6"/>
      <c r="Y244" s="6"/>
      <c r="Z244" s="6"/>
    </row>
    <row r="245" spans="1:26" ht="15.75" customHeight="1" x14ac:dyDescent="0.2">
      <c r="A245" s="6"/>
      <c r="B245" s="31"/>
      <c r="C245" s="31"/>
      <c r="D245" s="32"/>
      <c r="E245" s="33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6"/>
      <c r="Y245" s="6"/>
      <c r="Z245" s="6"/>
    </row>
    <row r="246" spans="1:26" ht="15.75" customHeight="1" x14ac:dyDescent="0.2">
      <c r="A246" s="6"/>
      <c r="B246" s="31"/>
      <c r="C246" s="31"/>
      <c r="D246" s="32"/>
      <c r="E246" s="33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6"/>
      <c r="Y246" s="6"/>
      <c r="Z246" s="6"/>
    </row>
    <row r="247" spans="1:26" ht="15.75" customHeight="1" x14ac:dyDescent="0.2">
      <c r="A247" s="6"/>
      <c r="B247" s="31"/>
      <c r="C247" s="31"/>
      <c r="D247" s="32"/>
      <c r="E247" s="33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6"/>
      <c r="Y247" s="6"/>
      <c r="Z247" s="6"/>
    </row>
    <row r="248" spans="1:26" ht="15.75" customHeight="1" x14ac:dyDescent="0.2">
      <c r="A248" s="6"/>
      <c r="B248" s="31"/>
      <c r="C248" s="31"/>
      <c r="D248" s="32"/>
      <c r="E248" s="33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6"/>
      <c r="Y248" s="6"/>
      <c r="Z248" s="6"/>
    </row>
    <row r="249" spans="1:26" ht="15.75" customHeight="1" x14ac:dyDescent="0.2">
      <c r="A249" s="6"/>
      <c r="B249" s="31"/>
      <c r="C249" s="31"/>
      <c r="D249" s="32"/>
      <c r="E249" s="33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6"/>
      <c r="Y249" s="6"/>
      <c r="Z249" s="6"/>
    </row>
    <row r="250" spans="1:26" ht="15.75" customHeight="1" x14ac:dyDescent="0.2">
      <c r="A250" s="6"/>
      <c r="B250" s="31"/>
      <c r="C250" s="31"/>
      <c r="D250" s="32"/>
      <c r="E250" s="33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6"/>
      <c r="Y250" s="6"/>
      <c r="Z250" s="6"/>
    </row>
    <row r="251" spans="1:26" ht="15.75" customHeight="1" x14ac:dyDescent="0.2">
      <c r="A251" s="6"/>
      <c r="B251" s="31"/>
      <c r="C251" s="31"/>
      <c r="D251" s="32"/>
      <c r="E251" s="33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6"/>
      <c r="Y251" s="6"/>
      <c r="Z251" s="6"/>
    </row>
    <row r="252" spans="1:26" ht="15.75" customHeight="1" x14ac:dyDescent="0.2">
      <c r="A252" s="6"/>
      <c r="B252" s="31"/>
      <c r="C252" s="31"/>
      <c r="D252" s="32"/>
      <c r="E252" s="33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6"/>
      <c r="Y252" s="6"/>
      <c r="Z252" s="6"/>
    </row>
    <row r="253" spans="1:26" ht="15.75" customHeight="1" x14ac:dyDescent="0.2">
      <c r="A253" s="6"/>
      <c r="B253" s="31"/>
      <c r="C253" s="31"/>
      <c r="D253" s="32"/>
      <c r="E253" s="33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6"/>
      <c r="Y253" s="6"/>
      <c r="Z253" s="6"/>
    </row>
    <row r="254" spans="1:26" ht="15.75" customHeight="1" x14ac:dyDescent="0.2">
      <c r="A254" s="6"/>
      <c r="B254" s="31"/>
      <c r="C254" s="31"/>
      <c r="D254" s="32"/>
      <c r="E254" s="33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6"/>
      <c r="Y254" s="6"/>
      <c r="Z254" s="6"/>
    </row>
    <row r="255" spans="1:26" ht="15.75" customHeight="1" x14ac:dyDescent="0.2">
      <c r="A255" s="6"/>
      <c r="B255" s="31"/>
      <c r="C255" s="31"/>
      <c r="D255" s="32"/>
      <c r="E255" s="33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6"/>
      <c r="Y255" s="6"/>
      <c r="Z255" s="6"/>
    </row>
    <row r="256" spans="1:26" ht="15.75" customHeight="1" x14ac:dyDescent="0.2">
      <c r="A256" s="6"/>
      <c r="B256" s="31"/>
      <c r="C256" s="31"/>
      <c r="D256" s="32"/>
      <c r="E256" s="33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6"/>
      <c r="Y256" s="6"/>
      <c r="Z256" s="6"/>
    </row>
    <row r="257" spans="1:26" ht="15.75" customHeight="1" x14ac:dyDescent="0.2">
      <c r="A257" s="6"/>
      <c r="B257" s="31"/>
      <c r="C257" s="31"/>
      <c r="D257" s="32"/>
      <c r="E257" s="33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6"/>
      <c r="Y257" s="6"/>
      <c r="Z257" s="6"/>
    </row>
    <row r="258" spans="1:26" ht="15.75" customHeight="1" x14ac:dyDescent="0.2">
      <c r="A258" s="6"/>
      <c r="B258" s="31"/>
      <c r="C258" s="31"/>
      <c r="D258" s="32"/>
      <c r="E258" s="33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6"/>
      <c r="Y258" s="6"/>
      <c r="Z258" s="6"/>
    </row>
    <row r="259" spans="1:26" ht="15.75" customHeight="1" x14ac:dyDescent="0.2">
      <c r="A259" s="6"/>
      <c r="B259" s="31"/>
      <c r="C259" s="31"/>
      <c r="D259" s="32"/>
      <c r="E259" s="33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6"/>
      <c r="Y259" s="6"/>
      <c r="Z259" s="6"/>
    </row>
    <row r="260" spans="1:26" ht="15.75" customHeight="1" x14ac:dyDescent="0.2">
      <c r="A260" s="6"/>
      <c r="B260" s="31"/>
      <c r="C260" s="31"/>
      <c r="D260" s="32"/>
      <c r="E260" s="33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6"/>
      <c r="Y260" s="6"/>
      <c r="Z260" s="6"/>
    </row>
    <row r="261" spans="1:26" ht="15.75" customHeight="1" x14ac:dyDescent="0.2">
      <c r="A261" s="6"/>
      <c r="B261" s="31"/>
      <c r="C261" s="31"/>
      <c r="D261" s="32"/>
      <c r="E261" s="33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6"/>
      <c r="Y261" s="6"/>
      <c r="Z261" s="6"/>
    </row>
    <row r="262" spans="1:26" ht="15.75" customHeight="1" x14ac:dyDescent="0.2">
      <c r="A262" s="6"/>
      <c r="B262" s="31"/>
      <c r="C262" s="31"/>
      <c r="D262" s="32"/>
      <c r="E262" s="33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6"/>
      <c r="Y262" s="6"/>
      <c r="Z262" s="6"/>
    </row>
    <row r="263" spans="1:26" ht="15.75" customHeight="1" x14ac:dyDescent="0.2">
      <c r="A263" s="6"/>
      <c r="B263" s="31"/>
      <c r="C263" s="31"/>
      <c r="D263" s="32"/>
      <c r="E263" s="33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6"/>
      <c r="Y263" s="6"/>
      <c r="Z263" s="6"/>
    </row>
    <row r="264" spans="1:26" ht="15.75" customHeight="1" x14ac:dyDescent="0.2">
      <c r="A264" s="6"/>
      <c r="B264" s="31"/>
      <c r="C264" s="31"/>
      <c r="D264" s="32"/>
      <c r="E264" s="33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6"/>
      <c r="Y264" s="6"/>
      <c r="Z264" s="6"/>
    </row>
    <row r="265" spans="1:26" ht="15.75" customHeight="1" x14ac:dyDescent="0.2">
      <c r="A265" s="6"/>
      <c r="B265" s="31"/>
      <c r="C265" s="31"/>
      <c r="D265" s="32"/>
      <c r="E265" s="33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6"/>
      <c r="Y265" s="6"/>
      <c r="Z265" s="6"/>
    </row>
    <row r="266" spans="1:26" ht="15.75" customHeight="1" x14ac:dyDescent="0.2">
      <c r="A266" s="6"/>
      <c r="B266" s="31"/>
      <c r="C266" s="31"/>
      <c r="D266" s="32"/>
      <c r="E266" s="33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6"/>
      <c r="Y266" s="6"/>
      <c r="Z266" s="6"/>
    </row>
    <row r="267" spans="1:26" ht="15.75" customHeight="1" x14ac:dyDescent="0.2">
      <c r="A267" s="6"/>
      <c r="B267" s="31"/>
      <c r="C267" s="31"/>
      <c r="D267" s="32"/>
      <c r="E267" s="33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6"/>
      <c r="Y267" s="6"/>
      <c r="Z267" s="6"/>
    </row>
    <row r="268" spans="1:26" ht="15.75" customHeight="1" x14ac:dyDescent="0.2">
      <c r="A268" s="6"/>
      <c r="B268" s="31"/>
      <c r="C268" s="31"/>
      <c r="D268" s="32"/>
      <c r="E268" s="33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6"/>
      <c r="Y268" s="6"/>
      <c r="Z268" s="6"/>
    </row>
    <row r="269" spans="1:26" ht="15.75" customHeight="1" x14ac:dyDescent="0.2">
      <c r="A269" s="6"/>
      <c r="B269" s="31"/>
      <c r="C269" s="31"/>
      <c r="D269" s="32"/>
      <c r="E269" s="33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6"/>
      <c r="Y269" s="6"/>
      <c r="Z269" s="6"/>
    </row>
    <row r="270" spans="1:26" ht="15.75" customHeight="1" x14ac:dyDescent="0.2">
      <c r="A270" s="6"/>
      <c r="B270" s="31"/>
      <c r="C270" s="31"/>
      <c r="D270" s="32"/>
      <c r="E270" s="33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6"/>
      <c r="Y270" s="6"/>
      <c r="Z270" s="6"/>
    </row>
    <row r="271" spans="1:26" ht="15.75" customHeight="1" x14ac:dyDescent="0.2">
      <c r="A271" s="6"/>
      <c r="B271" s="31"/>
      <c r="C271" s="31"/>
      <c r="D271" s="32"/>
      <c r="E271" s="33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6"/>
      <c r="Y271" s="6"/>
      <c r="Z271" s="6"/>
    </row>
    <row r="272" spans="1:26" ht="15.75" customHeight="1" x14ac:dyDescent="0.2">
      <c r="A272" s="6"/>
      <c r="B272" s="31"/>
      <c r="C272" s="31"/>
      <c r="D272" s="32"/>
      <c r="E272" s="33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6"/>
      <c r="Y272" s="6"/>
      <c r="Z272" s="6"/>
    </row>
    <row r="273" spans="1:26" ht="15.75" customHeight="1" x14ac:dyDescent="0.2">
      <c r="A273" s="6"/>
      <c r="B273" s="31"/>
      <c r="C273" s="31"/>
      <c r="D273" s="32"/>
      <c r="E273" s="33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6"/>
      <c r="Y273" s="6"/>
      <c r="Z273" s="6"/>
    </row>
    <row r="274" spans="1:26" ht="15.75" customHeight="1" x14ac:dyDescent="0.2">
      <c r="A274" s="6"/>
      <c r="B274" s="31"/>
      <c r="C274" s="31"/>
      <c r="D274" s="32"/>
      <c r="E274" s="33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6"/>
      <c r="Y274" s="6"/>
      <c r="Z274" s="6"/>
    </row>
    <row r="275" spans="1:26" ht="15.75" customHeight="1" x14ac:dyDescent="0.2">
      <c r="A275" s="6"/>
      <c r="B275" s="31"/>
      <c r="C275" s="31"/>
      <c r="D275" s="32"/>
      <c r="E275" s="33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6"/>
      <c r="Y275" s="6"/>
      <c r="Z275" s="6"/>
    </row>
    <row r="276" spans="1:26" ht="15.75" customHeight="1" x14ac:dyDescent="0.2">
      <c r="A276" s="6"/>
      <c r="B276" s="31"/>
      <c r="C276" s="31"/>
      <c r="D276" s="32"/>
      <c r="E276" s="33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6"/>
      <c r="Y276" s="6"/>
      <c r="Z276" s="6"/>
    </row>
    <row r="277" spans="1:26" ht="15.75" customHeight="1" x14ac:dyDescent="0.2">
      <c r="A277" s="6"/>
      <c r="B277" s="31"/>
      <c r="C277" s="31"/>
      <c r="D277" s="32"/>
      <c r="E277" s="33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6"/>
      <c r="Y277" s="6"/>
      <c r="Z277" s="6"/>
    </row>
    <row r="278" spans="1:26" ht="15.75" customHeight="1" x14ac:dyDescent="0.2">
      <c r="A278" s="6"/>
      <c r="B278" s="31"/>
      <c r="C278" s="31"/>
      <c r="D278" s="32"/>
      <c r="E278" s="33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6"/>
      <c r="Y278" s="6"/>
      <c r="Z278" s="6"/>
    </row>
    <row r="279" spans="1:26" ht="15.75" customHeight="1" x14ac:dyDescent="0.2">
      <c r="A279" s="6"/>
      <c r="B279" s="31"/>
      <c r="C279" s="31"/>
      <c r="D279" s="32"/>
      <c r="E279" s="33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6"/>
      <c r="Y279" s="6"/>
      <c r="Z279" s="6"/>
    </row>
    <row r="280" spans="1:26" ht="15.75" customHeight="1" x14ac:dyDescent="0.2">
      <c r="A280" s="6"/>
      <c r="B280" s="31"/>
      <c r="C280" s="31"/>
      <c r="D280" s="32"/>
      <c r="E280" s="33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6"/>
      <c r="Y280" s="6"/>
      <c r="Z280" s="6"/>
    </row>
    <row r="281" spans="1:26" ht="15.75" customHeight="1" x14ac:dyDescent="0.2">
      <c r="A281" s="6"/>
      <c r="B281" s="31"/>
      <c r="C281" s="31"/>
      <c r="D281" s="32"/>
      <c r="E281" s="33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6"/>
      <c r="Y281" s="6"/>
      <c r="Z281" s="6"/>
    </row>
    <row r="282" spans="1:26" ht="15.75" customHeight="1" x14ac:dyDescent="0.2">
      <c r="A282" s="6"/>
      <c r="B282" s="31"/>
      <c r="C282" s="31"/>
      <c r="D282" s="32"/>
      <c r="E282" s="33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6"/>
      <c r="Y282" s="6"/>
      <c r="Z282" s="6"/>
    </row>
    <row r="283" spans="1:26" ht="15.75" customHeight="1" x14ac:dyDescent="0.2">
      <c r="A283" s="6"/>
      <c r="B283" s="31"/>
      <c r="C283" s="31"/>
      <c r="D283" s="32"/>
      <c r="E283" s="33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6"/>
      <c r="Y283" s="6"/>
      <c r="Z283" s="6"/>
    </row>
    <row r="284" spans="1:26" ht="15.75" customHeight="1" x14ac:dyDescent="0.2">
      <c r="A284" s="6"/>
      <c r="B284" s="31"/>
      <c r="C284" s="31"/>
      <c r="D284" s="32"/>
      <c r="E284" s="33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6"/>
      <c r="Y284" s="6"/>
      <c r="Z284" s="6"/>
    </row>
    <row r="285" spans="1:26" ht="15.75" customHeight="1" x14ac:dyDescent="0.2">
      <c r="A285" s="6"/>
      <c r="B285" s="31"/>
      <c r="C285" s="31"/>
      <c r="D285" s="32"/>
      <c r="E285" s="33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6"/>
      <c r="Y285" s="6"/>
      <c r="Z285" s="6"/>
    </row>
    <row r="286" spans="1:26" ht="15.75" customHeight="1" x14ac:dyDescent="0.2">
      <c r="A286" s="6"/>
      <c r="B286" s="31"/>
      <c r="C286" s="31"/>
      <c r="D286" s="32"/>
      <c r="E286" s="33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6"/>
      <c r="Y286" s="6"/>
      <c r="Z286" s="6"/>
    </row>
    <row r="287" spans="1:26" ht="15.75" customHeight="1" x14ac:dyDescent="0.2">
      <c r="A287" s="6"/>
      <c r="B287" s="31"/>
      <c r="C287" s="31"/>
      <c r="D287" s="32"/>
      <c r="E287" s="33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6"/>
      <c r="Y287" s="6"/>
      <c r="Z287" s="6"/>
    </row>
    <row r="288" spans="1:26" ht="15.75" customHeight="1" x14ac:dyDescent="0.2">
      <c r="A288" s="6"/>
      <c r="B288" s="31"/>
      <c r="C288" s="31"/>
      <c r="D288" s="32"/>
      <c r="E288" s="33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6"/>
      <c r="Y288" s="6"/>
      <c r="Z288" s="6"/>
    </row>
    <row r="289" spans="1:26" ht="15.75" customHeight="1" x14ac:dyDescent="0.2">
      <c r="A289" s="6"/>
      <c r="B289" s="31"/>
      <c r="C289" s="31"/>
      <c r="D289" s="32"/>
      <c r="E289" s="33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6"/>
      <c r="Y289" s="6"/>
      <c r="Z289" s="6"/>
    </row>
    <row r="290" spans="1:26" ht="15.75" customHeight="1" x14ac:dyDescent="0.2">
      <c r="A290" s="6"/>
      <c r="B290" s="31"/>
      <c r="C290" s="31"/>
      <c r="D290" s="32"/>
      <c r="E290" s="33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6"/>
      <c r="Y290" s="6"/>
      <c r="Z290" s="6"/>
    </row>
    <row r="291" spans="1:26" ht="15.75" customHeight="1" x14ac:dyDescent="0.2">
      <c r="A291" s="6"/>
      <c r="B291" s="31"/>
      <c r="C291" s="31"/>
      <c r="D291" s="32"/>
      <c r="E291" s="33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6"/>
      <c r="Y291" s="6"/>
      <c r="Z291" s="6"/>
    </row>
    <row r="292" spans="1:26" ht="15.75" customHeight="1" x14ac:dyDescent="0.2">
      <c r="A292" s="6"/>
      <c r="B292" s="31"/>
      <c r="C292" s="31"/>
      <c r="D292" s="32"/>
      <c r="E292" s="33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6"/>
      <c r="Y292" s="6"/>
      <c r="Z292" s="6"/>
    </row>
    <row r="293" spans="1:26" ht="15.75" customHeight="1" x14ac:dyDescent="0.2">
      <c r="A293" s="6"/>
      <c r="B293" s="31"/>
      <c r="C293" s="31"/>
      <c r="D293" s="32"/>
      <c r="E293" s="33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6"/>
      <c r="Y293" s="6"/>
      <c r="Z293" s="6"/>
    </row>
    <row r="294" spans="1:26" ht="15.75" customHeight="1" x14ac:dyDescent="0.2">
      <c r="A294" s="6"/>
      <c r="B294" s="31"/>
      <c r="C294" s="31"/>
      <c r="D294" s="32"/>
      <c r="E294" s="33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6"/>
      <c r="Y294" s="6"/>
      <c r="Z294" s="6"/>
    </row>
    <row r="295" spans="1:26" ht="15.75" customHeight="1" x14ac:dyDescent="0.2">
      <c r="A295" s="6"/>
      <c r="B295" s="31"/>
      <c r="C295" s="31"/>
      <c r="D295" s="32"/>
      <c r="E295" s="33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6"/>
      <c r="Y295" s="6"/>
      <c r="Z295" s="6"/>
    </row>
    <row r="296" spans="1:26" ht="15.75" customHeight="1" x14ac:dyDescent="0.2">
      <c r="A296" s="6"/>
      <c r="B296" s="31"/>
      <c r="C296" s="31"/>
      <c r="D296" s="32"/>
      <c r="E296" s="33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6"/>
      <c r="Y296" s="6"/>
      <c r="Z296" s="6"/>
    </row>
    <row r="297" spans="1:26" ht="15.75" customHeight="1" x14ac:dyDescent="0.2">
      <c r="A297" s="6"/>
      <c r="B297" s="31"/>
      <c r="C297" s="31"/>
      <c r="D297" s="32"/>
      <c r="E297" s="33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6"/>
      <c r="Y297" s="6"/>
      <c r="Z297" s="6"/>
    </row>
    <row r="298" spans="1:26" ht="15.75" customHeight="1" x14ac:dyDescent="0.2">
      <c r="A298" s="6"/>
      <c r="B298" s="31"/>
      <c r="C298" s="31"/>
      <c r="D298" s="32"/>
      <c r="E298" s="33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6"/>
      <c r="Y298" s="6"/>
      <c r="Z298" s="6"/>
    </row>
    <row r="299" spans="1:26" ht="15.75" customHeight="1" x14ac:dyDescent="0.2">
      <c r="A299" s="6"/>
      <c r="B299" s="31"/>
      <c r="C299" s="31"/>
      <c r="D299" s="32"/>
      <c r="E299" s="33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6"/>
      <c r="Y299" s="6"/>
      <c r="Z299" s="6"/>
    </row>
    <row r="300" spans="1:26" ht="15.75" customHeight="1" x14ac:dyDescent="0.2">
      <c r="A300" s="6"/>
      <c r="B300" s="31"/>
      <c r="C300" s="31"/>
      <c r="D300" s="32"/>
      <c r="E300" s="33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6"/>
      <c r="Y300" s="6"/>
      <c r="Z300" s="6"/>
    </row>
    <row r="301" spans="1:26" ht="15.75" customHeight="1" x14ac:dyDescent="0.2">
      <c r="A301" s="6"/>
      <c r="B301" s="31"/>
      <c r="C301" s="31"/>
      <c r="D301" s="32"/>
      <c r="E301" s="33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6"/>
      <c r="Y301" s="6"/>
      <c r="Z301" s="6"/>
    </row>
    <row r="302" spans="1:26" ht="15.75" customHeight="1" x14ac:dyDescent="0.2">
      <c r="A302" s="6"/>
      <c r="B302" s="31"/>
      <c r="C302" s="31"/>
      <c r="D302" s="32"/>
      <c r="E302" s="33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6"/>
      <c r="Y302" s="6"/>
      <c r="Z302" s="6"/>
    </row>
    <row r="303" spans="1:26" ht="15.75" customHeight="1" x14ac:dyDescent="0.2">
      <c r="A303" s="6"/>
      <c r="B303" s="31"/>
      <c r="C303" s="31"/>
      <c r="D303" s="32"/>
      <c r="E303" s="33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6"/>
      <c r="Y303" s="6"/>
      <c r="Z303" s="6"/>
    </row>
    <row r="304" spans="1:26" ht="15.75" customHeight="1" x14ac:dyDescent="0.2">
      <c r="A304" s="6"/>
      <c r="B304" s="31"/>
      <c r="C304" s="31"/>
      <c r="D304" s="32"/>
      <c r="E304" s="33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6"/>
      <c r="Y304" s="6"/>
      <c r="Z304" s="6"/>
    </row>
    <row r="305" spans="1:26" ht="15.75" customHeight="1" x14ac:dyDescent="0.2">
      <c r="A305" s="6"/>
      <c r="B305" s="31"/>
      <c r="C305" s="31"/>
      <c r="D305" s="32"/>
      <c r="E305" s="33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6"/>
      <c r="Y305" s="6"/>
      <c r="Z305" s="6"/>
    </row>
    <row r="306" spans="1:26" ht="15.75" customHeight="1" x14ac:dyDescent="0.2">
      <c r="A306" s="6"/>
      <c r="B306" s="31"/>
      <c r="C306" s="31"/>
      <c r="D306" s="32"/>
      <c r="E306" s="33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6"/>
      <c r="Y306" s="6"/>
      <c r="Z306" s="6"/>
    </row>
    <row r="307" spans="1:26" ht="15.75" customHeight="1" x14ac:dyDescent="0.2">
      <c r="A307" s="6"/>
      <c r="B307" s="31"/>
      <c r="C307" s="31"/>
      <c r="D307" s="32"/>
      <c r="E307" s="33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6"/>
      <c r="Y307" s="6"/>
      <c r="Z307" s="6"/>
    </row>
    <row r="308" spans="1:26" ht="15.75" customHeight="1" x14ac:dyDescent="0.2">
      <c r="A308" s="6"/>
      <c r="B308" s="31"/>
      <c r="C308" s="31"/>
      <c r="D308" s="32"/>
      <c r="E308" s="33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6"/>
      <c r="Y308" s="6"/>
      <c r="Z308" s="6"/>
    </row>
    <row r="309" spans="1:26" ht="15.75" customHeight="1" x14ac:dyDescent="0.2">
      <c r="A309" s="6"/>
      <c r="B309" s="31"/>
      <c r="C309" s="31"/>
      <c r="D309" s="32"/>
      <c r="E309" s="33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6"/>
      <c r="Y309" s="6"/>
      <c r="Z309" s="6"/>
    </row>
    <row r="310" spans="1:26" ht="15.75" customHeight="1" x14ac:dyDescent="0.2">
      <c r="A310" s="6"/>
      <c r="B310" s="31"/>
      <c r="C310" s="31"/>
      <c r="D310" s="32"/>
      <c r="E310" s="33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6"/>
      <c r="Y310" s="6"/>
      <c r="Z310" s="6"/>
    </row>
    <row r="311" spans="1:26" ht="15.75" customHeight="1" x14ac:dyDescent="0.2">
      <c r="A311" s="6"/>
      <c r="B311" s="31"/>
      <c r="C311" s="31"/>
      <c r="D311" s="32"/>
      <c r="E311" s="33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6"/>
      <c r="Y311" s="6"/>
      <c r="Z311" s="6"/>
    </row>
    <row r="312" spans="1:26" ht="15.75" customHeight="1" x14ac:dyDescent="0.2">
      <c r="A312" s="6"/>
      <c r="B312" s="31"/>
      <c r="C312" s="31"/>
      <c r="D312" s="32"/>
      <c r="E312" s="33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6"/>
      <c r="Y312" s="6"/>
      <c r="Z312" s="6"/>
    </row>
    <row r="313" spans="1:26" ht="15.75" customHeight="1" x14ac:dyDescent="0.2">
      <c r="A313" s="6"/>
      <c r="B313" s="31"/>
      <c r="C313" s="31"/>
      <c r="D313" s="32"/>
      <c r="E313" s="33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6"/>
      <c r="Y313" s="6"/>
      <c r="Z313" s="6"/>
    </row>
    <row r="314" spans="1:26" ht="15.75" customHeight="1" x14ac:dyDescent="0.2">
      <c r="A314" s="6"/>
      <c r="B314" s="31"/>
      <c r="C314" s="31"/>
      <c r="D314" s="32"/>
      <c r="E314" s="33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6"/>
      <c r="Y314" s="6"/>
      <c r="Z314" s="6"/>
    </row>
    <row r="315" spans="1:26" ht="15.75" customHeight="1" x14ac:dyDescent="0.2">
      <c r="A315" s="6"/>
      <c r="B315" s="31"/>
      <c r="C315" s="31"/>
      <c r="D315" s="32"/>
      <c r="E315" s="33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6"/>
      <c r="Y315" s="6"/>
      <c r="Z315" s="6"/>
    </row>
    <row r="316" spans="1:26" ht="15.75" customHeight="1" x14ac:dyDescent="0.2">
      <c r="A316" s="6"/>
      <c r="B316" s="31"/>
      <c r="C316" s="31"/>
      <c r="D316" s="32"/>
      <c r="E316" s="33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6"/>
      <c r="Y316" s="6"/>
      <c r="Z316" s="6"/>
    </row>
    <row r="317" spans="1:26" ht="15.75" customHeight="1" x14ac:dyDescent="0.2">
      <c r="A317" s="6"/>
      <c r="B317" s="31"/>
      <c r="C317" s="31"/>
      <c r="D317" s="32"/>
      <c r="E317" s="33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6"/>
      <c r="Y317" s="6"/>
      <c r="Z317" s="6"/>
    </row>
    <row r="318" spans="1:26" ht="15.75" customHeight="1" x14ac:dyDescent="0.2">
      <c r="A318" s="6"/>
      <c r="B318" s="31"/>
      <c r="C318" s="31"/>
      <c r="D318" s="32"/>
      <c r="E318" s="33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6"/>
      <c r="Y318" s="6"/>
      <c r="Z318" s="6"/>
    </row>
    <row r="319" spans="1:26" ht="15.75" customHeight="1" x14ac:dyDescent="0.2">
      <c r="A319" s="6"/>
      <c r="B319" s="31"/>
      <c r="C319" s="31"/>
      <c r="D319" s="32"/>
      <c r="E319" s="33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6"/>
      <c r="Y319" s="6"/>
      <c r="Z319" s="6"/>
    </row>
    <row r="320" spans="1:26" ht="15.75" customHeight="1" x14ac:dyDescent="0.2">
      <c r="A320" s="6"/>
      <c r="B320" s="31"/>
      <c r="C320" s="31"/>
      <c r="D320" s="32"/>
      <c r="E320" s="33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6"/>
      <c r="Y320" s="6"/>
      <c r="Z320" s="6"/>
    </row>
    <row r="321" spans="1:26" ht="15.75" customHeight="1" x14ac:dyDescent="0.2">
      <c r="A321" s="6"/>
      <c r="B321" s="31"/>
      <c r="C321" s="31"/>
      <c r="D321" s="32"/>
      <c r="E321" s="33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6"/>
      <c r="Y321" s="6"/>
      <c r="Z321" s="6"/>
    </row>
    <row r="322" spans="1:26" ht="15.75" customHeight="1" x14ac:dyDescent="0.2">
      <c r="A322" s="6"/>
      <c r="B322" s="31"/>
      <c r="C322" s="31"/>
      <c r="D322" s="32"/>
      <c r="E322" s="33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6"/>
      <c r="Y322" s="6"/>
      <c r="Z322" s="6"/>
    </row>
    <row r="323" spans="1:26" ht="15.75" customHeight="1" x14ac:dyDescent="0.2">
      <c r="A323" s="6"/>
      <c r="B323" s="31"/>
      <c r="C323" s="31"/>
      <c r="D323" s="32"/>
      <c r="E323" s="33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6"/>
      <c r="Y323" s="6"/>
      <c r="Z323" s="6"/>
    </row>
    <row r="324" spans="1:26" ht="15.75" customHeight="1" x14ac:dyDescent="0.2">
      <c r="A324" s="6"/>
      <c r="B324" s="31"/>
      <c r="C324" s="31"/>
      <c r="D324" s="32"/>
      <c r="E324" s="33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6"/>
      <c r="Y324" s="6"/>
      <c r="Z324" s="6"/>
    </row>
    <row r="325" spans="1:26" ht="15.75" customHeight="1" x14ac:dyDescent="0.2">
      <c r="A325" s="6"/>
      <c r="B325" s="31"/>
      <c r="C325" s="31"/>
      <c r="D325" s="32"/>
      <c r="E325" s="33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6"/>
      <c r="Y325" s="6"/>
      <c r="Z325" s="6"/>
    </row>
    <row r="326" spans="1:26" ht="15.75" customHeight="1" x14ac:dyDescent="0.2">
      <c r="A326" s="6"/>
      <c r="B326" s="31"/>
      <c r="C326" s="31"/>
      <c r="D326" s="32"/>
      <c r="E326" s="33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6"/>
      <c r="Y326" s="6"/>
      <c r="Z326" s="6"/>
    </row>
    <row r="327" spans="1:26" ht="15.75" customHeight="1" x14ac:dyDescent="0.2">
      <c r="A327" s="6"/>
      <c r="B327" s="31"/>
      <c r="C327" s="31"/>
      <c r="D327" s="32"/>
      <c r="E327" s="33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6"/>
      <c r="Y327" s="6"/>
      <c r="Z327" s="6"/>
    </row>
    <row r="328" spans="1:26" ht="15.75" customHeight="1" x14ac:dyDescent="0.2">
      <c r="A328" s="6"/>
      <c r="B328" s="31"/>
      <c r="C328" s="31"/>
      <c r="D328" s="32"/>
      <c r="E328" s="33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6"/>
      <c r="Y328" s="6"/>
      <c r="Z328" s="6"/>
    </row>
    <row r="329" spans="1:26" ht="15.75" customHeight="1" x14ac:dyDescent="0.2">
      <c r="A329" s="6"/>
      <c r="B329" s="31"/>
      <c r="C329" s="31"/>
      <c r="D329" s="32"/>
      <c r="E329" s="33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6"/>
      <c r="Y329" s="6"/>
      <c r="Z329" s="6"/>
    </row>
    <row r="330" spans="1:26" ht="15.75" customHeight="1" x14ac:dyDescent="0.2">
      <c r="A330" s="6"/>
      <c r="B330" s="31"/>
      <c r="C330" s="31"/>
      <c r="D330" s="32"/>
      <c r="E330" s="33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6"/>
      <c r="Y330" s="6"/>
      <c r="Z330" s="6"/>
    </row>
    <row r="331" spans="1:26" ht="15.75" customHeight="1" x14ac:dyDescent="0.2">
      <c r="A331" s="6"/>
      <c r="B331" s="31"/>
      <c r="C331" s="31"/>
      <c r="D331" s="32"/>
      <c r="E331" s="33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6"/>
      <c r="Y331" s="6"/>
      <c r="Z331" s="6"/>
    </row>
    <row r="332" spans="1:26" ht="15.75" customHeight="1" x14ac:dyDescent="0.2">
      <c r="A332" s="6"/>
      <c r="B332" s="31"/>
      <c r="C332" s="31"/>
      <c r="D332" s="32"/>
      <c r="E332" s="33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6"/>
      <c r="Y332" s="6"/>
      <c r="Z332" s="6"/>
    </row>
    <row r="333" spans="1:26" ht="15.75" customHeight="1" x14ac:dyDescent="0.2">
      <c r="A333" s="6"/>
      <c r="B333" s="31"/>
      <c r="C333" s="31"/>
      <c r="D333" s="32"/>
      <c r="E333" s="33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6"/>
      <c r="Y333" s="6"/>
      <c r="Z333" s="6"/>
    </row>
    <row r="334" spans="1:26" ht="15.75" customHeight="1" x14ac:dyDescent="0.2">
      <c r="A334" s="6"/>
      <c r="B334" s="31"/>
      <c r="C334" s="31"/>
      <c r="D334" s="32"/>
      <c r="E334" s="33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6"/>
      <c r="Y334" s="6"/>
      <c r="Z334" s="6"/>
    </row>
    <row r="335" spans="1:26" ht="15.75" customHeight="1" x14ac:dyDescent="0.2">
      <c r="A335" s="6"/>
      <c r="B335" s="31"/>
      <c r="C335" s="31"/>
      <c r="D335" s="32"/>
      <c r="E335" s="33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6"/>
      <c r="Y335" s="6"/>
      <c r="Z335" s="6"/>
    </row>
    <row r="336" spans="1:26" ht="15.75" customHeight="1" x14ac:dyDescent="0.2">
      <c r="A336" s="6"/>
      <c r="B336" s="31"/>
      <c r="C336" s="31"/>
      <c r="D336" s="32"/>
      <c r="E336" s="33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6"/>
      <c r="Y336" s="6"/>
      <c r="Z336" s="6"/>
    </row>
    <row r="337" spans="1:26" ht="15.75" customHeight="1" x14ac:dyDescent="0.2">
      <c r="A337" s="6"/>
      <c r="B337" s="31"/>
      <c r="C337" s="31"/>
      <c r="D337" s="32"/>
      <c r="E337" s="33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6"/>
      <c r="Y337" s="6"/>
      <c r="Z337" s="6"/>
    </row>
    <row r="338" spans="1:26" ht="15.75" customHeight="1" x14ac:dyDescent="0.2">
      <c r="A338" s="6"/>
      <c r="B338" s="31"/>
      <c r="C338" s="31"/>
      <c r="D338" s="32"/>
      <c r="E338" s="33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6"/>
      <c r="Y338" s="6"/>
      <c r="Z338" s="6"/>
    </row>
    <row r="339" spans="1:26" ht="15.75" customHeight="1" x14ac:dyDescent="0.2">
      <c r="A339" s="6"/>
      <c r="B339" s="31"/>
      <c r="C339" s="31"/>
      <c r="D339" s="32"/>
      <c r="E339" s="33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6"/>
      <c r="Y339" s="6"/>
      <c r="Z339" s="6"/>
    </row>
    <row r="340" spans="1:26" ht="15.75" customHeight="1" x14ac:dyDescent="0.2">
      <c r="A340" s="6"/>
      <c r="B340" s="31"/>
      <c r="C340" s="31"/>
      <c r="D340" s="32"/>
      <c r="E340" s="33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6"/>
      <c r="Y340" s="6"/>
      <c r="Z340" s="6"/>
    </row>
    <row r="341" spans="1:26" ht="15.75" customHeight="1" x14ac:dyDescent="0.2">
      <c r="A341" s="6"/>
      <c r="B341" s="31"/>
      <c r="C341" s="31"/>
      <c r="D341" s="32"/>
      <c r="E341" s="33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6"/>
      <c r="Y341" s="6"/>
      <c r="Z341" s="6"/>
    </row>
    <row r="342" spans="1:26" ht="15.75" customHeight="1" x14ac:dyDescent="0.2">
      <c r="A342" s="6"/>
      <c r="B342" s="31"/>
      <c r="C342" s="31"/>
      <c r="D342" s="32"/>
      <c r="E342" s="33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6"/>
      <c r="Y342" s="6"/>
      <c r="Z342" s="6"/>
    </row>
    <row r="343" spans="1:26" ht="15.75" customHeight="1" x14ac:dyDescent="0.2">
      <c r="A343" s="6"/>
      <c r="B343" s="31"/>
      <c r="C343" s="31"/>
      <c r="D343" s="32"/>
      <c r="E343" s="33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6"/>
      <c r="Y343" s="6"/>
      <c r="Z343" s="6"/>
    </row>
    <row r="344" spans="1:26" ht="15.75" customHeight="1" x14ac:dyDescent="0.2">
      <c r="A344" s="6"/>
      <c r="B344" s="31"/>
      <c r="C344" s="31"/>
      <c r="D344" s="32"/>
      <c r="E344" s="33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6"/>
      <c r="Y344" s="6"/>
      <c r="Z344" s="6"/>
    </row>
    <row r="345" spans="1:26" ht="15.75" customHeight="1" x14ac:dyDescent="0.2">
      <c r="A345" s="6"/>
      <c r="B345" s="31"/>
      <c r="C345" s="31"/>
      <c r="D345" s="32"/>
      <c r="E345" s="33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6"/>
      <c r="Y345" s="6"/>
      <c r="Z345" s="6"/>
    </row>
    <row r="346" spans="1:26" ht="15.75" customHeight="1" x14ac:dyDescent="0.2">
      <c r="A346" s="6"/>
      <c r="B346" s="31"/>
      <c r="C346" s="31"/>
      <c r="D346" s="32"/>
      <c r="E346" s="33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6"/>
      <c r="Y346" s="6"/>
      <c r="Z346" s="6"/>
    </row>
    <row r="347" spans="1:26" ht="15.75" customHeight="1" x14ac:dyDescent="0.2">
      <c r="A347" s="6"/>
      <c r="B347" s="31"/>
      <c r="C347" s="31"/>
      <c r="D347" s="32"/>
      <c r="E347" s="33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6"/>
      <c r="Y347" s="6"/>
      <c r="Z347" s="6"/>
    </row>
    <row r="348" spans="1:26" ht="15.75" customHeight="1" x14ac:dyDescent="0.2">
      <c r="A348" s="6"/>
      <c r="B348" s="31"/>
      <c r="C348" s="31"/>
      <c r="D348" s="32"/>
      <c r="E348" s="33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6"/>
      <c r="Y348" s="6"/>
      <c r="Z348" s="6"/>
    </row>
    <row r="349" spans="1:26" ht="15.75" customHeight="1" x14ac:dyDescent="0.2">
      <c r="A349" s="6"/>
      <c r="B349" s="31"/>
      <c r="C349" s="31"/>
      <c r="D349" s="32"/>
      <c r="E349" s="33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6"/>
      <c r="Y349" s="6"/>
      <c r="Z349" s="6"/>
    </row>
    <row r="350" spans="1:26" ht="15.75" customHeight="1" x14ac:dyDescent="0.2">
      <c r="A350" s="6"/>
      <c r="B350" s="31"/>
      <c r="C350" s="31"/>
      <c r="D350" s="32"/>
      <c r="E350" s="33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6"/>
      <c r="Y350" s="6"/>
      <c r="Z350" s="6"/>
    </row>
    <row r="351" spans="1:26" ht="15.75" customHeight="1" x14ac:dyDescent="0.2">
      <c r="A351" s="6"/>
      <c r="B351" s="31"/>
      <c r="C351" s="31"/>
      <c r="D351" s="32"/>
      <c r="E351" s="33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6"/>
      <c r="Y351" s="6"/>
      <c r="Z351" s="6"/>
    </row>
    <row r="352" spans="1:26" ht="15.75" customHeight="1" x14ac:dyDescent="0.2">
      <c r="A352" s="6"/>
      <c r="B352" s="31"/>
      <c r="C352" s="31"/>
      <c r="D352" s="32"/>
      <c r="E352" s="33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6"/>
      <c r="Y352" s="6"/>
      <c r="Z352" s="6"/>
    </row>
    <row r="353" spans="1:26" ht="15.75" customHeight="1" x14ac:dyDescent="0.2">
      <c r="A353" s="6"/>
      <c r="B353" s="31"/>
      <c r="C353" s="31"/>
      <c r="D353" s="32"/>
      <c r="E353" s="33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6"/>
      <c r="Y353" s="6"/>
      <c r="Z353" s="6"/>
    </row>
    <row r="354" spans="1:26" ht="15.75" customHeight="1" x14ac:dyDescent="0.2">
      <c r="A354" s="6"/>
      <c r="B354" s="31"/>
      <c r="C354" s="31"/>
      <c r="D354" s="32"/>
      <c r="E354" s="33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6"/>
      <c r="Y354" s="6"/>
      <c r="Z354" s="6"/>
    </row>
    <row r="355" spans="1:26" ht="15.75" customHeight="1" x14ac:dyDescent="0.2">
      <c r="A355" s="6"/>
      <c r="B355" s="31"/>
      <c r="C355" s="31"/>
      <c r="D355" s="32"/>
      <c r="E355" s="33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6"/>
      <c r="Y355" s="6"/>
      <c r="Z355" s="6"/>
    </row>
    <row r="356" spans="1:26" ht="15.75" customHeight="1" x14ac:dyDescent="0.2">
      <c r="A356" s="6"/>
      <c r="B356" s="31"/>
      <c r="C356" s="31"/>
      <c r="D356" s="32"/>
      <c r="E356" s="33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6"/>
      <c r="Y356" s="6"/>
      <c r="Z356" s="6"/>
    </row>
    <row r="357" spans="1:26" ht="15.75" customHeight="1" x14ac:dyDescent="0.2">
      <c r="A357" s="6"/>
      <c r="B357" s="31"/>
      <c r="C357" s="31"/>
      <c r="D357" s="32"/>
      <c r="E357" s="33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6"/>
      <c r="Y357" s="6"/>
      <c r="Z357" s="6"/>
    </row>
    <row r="358" spans="1:26" ht="15.75" customHeight="1" x14ac:dyDescent="0.2">
      <c r="A358" s="6"/>
      <c r="B358" s="31"/>
      <c r="C358" s="31"/>
      <c r="D358" s="32"/>
      <c r="E358" s="33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6"/>
      <c r="Y358" s="6"/>
      <c r="Z358" s="6"/>
    </row>
    <row r="359" spans="1:26" ht="15.75" customHeight="1" x14ac:dyDescent="0.2">
      <c r="A359" s="6"/>
      <c r="B359" s="31"/>
      <c r="C359" s="31"/>
      <c r="D359" s="32"/>
      <c r="E359" s="33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6"/>
      <c r="Y359" s="6"/>
      <c r="Z359" s="6"/>
    </row>
    <row r="360" spans="1:26" ht="15.75" customHeight="1" x14ac:dyDescent="0.2">
      <c r="A360" s="6"/>
      <c r="B360" s="31"/>
      <c r="C360" s="31"/>
      <c r="D360" s="32"/>
      <c r="E360" s="33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6"/>
      <c r="Y360" s="6"/>
      <c r="Z360" s="6"/>
    </row>
    <row r="361" spans="1:26" ht="15.75" customHeight="1" x14ac:dyDescent="0.2">
      <c r="A361" s="6"/>
      <c r="B361" s="31"/>
      <c r="C361" s="31"/>
      <c r="D361" s="32"/>
      <c r="E361" s="33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6"/>
      <c r="Y361" s="6"/>
      <c r="Z361" s="6"/>
    </row>
    <row r="362" spans="1:26" ht="15.75" customHeight="1" x14ac:dyDescent="0.2">
      <c r="A362" s="6"/>
      <c r="B362" s="31"/>
      <c r="C362" s="31"/>
      <c r="D362" s="32"/>
      <c r="E362" s="33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6"/>
      <c r="Y362" s="6"/>
      <c r="Z362" s="6"/>
    </row>
    <row r="363" spans="1:26" ht="15.75" customHeight="1" x14ac:dyDescent="0.2">
      <c r="A363" s="6"/>
      <c r="B363" s="31"/>
      <c r="C363" s="31"/>
      <c r="D363" s="32"/>
      <c r="E363" s="33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6"/>
      <c r="Y363" s="6"/>
      <c r="Z363" s="6"/>
    </row>
    <row r="364" spans="1:26" ht="15.75" customHeight="1" x14ac:dyDescent="0.2">
      <c r="A364" s="6"/>
      <c r="B364" s="31"/>
      <c r="C364" s="31"/>
      <c r="D364" s="32"/>
      <c r="E364" s="33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6"/>
      <c r="Y364" s="6"/>
      <c r="Z364" s="6"/>
    </row>
    <row r="365" spans="1:26" ht="15.75" customHeight="1" x14ac:dyDescent="0.2">
      <c r="A365" s="6"/>
      <c r="B365" s="31"/>
      <c r="C365" s="31"/>
      <c r="D365" s="32"/>
      <c r="E365" s="33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6"/>
      <c r="Y365" s="6"/>
      <c r="Z365" s="6"/>
    </row>
    <row r="366" spans="1:26" ht="15.75" customHeight="1" x14ac:dyDescent="0.2">
      <c r="A366" s="6"/>
      <c r="B366" s="31"/>
      <c r="C366" s="31"/>
      <c r="D366" s="32"/>
      <c r="E366" s="33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6"/>
      <c r="Y366" s="6"/>
      <c r="Z366" s="6"/>
    </row>
    <row r="367" spans="1:26" ht="15.75" customHeight="1" x14ac:dyDescent="0.2">
      <c r="A367" s="6"/>
      <c r="B367" s="31"/>
      <c r="C367" s="31"/>
      <c r="D367" s="32"/>
      <c r="E367" s="33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6"/>
      <c r="Y367" s="6"/>
      <c r="Z367" s="6"/>
    </row>
    <row r="368" spans="1:26" ht="15.75" customHeight="1" x14ac:dyDescent="0.2">
      <c r="A368" s="6"/>
      <c r="B368" s="31"/>
      <c r="C368" s="31"/>
      <c r="D368" s="32"/>
      <c r="E368" s="33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6"/>
      <c r="Y368" s="6"/>
      <c r="Z368" s="6"/>
    </row>
    <row r="369" spans="1:26" ht="15.75" customHeight="1" x14ac:dyDescent="0.2">
      <c r="A369" s="6"/>
      <c r="B369" s="31"/>
      <c r="C369" s="31"/>
      <c r="D369" s="32"/>
      <c r="E369" s="33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6"/>
      <c r="Y369" s="6"/>
      <c r="Z369" s="6"/>
    </row>
    <row r="370" spans="1:26" ht="15.75" customHeight="1" x14ac:dyDescent="0.2">
      <c r="A370" s="6"/>
      <c r="B370" s="31"/>
      <c r="C370" s="31"/>
      <c r="D370" s="32"/>
      <c r="E370" s="33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6"/>
      <c r="Y370" s="6"/>
      <c r="Z370" s="6"/>
    </row>
    <row r="371" spans="1:26" ht="15.75" customHeight="1" x14ac:dyDescent="0.2">
      <c r="A371" s="6"/>
      <c r="B371" s="31"/>
      <c r="C371" s="31"/>
      <c r="D371" s="32"/>
      <c r="E371" s="33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6"/>
      <c r="Y371" s="6"/>
      <c r="Z371" s="6"/>
    </row>
    <row r="372" spans="1:26" ht="15.75" customHeight="1" x14ac:dyDescent="0.2">
      <c r="A372" s="6"/>
      <c r="B372" s="31"/>
      <c r="C372" s="31"/>
      <c r="D372" s="32"/>
      <c r="E372" s="33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6"/>
      <c r="Y372" s="6"/>
      <c r="Z372" s="6"/>
    </row>
    <row r="373" spans="1:26" ht="15.75" customHeight="1" x14ac:dyDescent="0.2">
      <c r="A373" s="6"/>
      <c r="B373" s="31"/>
      <c r="C373" s="31"/>
      <c r="D373" s="32"/>
      <c r="E373" s="33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6"/>
      <c r="Y373" s="6"/>
      <c r="Z373" s="6"/>
    </row>
    <row r="374" spans="1:26" ht="15.75" customHeight="1" x14ac:dyDescent="0.2">
      <c r="A374" s="6"/>
      <c r="B374" s="31"/>
      <c r="C374" s="31"/>
      <c r="D374" s="32"/>
      <c r="E374" s="33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6"/>
      <c r="Y374" s="6"/>
      <c r="Z374" s="6"/>
    </row>
    <row r="375" spans="1:26" ht="15.75" customHeight="1" x14ac:dyDescent="0.2">
      <c r="A375" s="6"/>
      <c r="B375" s="31"/>
      <c r="C375" s="31"/>
      <c r="D375" s="32"/>
      <c r="E375" s="33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6"/>
      <c r="Y375" s="6"/>
      <c r="Z375" s="6"/>
    </row>
    <row r="376" spans="1:26" ht="15.75" customHeight="1" x14ac:dyDescent="0.2">
      <c r="A376" s="6"/>
      <c r="B376" s="31"/>
      <c r="C376" s="31"/>
      <c r="D376" s="32"/>
      <c r="E376" s="33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6"/>
      <c r="Y376" s="6"/>
      <c r="Z376" s="6"/>
    </row>
    <row r="377" spans="1:26" ht="15.75" customHeight="1" x14ac:dyDescent="0.2">
      <c r="A377" s="6"/>
      <c r="B377" s="31"/>
      <c r="C377" s="31"/>
      <c r="D377" s="32"/>
      <c r="E377" s="33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6"/>
      <c r="Y377" s="6"/>
      <c r="Z377" s="6"/>
    </row>
    <row r="378" spans="1:26" ht="15.75" customHeight="1" x14ac:dyDescent="0.2">
      <c r="A378" s="6"/>
      <c r="B378" s="31"/>
      <c r="C378" s="31"/>
      <c r="D378" s="32"/>
      <c r="E378" s="33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6"/>
      <c r="Y378" s="6"/>
      <c r="Z378" s="6"/>
    </row>
    <row r="379" spans="1:26" ht="15.75" customHeight="1" x14ac:dyDescent="0.2">
      <c r="A379" s="6"/>
      <c r="B379" s="31"/>
      <c r="C379" s="31"/>
      <c r="D379" s="32"/>
      <c r="E379" s="33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6"/>
      <c r="Y379" s="6"/>
      <c r="Z379" s="6"/>
    </row>
    <row r="380" spans="1:26" ht="15.75" customHeight="1" x14ac:dyDescent="0.2">
      <c r="A380" s="6"/>
      <c r="B380" s="31"/>
      <c r="C380" s="31"/>
      <c r="D380" s="32"/>
      <c r="E380" s="33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6"/>
      <c r="Y380" s="6"/>
      <c r="Z380" s="6"/>
    </row>
    <row r="381" spans="1:26" ht="15.75" customHeight="1" x14ac:dyDescent="0.2">
      <c r="A381" s="6"/>
      <c r="B381" s="31"/>
      <c r="C381" s="31"/>
      <c r="D381" s="32"/>
      <c r="E381" s="33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6"/>
      <c r="Y381" s="6"/>
      <c r="Z381" s="6"/>
    </row>
    <row r="382" spans="1:26" ht="15.75" customHeight="1" x14ac:dyDescent="0.2">
      <c r="A382" s="6"/>
      <c r="B382" s="31"/>
      <c r="C382" s="31"/>
      <c r="D382" s="32"/>
      <c r="E382" s="33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6"/>
      <c r="Y382" s="6"/>
      <c r="Z382" s="6"/>
    </row>
    <row r="383" spans="1:26" ht="15.75" customHeight="1" x14ac:dyDescent="0.2">
      <c r="A383" s="6"/>
      <c r="B383" s="31"/>
      <c r="C383" s="31"/>
      <c r="D383" s="32"/>
      <c r="E383" s="33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6"/>
      <c r="Y383" s="6"/>
      <c r="Z383" s="6"/>
    </row>
    <row r="384" spans="1:26" ht="15.75" customHeight="1" x14ac:dyDescent="0.2">
      <c r="A384" s="6"/>
      <c r="B384" s="31"/>
      <c r="C384" s="31"/>
      <c r="D384" s="32"/>
      <c r="E384" s="33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6"/>
      <c r="Y384" s="6"/>
      <c r="Z384" s="6"/>
    </row>
    <row r="385" spans="1:26" ht="15.75" customHeight="1" x14ac:dyDescent="0.2">
      <c r="A385" s="6"/>
      <c r="B385" s="31"/>
      <c r="C385" s="31"/>
      <c r="D385" s="32"/>
      <c r="E385" s="33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6"/>
      <c r="Y385" s="6"/>
      <c r="Z385" s="6"/>
    </row>
    <row r="386" spans="1:26" ht="15.75" customHeight="1" x14ac:dyDescent="0.2">
      <c r="A386" s="6"/>
      <c r="B386" s="31"/>
      <c r="C386" s="31"/>
      <c r="D386" s="32"/>
      <c r="E386" s="33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6"/>
      <c r="Y386" s="6"/>
      <c r="Z386" s="6"/>
    </row>
    <row r="387" spans="1:26" ht="15.75" customHeight="1" x14ac:dyDescent="0.2">
      <c r="A387" s="6"/>
      <c r="B387" s="31"/>
      <c r="C387" s="31"/>
      <c r="D387" s="32"/>
      <c r="E387" s="33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6"/>
      <c r="Y387" s="6"/>
      <c r="Z387" s="6"/>
    </row>
    <row r="388" spans="1:26" ht="15.75" customHeight="1" x14ac:dyDescent="0.2">
      <c r="A388" s="6"/>
      <c r="B388" s="31"/>
      <c r="C388" s="31"/>
      <c r="D388" s="32"/>
      <c r="E388" s="33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6"/>
      <c r="Y388" s="6"/>
      <c r="Z388" s="6"/>
    </row>
    <row r="389" spans="1:26" ht="15.75" customHeight="1" x14ac:dyDescent="0.2">
      <c r="A389" s="6"/>
      <c r="B389" s="31"/>
      <c r="C389" s="31"/>
      <c r="D389" s="32"/>
      <c r="E389" s="33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6"/>
      <c r="Y389" s="6"/>
      <c r="Z389" s="6"/>
    </row>
    <row r="390" spans="1:26" ht="15.75" customHeight="1" x14ac:dyDescent="0.2">
      <c r="A390" s="6"/>
      <c r="B390" s="31"/>
      <c r="C390" s="31"/>
      <c r="D390" s="32"/>
      <c r="E390" s="33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6"/>
      <c r="Y390" s="6"/>
      <c r="Z390" s="6"/>
    </row>
    <row r="391" spans="1:26" ht="15.75" customHeight="1" x14ac:dyDescent="0.2">
      <c r="A391" s="6"/>
      <c r="B391" s="31"/>
      <c r="C391" s="31"/>
      <c r="D391" s="32"/>
      <c r="E391" s="33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6"/>
      <c r="Y391" s="6"/>
      <c r="Z391" s="6"/>
    </row>
    <row r="392" spans="1:26" ht="15.75" customHeight="1" x14ac:dyDescent="0.2">
      <c r="A392" s="6"/>
      <c r="B392" s="31"/>
      <c r="C392" s="31"/>
      <c r="D392" s="32"/>
      <c r="E392" s="33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6"/>
      <c r="Y392" s="6"/>
      <c r="Z392" s="6"/>
    </row>
    <row r="393" spans="1:26" ht="15.75" customHeight="1" x14ac:dyDescent="0.2">
      <c r="A393" s="6"/>
      <c r="B393" s="31"/>
      <c r="C393" s="31"/>
      <c r="D393" s="32"/>
      <c r="E393" s="33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6"/>
      <c r="Y393" s="6"/>
      <c r="Z393" s="6"/>
    </row>
    <row r="394" spans="1:26" ht="15.75" customHeight="1" x14ac:dyDescent="0.2">
      <c r="A394" s="6"/>
      <c r="B394" s="31"/>
      <c r="C394" s="31"/>
      <c r="D394" s="32"/>
      <c r="E394" s="33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6"/>
      <c r="Y394" s="6"/>
      <c r="Z394" s="6"/>
    </row>
    <row r="395" spans="1:26" ht="15.75" customHeight="1" x14ac:dyDescent="0.2">
      <c r="A395" s="6"/>
      <c r="B395" s="31"/>
      <c r="C395" s="31"/>
      <c r="D395" s="32"/>
      <c r="E395" s="33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6"/>
      <c r="Y395" s="6"/>
      <c r="Z395" s="6"/>
    </row>
    <row r="396" spans="1:26" ht="15.75" customHeight="1" x14ac:dyDescent="0.2">
      <c r="A396" s="6"/>
      <c r="B396" s="31"/>
      <c r="C396" s="31"/>
      <c r="D396" s="32"/>
      <c r="E396" s="33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6"/>
      <c r="Y396" s="6"/>
      <c r="Z396" s="6"/>
    </row>
    <row r="397" spans="1:26" ht="15.75" customHeight="1" x14ac:dyDescent="0.2">
      <c r="A397" s="6"/>
      <c r="B397" s="31"/>
      <c r="C397" s="31"/>
      <c r="D397" s="32"/>
      <c r="E397" s="33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6"/>
      <c r="Y397" s="6"/>
      <c r="Z397" s="6"/>
    </row>
    <row r="398" spans="1:26" ht="15.75" customHeight="1" x14ac:dyDescent="0.2">
      <c r="A398" s="6"/>
      <c r="B398" s="31"/>
      <c r="C398" s="31"/>
      <c r="D398" s="32"/>
      <c r="E398" s="33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6"/>
      <c r="Y398" s="6"/>
      <c r="Z398" s="6"/>
    </row>
    <row r="399" spans="1:26" ht="15.75" customHeight="1" x14ac:dyDescent="0.2">
      <c r="A399" s="6"/>
      <c r="B399" s="31"/>
      <c r="C399" s="31"/>
      <c r="D399" s="32"/>
      <c r="E399" s="33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6"/>
      <c r="Y399" s="6"/>
      <c r="Z399" s="6"/>
    </row>
    <row r="400" spans="1:26" ht="15.75" customHeight="1" x14ac:dyDescent="0.2">
      <c r="A400" s="6"/>
      <c r="B400" s="31"/>
      <c r="C400" s="31"/>
      <c r="D400" s="32"/>
      <c r="E400" s="33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6"/>
      <c r="Y400" s="6"/>
      <c r="Z400" s="6"/>
    </row>
    <row r="401" spans="1:26" ht="15.75" customHeight="1" x14ac:dyDescent="0.2">
      <c r="A401" s="6"/>
      <c r="B401" s="31"/>
      <c r="C401" s="31"/>
      <c r="D401" s="32"/>
      <c r="E401" s="33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6"/>
      <c r="Y401" s="6"/>
      <c r="Z401" s="6"/>
    </row>
    <row r="402" spans="1:26" ht="15.75" customHeight="1" x14ac:dyDescent="0.2">
      <c r="A402" s="6"/>
      <c r="B402" s="31"/>
      <c r="C402" s="31"/>
      <c r="D402" s="32"/>
      <c r="E402" s="33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6"/>
      <c r="Y402" s="6"/>
      <c r="Z402" s="6"/>
    </row>
    <row r="403" spans="1:26" ht="15.75" customHeight="1" x14ac:dyDescent="0.2">
      <c r="A403" s="6"/>
      <c r="B403" s="31"/>
      <c r="C403" s="31"/>
      <c r="D403" s="32"/>
      <c r="E403" s="33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6"/>
      <c r="Y403" s="6"/>
      <c r="Z403" s="6"/>
    </row>
    <row r="404" spans="1:26" ht="15.75" customHeight="1" x14ac:dyDescent="0.2">
      <c r="A404" s="6"/>
      <c r="B404" s="31"/>
      <c r="C404" s="31"/>
      <c r="D404" s="32"/>
      <c r="E404" s="33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6"/>
      <c r="Y404" s="6"/>
      <c r="Z404" s="6"/>
    </row>
    <row r="405" spans="1:26" ht="15.75" customHeight="1" x14ac:dyDescent="0.2">
      <c r="A405" s="6"/>
      <c r="B405" s="31"/>
      <c r="C405" s="31"/>
      <c r="D405" s="32"/>
      <c r="E405" s="33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6"/>
      <c r="Y405" s="6"/>
      <c r="Z405" s="6"/>
    </row>
    <row r="406" spans="1:26" ht="15.75" customHeight="1" x14ac:dyDescent="0.2">
      <c r="A406" s="6"/>
      <c r="B406" s="31"/>
      <c r="C406" s="31"/>
      <c r="D406" s="32"/>
      <c r="E406" s="33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6"/>
      <c r="Y406" s="6"/>
      <c r="Z406" s="6"/>
    </row>
    <row r="407" spans="1:26" ht="15.75" customHeight="1" x14ac:dyDescent="0.2">
      <c r="A407" s="6"/>
      <c r="B407" s="31"/>
      <c r="C407" s="31"/>
      <c r="D407" s="32"/>
      <c r="E407" s="33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6"/>
      <c r="Y407" s="6"/>
      <c r="Z407" s="6"/>
    </row>
    <row r="408" spans="1:26" ht="15.75" customHeight="1" x14ac:dyDescent="0.2">
      <c r="A408" s="6"/>
      <c r="B408" s="31"/>
      <c r="C408" s="31"/>
      <c r="D408" s="32"/>
      <c r="E408" s="33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6"/>
      <c r="Y408" s="6"/>
      <c r="Z408" s="6"/>
    </row>
    <row r="409" spans="1:26" ht="15.75" customHeight="1" x14ac:dyDescent="0.2">
      <c r="A409" s="6"/>
      <c r="B409" s="31"/>
      <c r="C409" s="31"/>
      <c r="D409" s="32"/>
      <c r="E409" s="33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6"/>
      <c r="Y409" s="6"/>
      <c r="Z409" s="6"/>
    </row>
    <row r="410" spans="1:26" ht="15.75" customHeight="1" x14ac:dyDescent="0.2">
      <c r="A410" s="6"/>
      <c r="B410" s="31"/>
      <c r="C410" s="31"/>
      <c r="D410" s="32"/>
      <c r="E410" s="33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6"/>
      <c r="Y410" s="6"/>
      <c r="Z410" s="6"/>
    </row>
    <row r="411" spans="1:26" ht="15.75" customHeight="1" x14ac:dyDescent="0.2">
      <c r="A411" s="6"/>
      <c r="B411" s="31"/>
      <c r="C411" s="31"/>
      <c r="D411" s="32"/>
      <c r="E411" s="33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6"/>
      <c r="Y411" s="6"/>
      <c r="Z411" s="6"/>
    </row>
    <row r="412" spans="1:26" ht="15.75" customHeight="1" x14ac:dyDescent="0.2">
      <c r="A412" s="6"/>
      <c r="B412" s="31"/>
      <c r="C412" s="31"/>
      <c r="D412" s="32"/>
      <c r="E412" s="33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6"/>
      <c r="Y412" s="6"/>
      <c r="Z412" s="6"/>
    </row>
    <row r="413" spans="1:26" ht="15.75" customHeight="1" x14ac:dyDescent="0.2">
      <c r="A413" s="6"/>
      <c r="B413" s="31"/>
      <c r="C413" s="31"/>
      <c r="D413" s="32"/>
      <c r="E413" s="33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6"/>
      <c r="Y413" s="6"/>
      <c r="Z413" s="6"/>
    </row>
    <row r="414" spans="1:26" ht="15.75" customHeight="1" x14ac:dyDescent="0.2">
      <c r="A414" s="6"/>
      <c r="B414" s="31"/>
      <c r="C414" s="31"/>
      <c r="D414" s="32"/>
      <c r="E414" s="33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6"/>
      <c r="Y414" s="6"/>
      <c r="Z414" s="6"/>
    </row>
    <row r="415" spans="1:26" ht="15.75" customHeight="1" x14ac:dyDescent="0.2">
      <c r="A415" s="6"/>
      <c r="B415" s="31"/>
      <c r="C415" s="31"/>
      <c r="D415" s="32"/>
      <c r="E415" s="33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6"/>
      <c r="Y415" s="6"/>
      <c r="Z415" s="6"/>
    </row>
    <row r="416" spans="1:26" ht="15.75" customHeight="1" x14ac:dyDescent="0.2">
      <c r="A416" s="6"/>
      <c r="B416" s="31"/>
      <c r="C416" s="31"/>
      <c r="D416" s="32"/>
      <c r="E416" s="33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6"/>
      <c r="Y416" s="6"/>
      <c r="Z416" s="6"/>
    </row>
    <row r="417" spans="1:26" ht="15.75" customHeight="1" x14ac:dyDescent="0.2">
      <c r="A417" s="6"/>
      <c r="B417" s="31"/>
      <c r="C417" s="31"/>
      <c r="D417" s="32"/>
      <c r="E417" s="33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6"/>
      <c r="Y417" s="6"/>
      <c r="Z417" s="6"/>
    </row>
    <row r="418" spans="1:26" ht="15.75" customHeight="1" x14ac:dyDescent="0.2">
      <c r="A418" s="6"/>
      <c r="B418" s="31"/>
      <c r="C418" s="31"/>
      <c r="D418" s="32"/>
      <c r="E418" s="33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6"/>
      <c r="Y418" s="6"/>
      <c r="Z418" s="6"/>
    </row>
    <row r="419" spans="1:26" ht="15.75" customHeight="1" x14ac:dyDescent="0.2">
      <c r="A419" s="6"/>
      <c r="B419" s="31"/>
      <c r="C419" s="31"/>
      <c r="D419" s="32"/>
      <c r="E419" s="33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6"/>
      <c r="Y419" s="6"/>
      <c r="Z419" s="6"/>
    </row>
    <row r="420" spans="1:26" ht="15.75" customHeight="1" x14ac:dyDescent="0.2">
      <c r="A420" s="6"/>
      <c r="B420" s="31"/>
      <c r="C420" s="31"/>
      <c r="D420" s="32"/>
      <c r="E420" s="33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6"/>
      <c r="Y420" s="6"/>
      <c r="Z420" s="6"/>
    </row>
    <row r="421" spans="1:26" ht="15.75" customHeight="1" x14ac:dyDescent="0.2">
      <c r="A421" s="6"/>
      <c r="B421" s="31"/>
      <c r="C421" s="31"/>
      <c r="D421" s="32"/>
      <c r="E421" s="33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6"/>
      <c r="Y421" s="6"/>
      <c r="Z421" s="6"/>
    </row>
    <row r="422" spans="1:26" ht="15.75" customHeight="1" x14ac:dyDescent="0.2">
      <c r="A422" s="6"/>
      <c r="B422" s="31"/>
      <c r="C422" s="31"/>
      <c r="D422" s="32"/>
      <c r="E422" s="33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6"/>
      <c r="Y422" s="6"/>
      <c r="Z422" s="6"/>
    </row>
    <row r="423" spans="1:26" ht="15.75" customHeight="1" x14ac:dyDescent="0.2">
      <c r="A423" s="6"/>
      <c r="B423" s="31"/>
      <c r="C423" s="31"/>
      <c r="D423" s="32"/>
      <c r="E423" s="33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6"/>
      <c r="Y423" s="6"/>
      <c r="Z423" s="6"/>
    </row>
    <row r="424" spans="1:26" ht="15.75" customHeight="1" x14ac:dyDescent="0.2">
      <c r="A424" s="6"/>
      <c r="B424" s="31"/>
      <c r="C424" s="31"/>
      <c r="D424" s="32"/>
      <c r="E424" s="33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6"/>
      <c r="Y424" s="6"/>
      <c r="Z424" s="6"/>
    </row>
    <row r="425" spans="1:26" ht="15.75" customHeight="1" x14ac:dyDescent="0.2">
      <c r="A425" s="6"/>
      <c r="B425" s="31"/>
      <c r="C425" s="31"/>
      <c r="D425" s="32"/>
      <c r="E425" s="33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6"/>
      <c r="Y425" s="6"/>
      <c r="Z425" s="6"/>
    </row>
    <row r="426" spans="1:26" ht="15.75" customHeight="1" x14ac:dyDescent="0.2">
      <c r="A426" s="6"/>
      <c r="B426" s="31"/>
      <c r="C426" s="31"/>
      <c r="D426" s="32"/>
      <c r="E426" s="33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6"/>
      <c r="Y426" s="6"/>
      <c r="Z426" s="6"/>
    </row>
    <row r="427" spans="1:26" ht="15.75" customHeight="1" x14ac:dyDescent="0.2">
      <c r="A427" s="6"/>
      <c r="B427" s="31"/>
      <c r="C427" s="31"/>
      <c r="D427" s="32"/>
      <c r="E427" s="33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6"/>
      <c r="Y427" s="6"/>
      <c r="Z427" s="6"/>
    </row>
    <row r="428" spans="1:26" ht="15.75" customHeight="1" x14ac:dyDescent="0.2">
      <c r="A428" s="6"/>
      <c r="B428" s="31"/>
      <c r="C428" s="31"/>
      <c r="D428" s="32"/>
      <c r="E428" s="33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6"/>
      <c r="Y428" s="6"/>
      <c r="Z428" s="6"/>
    </row>
    <row r="429" spans="1:26" ht="15.75" customHeight="1" x14ac:dyDescent="0.2">
      <c r="A429" s="6"/>
      <c r="B429" s="31"/>
      <c r="C429" s="31"/>
      <c r="D429" s="32"/>
      <c r="E429" s="33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6"/>
      <c r="Y429" s="6"/>
      <c r="Z429" s="6"/>
    </row>
    <row r="430" spans="1:26" ht="15.75" customHeight="1" x14ac:dyDescent="0.2">
      <c r="A430" s="6"/>
      <c r="B430" s="31"/>
      <c r="C430" s="31"/>
      <c r="D430" s="32"/>
      <c r="E430" s="33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6"/>
      <c r="Y430" s="6"/>
      <c r="Z430" s="6"/>
    </row>
    <row r="431" spans="1:26" ht="15.75" customHeight="1" x14ac:dyDescent="0.2">
      <c r="A431" s="6"/>
      <c r="B431" s="31"/>
      <c r="C431" s="31"/>
      <c r="D431" s="32"/>
      <c r="E431" s="33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6"/>
      <c r="Y431" s="6"/>
      <c r="Z431" s="6"/>
    </row>
    <row r="432" spans="1:26" ht="15.75" customHeight="1" x14ac:dyDescent="0.2">
      <c r="A432" s="6"/>
      <c r="B432" s="31"/>
      <c r="C432" s="31"/>
      <c r="D432" s="32"/>
      <c r="E432" s="33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6"/>
      <c r="Y432" s="6"/>
      <c r="Z432" s="6"/>
    </row>
    <row r="433" spans="1:26" ht="15.75" customHeight="1" x14ac:dyDescent="0.2">
      <c r="A433" s="6"/>
      <c r="B433" s="31"/>
      <c r="C433" s="31"/>
      <c r="D433" s="32"/>
      <c r="E433" s="33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6"/>
      <c r="Y433" s="6"/>
      <c r="Z433" s="6"/>
    </row>
    <row r="434" spans="1:26" ht="15.75" customHeight="1" x14ac:dyDescent="0.2">
      <c r="A434" s="6"/>
      <c r="B434" s="31"/>
      <c r="C434" s="31"/>
      <c r="D434" s="32"/>
      <c r="E434" s="33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6"/>
      <c r="Y434" s="6"/>
      <c r="Z434" s="6"/>
    </row>
    <row r="435" spans="1:26" ht="15.75" customHeight="1" x14ac:dyDescent="0.2">
      <c r="A435" s="6"/>
      <c r="B435" s="31"/>
      <c r="C435" s="31"/>
      <c r="D435" s="32"/>
      <c r="E435" s="33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6"/>
      <c r="Y435" s="6"/>
      <c r="Z435" s="6"/>
    </row>
    <row r="436" spans="1:26" ht="15.75" customHeight="1" x14ac:dyDescent="0.2">
      <c r="A436" s="6"/>
      <c r="B436" s="31"/>
      <c r="C436" s="31"/>
      <c r="D436" s="32"/>
      <c r="E436" s="33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6"/>
      <c r="Y436" s="6"/>
      <c r="Z436" s="6"/>
    </row>
    <row r="437" spans="1:26" ht="15.75" customHeight="1" x14ac:dyDescent="0.2">
      <c r="A437" s="6"/>
      <c r="B437" s="31"/>
      <c r="C437" s="31"/>
      <c r="D437" s="32"/>
      <c r="E437" s="33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6"/>
      <c r="Y437" s="6"/>
      <c r="Z437" s="6"/>
    </row>
    <row r="438" spans="1:26" ht="15.75" customHeight="1" x14ac:dyDescent="0.2">
      <c r="A438" s="6"/>
      <c r="B438" s="31"/>
      <c r="C438" s="31"/>
      <c r="D438" s="32"/>
      <c r="E438" s="33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6"/>
      <c r="Y438" s="6"/>
      <c r="Z438" s="6"/>
    </row>
    <row r="439" spans="1:26" ht="15.75" customHeight="1" x14ac:dyDescent="0.2">
      <c r="A439" s="6"/>
      <c r="B439" s="31"/>
      <c r="C439" s="31"/>
      <c r="D439" s="32"/>
      <c r="E439" s="33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6"/>
      <c r="Y439" s="6"/>
      <c r="Z439" s="6"/>
    </row>
    <row r="440" spans="1:26" ht="15.75" customHeight="1" x14ac:dyDescent="0.2">
      <c r="A440" s="6"/>
      <c r="B440" s="31"/>
      <c r="C440" s="31"/>
      <c r="D440" s="32"/>
      <c r="E440" s="33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6"/>
      <c r="Y440" s="6"/>
      <c r="Z440" s="6"/>
    </row>
    <row r="441" spans="1:26" ht="15.75" customHeight="1" x14ac:dyDescent="0.2">
      <c r="A441" s="6"/>
      <c r="B441" s="31"/>
      <c r="C441" s="31"/>
      <c r="D441" s="32"/>
      <c r="E441" s="33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6"/>
      <c r="Y441" s="6"/>
      <c r="Z441" s="6"/>
    </row>
    <row r="442" spans="1:26" ht="15.75" customHeight="1" x14ac:dyDescent="0.2">
      <c r="A442" s="6"/>
      <c r="B442" s="31"/>
      <c r="C442" s="31"/>
      <c r="D442" s="32"/>
      <c r="E442" s="33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6"/>
      <c r="Y442" s="6"/>
      <c r="Z442" s="6"/>
    </row>
    <row r="443" spans="1:26" ht="15.75" customHeight="1" x14ac:dyDescent="0.2">
      <c r="A443" s="6"/>
      <c r="B443" s="31"/>
      <c r="C443" s="31"/>
      <c r="D443" s="32"/>
      <c r="E443" s="33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6"/>
      <c r="Y443" s="6"/>
      <c r="Z443" s="6"/>
    </row>
    <row r="444" spans="1:26" ht="15.75" customHeight="1" x14ac:dyDescent="0.2">
      <c r="A444" s="6"/>
      <c r="B444" s="31"/>
      <c r="C444" s="31"/>
      <c r="D444" s="32"/>
      <c r="E444" s="33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6"/>
      <c r="Y444" s="6"/>
      <c r="Z444" s="6"/>
    </row>
    <row r="445" spans="1:26" ht="15.75" customHeight="1" x14ac:dyDescent="0.2">
      <c r="A445" s="6"/>
      <c r="B445" s="31"/>
      <c r="C445" s="31"/>
      <c r="D445" s="32"/>
      <c r="E445" s="33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6"/>
      <c r="Y445" s="6"/>
      <c r="Z445" s="6"/>
    </row>
    <row r="446" spans="1:26" ht="15.75" customHeight="1" x14ac:dyDescent="0.2">
      <c r="A446" s="6"/>
      <c r="B446" s="31"/>
      <c r="C446" s="31"/>
      <c r="D446" s="32"/>
      <c r="E446" s="33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6"/>
      <c r="Y446" s="6"/>
      <c r="Z446" s="6"/>
    </row>
    <row r="447" spans="1:26" ht="15.75" customHeight="1" x14ac:dyDescent="0.2">
      <c r="A447" s="6"/>
      <c r="B447" s="31"/>
      <c r="C447" s="31"/>
      <c r="D447" s="32"/>
      <c r="E447" s="33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6"/>
      <c r="Y447" s="6"/>
      <c r="Z447" s="6"/>
    </row>
    <row r="448" spans="1:26" ht="15.75" customHeight="1" x14ac:dyDescent="0.2">
      <c r="A448" s="6"/>
      <c r="B448" s="31"/>
      <c r="C448" s="31"/>
      <c r="D448" s="32"/>
      <c r="E448" s="33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6"/>
      <c r="Y448" s="6"/>
      <c r="Z448" s="6"/>
    </row>
    <row r="449" spans="1:26" ht="15.75" customHeight="1" x14ac:dyDescent="0.2">
      <c r="A449" s="6"/>
      <c r="B449" s="31"/>
      <c r="C449" s="31"/>
      <c r="D449" s="32"/>
      <c r="E449" s="33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6"/>
      <c r="Y449" s="6"/>
      <c r="Z449" s="6"/>
    </row>
    <row r="450" spans="1:26" ht="15.75" customHeight="1" x14ac:dyDescent="0.2">
      <c r="A450" s="6"/>
      <c r="B450" s="31"/>
      <c r="C450" s="31"/>
      <c r="D450" s="32"/>
      <c r="E450" s="33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6"/>
      <c r="Y450" s="6"/>
      <c r="Z450" s="6"/>
    </row>
    <row r="451" spans="1:26" ht="15.75" customHeight="1" x14ac:dyDescent="0.2">
      <c r="A451" s="6"/>
      <c r="B451" s="31"/>
      <c r="C451" s="31"/>
      <c r="D451" s="32"/>
      <c r="E451" s="33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6"/>
      <c r="Y451" s="6"/>
      <c r="Z451" s="6"/>
    </row>
    <row r="452" spans="1:26" ht="15.75" customHeight="1" x14ac:dyDescent="0.2">
      <c r="A452" s="6"/>
      <c r="B452" s="31"/>
      <c r="C452" s="31"/>
      <c r="D452" s="32"/>
      <c r="E452" s="33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6"/>
      <c r="Y452" s="6"/>
      <c r="Z452" s="6"/>
    </row>
    <row r="453" spans="1:26" ht="15.75" customHeight="1" x14ac:dyDescent="0.2">
      <c r="A453" s="6"/>
      <c r="B453" s="31"/>
      <c r="C453" s="31"/>
      <c r="D453" s="32"/>
      <c r="E453" s="33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6"/>
      <c r="Y453" s="6"/>
      <c r="Z453" s="6"/>
    </row>
    <row r="454" spans="1:26" ht="15.75" customHeight="1" x14ac:dyDescent="0.2">
      <c r="A454" s="6"/>
      <c r="B454" s="31"/>
      <c r="C454" s="31"/>
      <c r="D454" s="32"/>
      <c r="E454" s="33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6"/>
      <c r="Y454" s="6"/>
      <c r="Z454" s="6"/>
    </row>
    <row r="455" spans="1:26" ht="15.75" customHeight="1" x14ac:dyDescent="0.2">
      <c r="A455" s="6"/>
      <c r="B455" s="31"/>
      <c r="C455" s="31"/>
      <c r="D455" s="32"/>
      <c r="E455" s="33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6"/>
      <c r="Y455" s="6"/>
      <c r="Z455" s="6"/>
    </row>
    <row r="456" spans="1:26" ht="15.75" customHeight="1" x14ac:dyDescent="0.2">
      <c r="A456" s="6"/>
      <c r="B456" s="31"/>
      <c r="C456" s="31"/>
      <c r="D456" s="32"/>
      <c r="E456" s="33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6"/>
      <c r="Y456" s="6"/>
      <c r="Z456" s="6"/>
    </row>
    <row r="457" spans="1:26" ht="15.75" customHeight="1" x14ac:dyDescent="0.2">
      <c r="A457" s="6"/>
      <c r="B457" s="31"/>
      <c r="C457" s="31"/>
      <c r="D457" s="32"/>
      <c r="E457" s="33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6"/>
      <c r="Y457" s="6"/>
      <c r="Z457" s="6"/>
    </row>
    <row r="458" spans="1:26" ht="15.75" customHeight="1" x14ac:dyDescent="0.2">
      <c r="A458" s="6"/>
      <c r="B458" s="31"/>
      <c r="C458" s="31"/>
      <c r="D458" s="32"/>
      <c r="E458" s="33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6"/>
      <c r="Y458" s="6"/>
      <c r="Z458" s="6"/>
    </row>
    <row r="459" spans="1:26" ht="15.75" customHeight="1" x14ac:dyDescent="0.2">
      <c r="A459" s="6"/>
      <c r="B459" s="31"/>
      <c r="C459" s="31"/>
      <c r="D459" s="32"/>
      <c r="E459" s="33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6"/>
      <c r="Y459" s="6"/>
      <c r="Z459" s="6"/>
    </row>
    <row r="460" spans="1:26" ht="15.75" customHeight="1" x14ac:dyDescent="0.2">
      <c r="A460" s="6"/>
      <c r="B460" s="31"/>
      <c r="C460" s="31"/>
      <c r="D460" s="32"/>
      <c r="E460" s="33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6"/>
      <c r="Y460" s="6"/>
      <c r="Z460" s="6"/>
    </row>
    <row r="461" spans="1:26" ht="15.75" customHeight="1" x14ac:dyDescent="0.2">
      <c r="A461" s="6"/>
      <c r="B461" s="31"/>
      <c r="C461" s="31"/>
      <c r="D461" s="32"/>
      <c r="E461" s="33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6"/>
      <c r="Y461" s="6"/>
      <c r="Z461" s="6"/>
    </row>
    <row r="462" spans="1:26" ht="15.75" customHeight="1" x14ac:dyDescent="0.2">
      <c r="A462" s="6"/>
      <c r="B462" s="31"/>
      <c r="C462" s="31"/>
      <c r="D462" s="32"/>
      <c r="E462" s="33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6"/>
      <c r="Y462" s="6"/>
      <c r="Z462" s="6"/>
    </row>
    <row r="463" spans="1:26" ht="15.75" customHeight="1" x14ac:dyDescent="0.2">
      <c r="A463" s="6"/>
      <c r="B463" s="31"/>
      <c r="C463" s="31"/>
      <c r="D463" s="32"/>
      <c r="E463" s="33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6"/>
      <c r="Y463" s="6"/>
      <c r="Z463" s="6"/>
    </row>
    <row r="464" spans="1:26" ht="15.75" customHeight="1" x14ac:dyDescent="0.2">
      <c r="A464" s="6"/>
      <c r="B464" s="31"/>
      <c r="C464" s="31"/>
      <c r="D464" s="32"/>
      <c r="E464" s="33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6"/>
      <c r="Y464" s="6"/>
      <c r="Z464" s="6"/>
    </row>
    <row r="465" spans="1:26" ht="15.75" customHeight="1" x14ac:dyDescent="0.2">
      <c r="A465" s="6"/>
      <c r="B465" s="31"/>
      <c r="C465" s="31"/>
      <c r="D465" s="32"/>
      <c r="E465" s="33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6"/>
      <c r="Y465" s="6"/>
      <c r="Z465" s="6"/>
    </row>
    <row r="466" spans="1:26" ht="15.75" customHeight="1" x14ac:dyDescent="0.2">
      <c r="A466" s="6"/>
      <c r="B466" s="31"/>
      <c r="C466" s="31"/>
      <c r="D466" s="32"/>
      <c r="E466" s="33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6"/>
      <c r="Y466" s="6"/>
      <c r="Z466" s="6"/>
    </row>
    <row r="467" spans="1:26" ht="15.75" customHeight="1" x14ac:dyDescent="0.2">
      <c r="A467" s="6"/>
      <c r="B467" s="31"/>
      <c r="C467" s="31"/>
      <c r="D467" s="32"/>
      <c r="E467" s="33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6"/>
      <c r="Y467" s="6"/>
      <c r="Z467" s="6"/>
    </row>
    <row r="468" spans="1:26" ht="15.75" customHeight="1" x14ac:dyDescent="0.2">
      <c r="A468" s="6"/>
      <c r="B468" s="31"/>
      <c r="C468" s="31"/>
      <c r="D468" s="32"/>
      <c r="E468" s="33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6"/>
      <c r="Y468" s="6"/>
      <c r="Z468" s="6"/>
    </row>
    <row r="469" spans="1:26" ht="15.75" customHeight="1" x14ac:dyDescent="0.2">
      <c r="A469" s="6"/>
      <c r="B469" s="31"/>
      <c r="C469" s="31"/>
      <c r="D469" s="32"/>
      <c r="E469" s="33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6"/>
      <c r="Y469" s="6"/>
      <c r="Z469" s="6"/>
    </row>
    <row r="470" spans="1:26" ht="15.75" customHeight="1" x14ac:dyDescent="0.2">
      <c r="A470" s="6"/>
      <c r="B470" s="31"/>
      <c r="C470" s="31"/>
      <c r="D470" s="32"/>
      <c r="E470" s="33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6"/>
      <c r="Y470" s="6"/>
      <c r="Z470" s="6"/>
    </row>
    <row r="471" spans="1:26" ht="15.75" customHeight="1" x14ac:dyDescent="0.2">
      <c r="A471" s="6"/>
      <c r="B471" s="31"/>
      <c r="C471" s="31"/>
      <c r="D471" s="32"/>
      <c r="E471" s="33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6"/>
      <c r="Y471" s="6"/>
      <c r="Z471" s="6"/>
    </row>
    <row r="472" spans="1:26" ht="15.75" customHeight="1" x14ac:dyDescent="0.2">
      <c r="A472" s="6"/>
      <c r="B472" s="31"/>
      <c r="C472" s="31"/>
      <c r="D472" s="32"/>
      <c r="E472" s="33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6"/>
      <c r="Y472" s="6"/>
      <c r="Z472" s="6"/>
    </row>
    <row r="473" spans="1:26" ht="15.75" customHeight="1" x14ac:dyDescent="0.2">
      <c r="A473" s="6"/>
      <c r="B473" s="31"/>
      <c r="C473" s="31"/>
      <c r="D473" s="32"/>
      <c r="E473" s="33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6"/>
      <c r="Y473" s="6"/>
      <c r="Z473" s="6"/>
    </row>
    <row r="474" spans="1:26" ht="15.75" customHeight="1" x14ac:dyDescent="0.2">
      <c r="A474" s="6"/>
      <c r="B474" s="31"/>
      <c r="C474" s="31"/>
      <c r="D474" s="32"/>
      <c r="E474" s="33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6"/>
      <c r="Y474" s="6"/>
      <c r="Z474" s="6"/>
    </row>
    <row r="475" spans="1:26" ht="15.75" customHeight="1" x14ac:dyDescent="0.2">
      <c r="A475" s="6"/>
      <c r="B475" s="31"/>
      <c r="C475" s="31"/>
      <c r="D475" s="32"/>
      <c r="E475" s="33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6"/>
      <c r="Y475" s="6"/>
      <c r="Z475" s="6"/>
    </row>
    <row r="476" spans="1:26" ht="15.75" customHeight="1" x14ac:dyDescent="0.2">
      <c r="A476" s="6"/>
      <c r="B476" s="31"/>
      <c r="C476" s="31"/>
      <c r="D476" s="32"/>
      <c r="E476" s="33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6"/>
      <c r="Y476" s="6"/>
      <c r="Z476" s="6"/>
    </row>
    <row r="477" spans="1:26" ht="15.75" customHeight="1" x14ac:dyDescent="0.2">
      <c r="A477" s="6"/>
      <c r="B477" s="31"/>
      <c r="C477" s="31"/>
      <c r="D477" s="32"/>
      <c r="E477" s="33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6"/>
      <c r="Y477" s="6"/>
      <c r="Z477" s="6"/>
    </row>
    <row r="478" spans="1:26" ht="15.75" customHeight="1" x14ac:dyDescent="0.2">
      <c r="A478" s="6"/>
      <c r="B478" s="31"/>
      <c r="C478" s="31"/>
      <c r="D478" s="32"/>
      <c r="E478" s="33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6"/>
      <c r="Y478" s="6"/>
      <c r="Z478" s="6"/>
    </row>
    <row r="479" spans="1:26" ht="15.75" customHeight="1" x14ac:dyDescent="0.2">
      <c r="A479" s="6"/>
      <c r="B479" s="31"/>
      <c r="C479" s="31"/>
      <c r="D479" s="32"/>
      <c r="E479" s="33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6"/>
      <c r="Y479" s="6"/>
      <c r="Z479" s="6"/>
    </row>
    <row r="480" spans="1:26" ht="15.75" customHeight="1" x14ac:dyDescent="0.2">
      <c r="A480" s="6"/>
      <c r="B480" s="31"/>
      <c r="C480" s="31"/>
      <c r="D480" s="32"/>
      <c r="E480" s="33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6"/>
      <c r="Y480" s="6"/>
      <c r="Z480" s="6"/>
    </row>
    <row r="481" spans="1:26" ht="15.75" customHeight="1" x14ac:dyDescent="0.2">
      <c r="A481" s="6"/>
      <c r="B481" s="31"/>
      <c r="C481" s="31"/>
      <c r="D481" s="32"/>
      <c r="E481" s="33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6"/>
      <c r="Y481" s="6"/>
      <c r="Z481" s="6"/>
    </row>
    <row r="482" spans="1:26" ht="15.75" customHeight="1" x14ac:dyDescent="0.2">
      <c r="A482" s="6"/>
      <c r="B482" s="31"/>
      <c r="C482" s="31"/>
      <c r="D482" s="32"/>
      <c r="E482" s="33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6"/>
      <c r="Y482" s="6"/>
      <c r="Z482" s="6"/>
    </row>
    <row r="483" spans="1:26" ht="15.75" customHeight="1" x14ac:dyDescent="0.2">
      <c r="A483" s="6"/>
      <c r="B483" s="31"/>
      <c r="C483" s="31"/>
      <c r="D483" s="32"/>
      <c r="E483" s="33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6"/>
      <c r="Y483" s="6"/>
      <c r="Z483" s="6"/>
    </row>
    <row r="484" spans="1:26" ht="15.75" customHeight="1" x14ac:dyDescent="0.2">
      <c r="A484" s="6"/>
      <c r="B484" s="31"/>
      <c r="C484" s="31"/>
      <c r="D484" s="32"/>
      <c r="E484" s="33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6"/>
      <c r="Y484" s="6"/>
      <c r="Z484" s="6"/>
    </row>
    <row r="485" spans="1:26" ht="15.75" customHeight="1" x14ac:dyDescent="0.2">
      <c r="A485" s="6"/>
      <c r="B485" s="31"/>
      <c r="C485" s="31"/>
      <c r="D485" s="32"/>
      <c r="E485" s="33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6"/>
      <c r="Y485" s="6"/>
      <c r="Z485" s="6"/>
    </row>
    <row r="486" spans="1:26" ht="15.75" customHeight="1" x14ac:dyDescent="0.2">
      <c r="A486" s="6"/>
      <c r="B486" s="31"/>
      <c r="C486" s="31"/>
      <c r="D486" s="32"/>
      <c r="E486" s="33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6"/>
      <c r="Y486" s="6"/>
      <c r="Z486" s="6"/>
    </row>
    <row r="487" spans="1:26" ht="15.75" customHeight="1" x14ac:dyDescent="0.2">
      <c r="A487" s="6"/>
      <c r="B487" s="31"/>
      <c r="C487" s="31"/>
      <c r="D487" s="32"/>
      <c r="E487" s="33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6"/>
      <c r="Y487" s="6"/>
      <c r="Z487" s="6"/>
    </row>
    <row r="488" spans="1:26" ht="15.75" customHeight="1" x14ac:dyDescent="0.2">
      <c r="A488" s="6"/>
      <c r="B488" s="31"/>
      <c r="C488" s="31"/>
      <c r="D488" s="32"/>
      <c r="E488" s="33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6"/>
      <c r="Y488" s="6"/>
      <c r="Z488" s="6"/>
    </row>
    <row r="489" spans="1:26" ht="15.75" customHeight="1" x14ac:dyDescent="0.2">
      <c r="A489" s="6"/>
      <c r="B489" s="31"/>
      <c r="C489" s="31"/>
      <c r="D489" s="32"/>
      <c r="E489" s="33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6"/>
      <c r="Y489" s="6"/>
      <c r="Z489" s="6"/>
    </row>
    <row r="490" spans="1:26" ht="15.75" customHeight="1" x14ac:dyDescent="0.2">
      <c r="A490" s="6"/>
      <c r="B490" s="31"/>
      <c r="C490" s="31"/>
      <c r="D490" s="32"/>
      <c r="E490" s="33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6"/>
      <c r="Y490" s="6"/>
      <c r="Z490" s="6"/>
    </row>
    <row r="491" spans="1:26" ht="15.75" customHeight="1" x14ac:dyDescent="0.2">
      <c r="A491" s="6"/>
      <c r="B491" s="31"/>
      <c r="C491" s="31"/>
      <c r="D491" s="32"/>
      <c r="E491" s="33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6"/>
      <c r="Y491" s="6"/>
      <c r="Z491" s="6"/>
    </row>
    <row r="492" spans="1:26" ht="15.75" customHeight="1" x14ac:dyDescent="0.2">
      <c r="A492" s="6"/>
      <c r="B492" s="31"/>
      <c r="C492" s="31"/>
      <c r="D492" s="32"/>
      <c r="E492" s="33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6"/>
      <c r="Y492" s="6"/>
      <c r="Z492" s="6"/>
    </row>
    <row r="493" spans="1:26" ht="15.75" customHeight="1" x14ac:dyDescent="0.2">
      <c r="A493" s="6"/>
      <c r="B493" s="31"/>
      <c r="C493" s="31"/>
      <c r="D493" s="32"/>
      <c r="E493" s="33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6"/>
      <c r="Y493" s="6"/>
      <c r="Z493" s="6"/>
    </row>
    <row r="494" spans="1:26" ht="15.75" customHeight="1" x14ac:dyDescent="0.2">
      <c r="A494" s="6"/>
      <c r="B494" s="31"/>
      <c r="C494" s="31"/>
      <c r="D494" s="32"/>
      <c r="E494" s="33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6"/>
      <c r="Y494" s="6"/>
      <c r="Z494" s="6"/>
    </row>
    <row r="495" spans="1:26" ht="15.75" customHeight="1" x14ac:dyDescent="0.2">
      <c r="A495" s="6"/>
      <c r="B495" s="31"/>
      <c r="C495" s="31"/>
      <c r="D495" s="32"/>
      <c r="E495" s="33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6"/>
      <c r="Y495" s="6"/>
      <c r="Z495" s="6"/>
    </row>
    <row r="496" spans="1:26" ht="15.75" customHeight="1" x14ac:dyDescent="0.2">
      <c r="A496" s="6"/>
      <c r="B496" s="31"/>
      <c r="C496" s="31"/>
      <c r="D496" s="32"/>
      <c r="E496" s="33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6"/>
      <c r="Y496" s="6"/>
      <c r="Z496" s="6"/>
    </row>
    <row r="497" spans="1:26" ht="15.75" customHeight="1" x14ac:dyDescent="0.2">
      <c r="A497" s="6"/>
      <c r="B497" s="31"/>
      <c r="C497" s="31"/>
      <c r="D497" s="32"/>
      <c r="E497" s="33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6"/>
      <c r="Y497" s="6"/>
      <c r="Z497" s="6"/>
    </row>
    <row r="498" spans="1:26" ht="15.75" customHeight="1" x14ac:dyDescent="0.2">
      <c r="A498" s="6"/>
      <c r="B498" s="31"/>
      <c r="C498" s="31"/>
      <c r="D498" s="32"/>
      <c r="E498" s="33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6"/>
      <c r="Y498" s="6"/>
      <c r="Z498" s="6"/>
    </row>
    <row r="499" spans="1:26" ht="15.75" customHeight="1" x14ac:dyDescent="0.2">
      <c r="A499" s="6"/>
      <c r="B499" s="31"/>
      <c r="C499" s="31"/>
      <c r="D499" s="32"/>
      <c r="E499" s="33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6"/>
      <c r="Y499" s="6"/>
      <c r="Z499" s="6"/>
    </row>
    <row r="500" spans="1:26" ht="15.75" customHeight="1" x14ac:dyDescent="0.2">
      <c r="A500" s="6"/>
      <c r="B500" s="31"/>
      <c r="C500" s="31"/>
      <c r="D500" s="32"/>
      <c r="E500" s="33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6"/>
      <c r="Y500" s="6"/>
      <c r="Z500" s="6"/>
    </row>
    <row r="501" spans="1:26" ht="15.75" customHeight="1" x14ac:dyDescent="0.2">
      <c r="A501" s="6"/>
      <c r="B501" s="31"/>
      <c r="C501" s="31"/>
      <c r="D501" s="32"/>
      <c r="E501" s="33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6"/>
      <c r="Y501" s="6"/>
      <c r="Z501" s="6"/>
    </row>
    <row r="502" spans="1:26" ht="15.75" customHeight="1" x14ac:dyDescent="0.2">
      <c r="A502" s="6"/>
      <c r="B502" s="31"/>
      <c r="C502" s="31"/>
      <c r="D502" s="32"/>
      <c r="E502" s="33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6"/>
      <c r="Y502" s="6"/>
      <c r="Z502" s="6"/>
    </row>
    <row r="503" spans="1:26" ht="15.75" customHeight="1" x14ac:dyDescent="0.2">
      <c r="A503" s="6"/>
      <c r="B503" s="31"/>
      <c r="C503" s="31"/>
      <c r="D503" s="32"/>
      <c r="E503" s="33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6"/>
      <c r="Y503" s="6"/>
      <c r="Z503" s="6"/>
    </row>
    <row r="504" spans="1:26" ht="15.75" customHeight="1" x14ac:dyDescent="0.2">
      <c r="A504" s="6"/>
      <c r="B504" s="31"/>
      <c r="C504" s="31"/>
      <c r="D504" s="32"/>
      <c r="E504" s="33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6"/>
      <c r="Y504" s="6"/>
      <c r="Z504" s="6"/>
    </row>
    <row r="505" spans="1:26" ht="15.75" customHeight="1" x14ac:dyDescent="0.2">
      <c r="A505" s="6"/>
      <c r="B505" s="31"/>
      <c r="C505" s="31"/>
      <c r="D505" s="32"/>
      <c r="E505" s="33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6"/>
      <c r="Y505" s="6"/>
      <c r="Z505" s="6"/>
    </row>
    <row r="506" spans="1:26" ht="15.75" customHeight="1" x14ac:dyDescent="0.2">
      <c r="A506" s="6"/>
      <c r="B506" s="31"/>
      <c r="C506" s="31"/>
      <c r="D506" s="32"/>
      <c r="E506" s="33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6"/>
      <c r="Y506" s="6"/>
      <c r="Z506" s="6"/>
    </row>
    <row r="507" spans="1:26" ht="15.75" customHeight="1" x14ac:dyDescent="0.2">
      <c r="A507" s="6"/>
      <c r="B507" s="31"/>
      <c r="C507" s="31"/>
      <c r="D507" s="32"/>
      <c r="E507" s="33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6"/>
      <c r="Y507" s="6"/>
      <c r="Z507" s="6"/>
    </row>
    <row r="508" spans="1:26" ht="15.75" customHeight="1" x14ac:dyDescent="0.2">
      <c r="A508" s="6"/>
      <c r="B508" s="31"/>
      <c r="C508" s="31"/>
      <c r="D508" s="32"/>
      <c r="E508" s="33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6"/>
      <c r="Y508" s="6"/>
      <c r="Z508" s="6"/>
    </row>
    <row r="509" spans="1:26" ht="15.75" customHeight="1" x14ac:dyDescent="0.2">
      <c r="A509" s="6"/>
      <c r="B509" s="31"/>
      <c r="C509" s="31"/>
      <c r="D509" s="32"/>
      <c r="E509" s="33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6"/>
      <c r="Y509" s="6"/>
      <c r="Z509" s="6"/>
    </row>
    <row r="510" spans="1:26" ht="15.75" customHeight="1" x14ac:dyDescent="0.2">
      <c r="A510" s="6"/>
      <c r="B510" s="31"/>
      <c r="C510" s="31"/>
      <c r="D510" s="32"/>
      <c r="E510" s="33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6"/>
      <c r="Y510" s="6"/>
      <c r="Z510" s="6"/>
    </row>
    <row r="511" spans="1:26" ht="15.75" customHeight="1" x14ac:dyDescent="0.2">
      <c r="A511" s="6"/>
      <c r="B511" s="31"/>
      <c r="C511" s="31"/>
      <c r="D511" s="32"/>
      <c r="E511" s="33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6"/>
      <c r="Y511" s="6"/>
      <c r="Z511" s="6"/>
    </row>
    <row r="512" spans="1:26" ht="15.75" customHeight="1" x14ac:dyDescent="0.2">
      <c r="A512" s="6"/>
      <c r="B512" s="31"/>
      <c r="C512" s="31"/>
      <c r="D512" s="32"/>
      <c r="E512" s="33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6"/>
      <c r="Y512" s="6"/>
      <c r="Z512" s="6"/>
    </row>
    <row r="513" spans="1:26" ht="15.75" customHeight="1" x14ac:dyDescent="0.2">
      <c r="A513" s="6"/>
      <c r="B513" s="31"/>
      <c r="C513" s="31"/>
      <c r="D513" s="32"/>
      <c r="E513" s="33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6"/>
      <c r="Y513" s="6"/>
      <c r="Z513" s="6"/>
    </row>
    <row r="514" spans="1:26" ht="15.75" customHeight="1" x14ac:dyDescent="0.2">
      <c r="A514" s="6"/>
      <c r="B514" s="31"/>
      <c r="C514" s="31"/>
      <c r="D514" s="32"/>
      <c r="E514" s="33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6"/>
      <c r="Y514" s="6"/>
      <c r="Z514" s="6"/>
    </row>
    <row r="515" spans="1:26" ht="15.75" customHeight="1" x14ac:dyDescent="0.2">
      <c r="A515" s="6"/>
      <c r="B515" s="31"/>
      <c r="C515" s="31"/>
      <c r="D515" s="32"/>
      <c r="E515" s="33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6"/>
      <c r="Y515" s="6"/>
      <c r="Z515" s="6"/>
    </row>
    <row r="516" spans="1:26" ht="15.75" customHeight="1" x14ac:dyDescent="0.2">
      <c r="A516" s="6"/>
      <c r="B516" s="31"/>
      <c r="C516" s="31"/>
      <c r="D516" s="32"/>
      <c r="E516" s="33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6"/>
      <c r="Y516" s="6"/>
      <c r="Z516" s="6"/>
    </row>
    <row r="517" spans="1:26" ht="15.75" customHeight="1" x14ac:dyDescent="0.2">
      <c r="A517" s="6"/>
      <c r="B517" s="31"/>
      <c r="C517" s="31"/>
      <c r="D517" s="32"/>
      <c r="E517" s="33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6"/>
      <c r="Y517" s="6"/>
      <c r="Z517" s="6"/>
    </row>
    <row r="518" spans="1:26" ht="15.75" customHeight="1" x14ac:dyDescent="0.2">
      <c r="A518" s="6"/>
      <c r="B518" s="31"/>
      <c r="C518" s="31"/>
      <c r="D518" s="32"/>
      <c r="E518" s="33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6"/>
      <c r="Y518" s="6"/>
      <c r="Z518" s="6"/>
    </row>
    <row r="519" spans="1:26" ht="15.75" customHeight="1" x14ac:dyDescent="0.2">
      <c r="A519" s="6"/>
      <c r="B519" s="31"/>
      <c r="C519" s="31"/>
      <c r="D519" s="32"/>
      <c r="E519" s="33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6"/>
      <c r="Y519" s="6"/>
      <c r="Z519" s="6"/>
    </row>
    <row r="520" spans="1:26" ht="15.75" customHeight="1" x14ac:dyDescent="0.2">
      <c r="A520" s="6"/>
      <c r="B520" s="31"/>
      <c r="C520" s="31"/>
      <c r="D520" s="32"/>
      <c r="E520" s="33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6"/>
      <c r="Y520" s="6"/>
      <c r="Z520" s="6"/>
    </row>
    <row r="521" spans="1:26" ht="15.75" customHeight="1" x14ac:dyDescent="0.2">
      <c r="A521" s="6"/>
      <c r="B521" s="31"/>
      <c r="C521" s="31"/>
      <c r="D521" s="32"/>
      <c r="E521" s="33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6"/>
      <c r="Y521" s="6"/>
      <c r="Z521" s="6"/>
    </row>
    <row r="522" spans="1:26" ht="15.75" customHeight="1" x14ac:dyDescent="0.2">
      <c r="A522" s="6"/>
      <c r="B522" s="31"/>
      <c r="C522" s="31"/>
      <c r="D522" s="32"/>
      <c r="E522" s="33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6"/>
      <c r="Y522" s="6"/>
      <c r="Z522" s="6"/>
    </row>
    <row r="523" spans="1:26" ht="15.75" customHeight="1" x14ac:dyDescent="0.2">
      <c r="A523" s="6"/>
      <c r="B523" s="31"/>
      <c r="C523" s="31"/>
      <c r="D523" s="32"/>
      <c r="E523" s="33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6"/>
      <c r="Y523" s="6"/>
      <c r="Z523" s="6"/>
    </row>
    <row r="524" spans="1:26" ht="15.75" customHeight="1" x14ac:dyDescent="0.2">
      <c r="A524" s="6"/>
      <c r="B524" s="31"/>
      <c r="C524" s="31"/>
      <c r="D524" s="32"/>
      <c r="E524" s="33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6"/>
      <c r="Y524" s="6"/>
      <c r="Z524" s="6"/>
    </row>
    <row r="525" spans="1:26" ht="15.75" customHeight="1" x14ac:dyDescent="0.2">
      <c r="A525" s="6"/>
      <c r="B525" s="31"/>
      <c r="C525" s="31"/>
      <c r="D525" s="32"/>
      <c r="E525" s="33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6"/>
      <c r="Y525" s="6"/>
      <c r="Z525" s="6"/>
    </row>
    <row r="526" spans="1:26" ht="15.75" customHeight="1" x14ac:dyDescent="0.2">
      <c r="A526" s="6"/>
      <c r="B526" s="31"/>
      <c r="C526" s="31"/>
      <c r="D526" s="32"/>
      <c r="E526" s="33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6"/>
      <c r="Y526" s="6"/>
      <c r="Z526" s="6"/>
    </row>
    <row r="527" spans="1:26" ht="15.75" customHeight="1" x14ac:dyDescent="0.2">
      <c r="A527" s="6"/>
      <c r="B527" s="31"/>
      <c r="C527" s="31"/>
      <c r="D527" s="32"/>
      <c r="E527" s="33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6"/>
      <c r="Y527" s="6"/>
      <c r="Z527" s="6"/>
    </row>
    <row r="528" spans="1:26" ht="15.75" customHeight="1" x14ac:dyDescent="0.2">
      <c r="A528" s="6"/>
      <c r="B528" s="31"/>
      <c r="C528" s="31"/>
      <c r="D528" s="32"/>
      <c r="E528" s="33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6"/>
      <c r="Y528" s="6"/>
      <c r="Z528" s="6"/>
    </row>
    <row r="529" spans="1:26" ht="15.75" customHeight="1" x14ac:dyDescent="0.2">
      <c r="A529" s="6"/>
      <c r="B529" s="31"/>
      <c r="C529" s="31"/>
      <c r="D529" s="32"/>
      <c r="E529" s="33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6"/>
      <c r="Y529" s="6"/>
      <c r="Z529" s="6"/>
    </row>
    <row r="530" spans="1:26" ht="15.75" customHeight="1" x14ac:dyDescent="0.2">
      <c r="A530" s="6"/>
      <c r="B530" s="31"/>
      <c r="C530" s="31"/>
      <c r="D530" s="32"/>
      <c r="E530" s="33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6"/>
      <c r="Y530" s="6"/>
      <c r="Z530" s="6"/>
    </row>
    <row r="531" spans="1:26" ht="15.75" customHeight="1" x14ac:dyDescent="0.2">
      <c r="A531" s="6"/>
      <c r="B531" s="31"/>
      <c r="C531" s="31"/>
      <c r="D531" s="32"/>
      <c r="E531" s="33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6"/>
      <c r="Y531" s="6"/>
      <c r="Z531" s="6"/>
    </row>
    <row r="532" spans="1:26" ht="15.75" customHeight="1" x14ac:dyDescent="0.2">
      <c r="A532" s="6"/>
      <c r="B532" s="31"/>
      <c r="C532" s="31"/>
      <c r="D532" s="32"/>
      <c r="E532" s="33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6"/>
      <c r="Y532" s="6"/>
      <c r="Z532" s="6"/>
    </row>
    <row r="533" spans="1:26" ht="15.75" customHeight="1" x14ac:dyDescent="0.2">
      <c r="A533" s="6"/>
      <c r="B533" s="31"/>
      <c r="C533" s="31"/>
      <c r="D533" s="32"/>
      <c r="E533" s="33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6"/>
      <c r="Y533" s="6"/>
      <c r="Z533" s="6"/>
    </row>
    <row r="534" spans="1:26" ht="15.75" customHeight="1" x14ac:dyDescent="0.2">
      <c r="A534" s="6"/>
      <c r="B534" s="31"/>
      <c r="C534" s="31"/>
      <c r="D534" s="32"/>
      <c r="E534" s="33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6"/>
      <c r="Y534" s="6"/>
      <c r="Z534" s="6"/>
    </row>
    <row r="535" spans="1:26" ht="15.75" customHeight="1" x14ac:dyDescent="0.2">
      <c r="A535" s="6"/>
      <c r="B535" s="31"/>
      <c r="C535" s="31"/>
      <c r="D535" s="32"/>
      <c r="E535" s="33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6"/>
      <c r="Y535" s="6"/>
      <c r="Z535" s="6"/>
    </row>
    <row r="536" spans="1:26" ht="15.75" customHeight="1" x14ac:dyDescent="0.2">
      <c r="A536" s="6"/>
      <c r="B536" s="31"/>
      <c r="C536" s="31"/>
      <c r="D536" s="32"/>
      <c r="E536" s="33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6"/>
      <c r="Y536" s="6"/>
      <c r="Z536" s="6"/>
    </row>
    <row r="537" spans="1:26" ht="15.75" customHeight="1" x14ac:dyDescent="0.2">
      <c r="A537" s="6"/>
      <c r="B537" s="31"/>
      <c r="C537" s="31"/>
      <c r="D537" s="32"/>
      <c r="E537" s="33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6"/>
      <c r="Y537" s="6"/>
      <c r="Z537" s="6"/>
    </row>
    <row r="538" spans="1:26" ht="15.75" customHeight="1" x14ac:dyDescent="0.2">
      <c r="A538" s="6"/>
      <c r="B538" s="31"/>
      <c r="C538" s="31"/>
      <c r="D538" s="32"/>
      <c r="E538" s="33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6"/>
      <c r="Y538" s="6"/>
      <c r="Z538" s="6"/>
    </row>
    <row r="539" spans="1:26" ht="15.75" customHeight="1" x14ac:dyDescent="0.2">
      <c r="A539" s="6"/>
      <c r="B539" s="31"/>
      <c r="C539" s="31"/>
      <c r="D539" s="32"/>
      <c r="E539" s="33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6"/>
      <c r="Y539" s="6"/>
      <c r="Z539" s="6"/>
    </row>
    <row r="540" spans="1:26" ht="15.75" customHeight="1" x14ac:dyDescent="0.2">
      <c r="A540" s="6"/>
      <c r="B540" s="31"/>
      <c r="C540" s="31"/>
      <c r="D540" s="32"/>
      <c r="E540" s="33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6"/>
      <c r="Y540" s="6"/>
      <c r="Z540" s="6"/>
    </row>
    <row r="541" spans="1:26" ht="15.75" customHeight="1" x14ac:dyDescent="0.2">
      <c r="A541" s="6"/>
      <c r="B541" s="31"/>
      <c r="C541" s="31"/>
      <c r="D541" s="32"/>
      <c r="E541" s="33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6"/>
      <c r="Y541" s="6"/>
      <c r="Z541" s="6"/>
    </row>
    <row r="542" spans="1:26" ht="15.75" customHeight="1" x14ac:dyDescent="0.2">
      <c r="A542" s="6"/>
      <c r="B542" s="31"/>
      <c r="C542" s="31"/>
      <c r="D542" s="32"/>
      <c r="E542" s="33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6"/>
      <c r="Y542" s="6"/>
      <c r="Z542" s="6"/>
    </row>
    <row r="543" spans="1:26" ht="15.75" customHeight="1" x14ac:dyDescent="0.2">
      <c r="A543" s="6"/>
      <c r="B543" s="31"/>
      <c r="C543" s="31"/>
      <c r="D543" s="32"/>
      <c r="E543" s="33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6"/>
      <c r="Y543" s="6"/>
      <c r="Z543" s="6"/>
    </row>
    <row r="544" spans="1:26" ht="15.75" customHeight="1" x14ac:dyDescent="0.2">
      <c r="A544" s="6"/>
      <c r="B544" s="31"/>
      <c r="C544" s="31"/>
      <c r="D544" s="32"/>
      <c r="E544" s="33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6"/>
      <c r="Y544" s="6"/>
      <c r="Z544" s="6"/>
    </row>
    <row r="545" spans="1:26" ht="15.75" customHeight="1" x14ac:dyDescent="0.2">
      <c r="A545" s="6"/>
      <c r="B545" s="31"/>
      <c r="C545" s="31"/>
      <c r="D545" s="32"/>
      <c r="E545" s="33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6"/>
      <c r="Y545" s="6"/>
      <c r="Z545" s="6"/>
    </row>
    <row r="546" spans="1:26" ht="15.75" customHeight="1" x14ac:dyDescent="0.2">
      <c r="A546" s="6"/>
      <c r="B546" s="31"/>
      <c r="C546" s="31"/>
      <c r="D546" s="32"/>
      <c r="E546" s="33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6"/>
      <c r="Y546" s="6"/>
      <c r="Z546" s="6"/>
    </row>
    <row r="547" spans="1:26" ht="15.75" customHeight="1" x14ac:dyDescent="0.2">
      <c r="A547" s="6"/>
      <c r="B547" s="31"/>
      <c r="C547" s="31"/>
      <c r="D547" s="32"/>
      <c r="E547" s="33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6"/>
      <c r="Y547" s="6"/>
      <c r="Z547" s="6"/>
    </row>
    <row r="548" spans="1:26" ht="15.75" customHeight="1" x14ac:dyDescent="0.2">
      <c r="A548" s="6"/>
      <c r="B548" s="31"/>
      <c r="C548" s="31"/>
      <c r="D548" s="32"/>
      <c r="E548" s="33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6"/>
      <c r="Y548" s="6"/>
      <c r="Z548" s="6"/>
    </row>
    <row r="549" spans="1:26" ht="15.75" customHeight="1" x14ac:dyDescent="0.2">
      <c r="A549" s="6"/>
      <c r="B549" s="31"/>
      <c r="C549" s="31"/>
      <c r="D549" s="32"/>
      <c r="E549" s="33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6"/>
      <c r="Y549" s="6"/>
      <c r="Z549" s="6"/>
    </row>
    <row r="550" spans="1:26" ht="15.75" customHeight="1" x14ac:dyDescent="0.2">
      <c r="A550" s="6"/>
      <c r="B550" s="31"/>
      <c r="C550" s="31"/>
      <c r="D550" s="32"/>
      <c r="E550" s="33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6"/>
      <c r="Y550" s="6"/>
      <c r="Z550" s="6"/>
    </row>
    <row r="551" spans="1:26" ht="15.75" customHeight="1" x14ac:dyDescent="0.2">
      <c r="A551" s="6"/>
      <c r="B551" s="31"/>
      <c r="C551" s="31"/>
      <c r="D551" s="32"/>
      <c r="E551" s="33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6"/>
      <c r="Y551" s="6"/>
      <c r="Z551" s="6"/>
    </row>
    <row r="552" spans="1:26" ht="15.75" customHeight="1" x14ac:dyDescent="0.2">
      <c r="A552" s="6"/>
      <c r="B552" s="31"/>
      <c r="C552" s="31"/>
      <c r="D552" s="32"/>
      <c r="E552" s="33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6"/>
      <c r="Y552" s="6"/>
      <c r="Z552" s="6"/>
    </row>
    <row r="553" spans="1:26" ht="15.75" customHeight="1" x14ac:dyDescent="0.2">
      <c r="A553" s="6"/>
      <c r="B553" s="31"/>
      <c r="C553" s="31"/>
      <c r="D553" s="32"/>
      <c r="E553" s="33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6"/>
      <c r="Y553" s="6"/>
      <c r="Z553" s="6"/>
    </row>
    <row r="554" spans="1:26" ht="15.75" customHeight="1" x14ac:dyDescent="0.2">
      <c r="A554" s="6"/>
      <c r="B554" s="31"/>
      <c r="C554" s="31"/>
      <c r="D554" s="32"/>
      <c r="E554" s="33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6"/>
      <c r="Y554" s="6"/>
      <c r="Z554" s="6"/>
    </row>
    <row r="555" spans="1:26" ht="15.75" customHeight="1" x14ac:dyDescent="0.2">
      <c r="A555" s="6"/>
      <c r="B555" s="31"/>
      <c r="C555" s="31"/>
      <c r="D555" s="32"/>
      <c r="E555" s="33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6"/>
      <c r="Y555" s="6"/>
      <c r="Z555" s="6"/>
    </row>
    <row r="556" spans="1:26" ht="15.75" customHeight="1" x14ac:dyDescent="0.2">
      <c r="A556" s="6"/>
      <c r="B556" s="31"/>
      <c r="C556" s="31"/>
      <c r="D556" s="32"/>
      <c r="E556" s="33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6"/>
      <c r="Y556" s="6"/>
      <c r="Z556" s="6"/>
    </row>
    <row r="557" spans="1:26" ht="15.75" customHeight="1" x14ac:dyDescent="0.2">
      <c r="A557" s="6"/>
      <c r="B557" s="31"/>
      <c r="C557" s="31"/>
      <c r="D557" s="32"/>
      <c r="E557" s="33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6"/>
      <c r="Y557" s="6"/>
      <c r="Z557" s="6"/>
    </row>
    <row r="558" spans="1:26" ht="15.75" customHeight="1" x14ac:dyDescent="0.2">
      <c r="A558" s="6"/>
      <c r="B558" s="31"/>
      <c r="C558" s="31"/>
      <c r="D558" s="32"/>
      <c r="E558" s="33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6"/>
      <c r="Y558" s="6"/>
      <c r="Z558" s="6"/>
    </row>
    <row r="559" spans="1:26" ht="15.75" customHeight="1" x14ac:dyDescent="0.2">
      <c r="A559" s="6"/>
      <c r="B559" s="31"/>
      <c r="C559" s="31"/>
      <c r="D559" s="32"/>
      <c r="E559" s="33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6"/>
      <c r="Y559" s="6"/>
      <c r="Z559" s="6"/>
    </row>
    <row r="560" spans="1:26" ht="15.75" customHeight="1" x14ac:dyDescent="0.2">
      <c r="A560" s="6"/>
      <c r="B560" s="31"/>
      <c r="C560" s="31"/>
      <c r="D560" s="32"/>
      <c r="E560" s="33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6"/>
      <c r="Y560" s="6"/>
      <c r="Z560" s="6"/>
    </row>
    <row r="561" spans="1:26" ht="15.75" customHeight="1" x14ac:dyDescent="0.2">
      <c r="A561" s="6"/>
      <c r="B561" s="31"/>
      <c r="C561" s="31"/>
      <c r="D561" s="32"/>
      <c r="E561" s="33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6"/>
      <c r="Y561" s="6"/>
      <c r="Z561" s="6"/>
    </row>
    <row r="562" spans="1:26" ht="15.75" customHeight="1" x14ac:dyDescent="0.2">
      <c r="A562" s="6"/>
      <c r="B562" s="31"/>
      <c r="C562" s="31"/>
      <c r="D562" s="32"/>
      <c r="E562" s="33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6"/>
      <c r="Y562" s="6"/>
      <c r="Z562" s="6"/>
    </row>
    <row r="563" spans="1:26" ht="15.75" customHeight="1" x14ac:dyDescent="0.2">
      <c r="A563" s="6"/>
      <c r="B563" s="31"/>
      <c r="C563" s="31"/>
      <c r="D563" s="32"/>
      <c r="E563" s="33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6"/>
      <c r="Y563" s="6"/>
      <c r="Z563" s="6"/>
    </row>
    <row r="564" spans="1:26" ht="15.75" customHeight="1" x14ac:dyDescent="0.2">
      <c r="A564" s="6"/>
      <c r="B564" s="31"/>
      <c r="C564" s="31"/>
      <c r="D564" s="32"/>
      <c r="E564" s="33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6"/>
      <c r="Y564" s="6"/>
      <c r="Z564" s="6"/>
    </row>
    <row r="565" spans="1:26" ht="15.75" customHeight="1" x14ac:dyDescent="0.2">
      <c r="A565" s="6"/>
      <c r="B565" s="31"/>
      <c r="C565" s="31"/>
      <c r="D565" s="32"/>
      <c r="E565" s="33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6"/>
      <c r="Y565" s="6"/>
      <c r="Z565" s="6"/>
    </row>
    <row r="566" spans="1:26" ht="15.75" customHeight="1" x14ac:dyDescent="0.2">
      <c r="A566" s="6"/>
      <c r="B566" s="31"/>
      <c r="C566" s="31"/>
      <c r="D566" s="32"/>
      <c r="E566" s="33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6"/>
      <c r="Y566" s="6"/>
      <c r="Z566" s="6"/>
    </row>
    <row r="567" spans="1:26" ht="15.75" customHeight="1" x14ac:dyDescent="0.2">
      <c r="A567" s="6"/>
      <c r="B567" s="31"/>
      <c r="C567" s="31"/>
      <c r="D567" s="32"/>
      <c r="E567" s="33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6"/>
      <c r="Y567" s="6"/>
      <c r="Z567" s="6"/>
    </row>
    <row r="568" spans="1:26" ht="15.75" customHeight="1" x14ac:dyDescent="0.2">
      <c r="A568" s="6"/>
      <c r="B568" s="31"/>
      <c r="C568" s="31"/>
      <c r="D568" s="32"/>
      <c r="E568" s="33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6"/>
      <c r="Y568" s="6"/>
      <c r="Z568" s="6"/>
    </row>
    <row r="569" spans="1:26" ht="15.75" customHeight="1" x14ac:dyDescent="0.2">
      <c r="A569" s="6"/>
      <c r="B569" s="31"/>
      <c r="C569" s="31"/>
      <c r="D569" s="32"/>
      <c r="E569" s="33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6"/>
      <c r="Y569" s="6"/>
      <c r="Z569" s="6"/>
    </row>
    <row r="570" spans="1:26" ht="15.75" customHeight="1" x14ac:dyDescent="0.2">
      <c r="A570" s="6"/>
      <c r="B570" s="31"/>
      <c r="C570" s="31"/>
      <c r="D570" s="32"/>
      <c r="E570" s="33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6"/>
      <c r="Y570" s="6"/>
      <c r="Z570" s="6"/>
    </row>
    <row r="571" spans="1:26" ht="15.75" customHeight="1" x14ac:dyDescent="0.2">
      <c r="A571" s="6"/>
      <c r="B571" s="31"/>
      <c r="C571" s="31"/>
      <c r="D571" s="32"/>
      <c r="E571" s="33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6"/>
      <c r="Y571" s="6"/>
      <c r="Z571" s="6"/>
    </row>
    <row r="572" spans="1:26" ht="15.75" customHeight="1" x14ac:dyDescent="0.2">
      <c r="A572" s="6"/>
      <c r="B572" s="31"/>
      <c r="C572" s="31"/>
      <c r="D572" s="32"/>
      <c r="E572" s="33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6"/>
      <c r="Y572" s="6"/>
      <c r="Z572" s="6"/>
    </row>
    <row r="573" spans="1:26" ht="15.75" customHeight="1" x14ac:dyDescent="0.2">
      <c r="A573" s="6"/>
      <c r="B573" s="31"/>
      <c r="C573" s="31"/>
      <c r="D573" s="32"/>
      <c r="E573" s="33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6"/>
      <c r="Y573" s="6"/>
      <c r="Z573" s="6"/>
    </row>
    <row r="574" spans="1:26" ht="15.75" customHeight="1" x14ac:dyDescent="0.2">
      <c r="A574" s="6"/>
      <c r="B574" s="31"/>
      <c r="C574" s="31"/>
      <c r="D574" s="32"/>
      <c r="E574" s="33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6"/>
      <c r="Y574" s="6"/>
      <c r="Z574" s="6"/>
    </row>
    <row r="575" spans="1:26" ht="15.75" customHeight="1" x14ac:dyDescent="0.2">
      <c r="A575" s="6"/>
      <c r="B575" s="31"/>
      <c r="C575" s="31"/>
      <c r="D575" s="32"/>
      <c r="E575" s="33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6"/>
      <c r="Y575" s="6"/>
      <c r="Z575" s="6"/>
    </row>
    <row r="576" spans="1:26" ht="15.75" customHeight="1" x14ac:dyDescent="0.2">
      <c r="A576" s="6"/>
      <c r="B576" s="31"/>
      <c r="C576" s="31"/>
      <c r="D576" s="32"/>
      <c r="E576" s="33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6"/>
      <c r="Y576" s="6"/>
      <c r="Z576" s="6"/>
    </row>
    <row r="577" spans="1:26" ht="15.75" customHeight="1" x14ac:dyDescent="0.2">
      <c r="A577" s="6"/>
      <c r="B577" s="31"/>
      <c r="C577" s="31"/>
      <c r="D577" s="32"/>
      <c r="E577" s="33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6"/>
      <c r="Y577" s="6"/>
      <c r="Z577" s="6"/>
    </row>
    <row r="578" spans="1:26" ht="15.75" customHeight="1" x14ac:dyDescent="0.2">
      <c r="A578" s="6"/>
      <c r="B578" s="31"/>
      <c r="C578" s="31"/>
      <c r="D578" s="32"/>
      <c r="E578" s="33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6"/>
      <c r="Y578" s="6"/>
      <c r="Z578" s="6"/>
    </row>
    <row r="579" spans="1:26" ht="15.75" customHeight="1" x14ac:dyDescent="0.2">
      <c r="A579" s="6"/>
      <c r="B579" s="31"/>
      <c r="C579" s="31"/>
      <c r="D579" s="32"/>
      <c r="E579" s="33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6"/>
      <c r="Y579" s="6"/>
      <c r="Z579" s="6"/>
    </row>
    <row r="580" spans="1:26" ht="15.75" customHeight="1" x14ac:dyDescent="0.2">
      <c r="A580" s="6"/>
      <c r="B580" s="31"/>
      <c r="C580" s="31"/>
      <c r="D580" s="32"/>
      <c r="E580" s="33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6"/>
      <c r="Y580" s="6"/>
      <c r="Z580" s="6"/>
    </row>
    <row r="581" spans="1:26" ht="15.75" customHeight="1" x14ac:dyDescent="0.2">
      <c r="A581" s="6"/>
      <c r="B581" s="31"/>
      <c r="C581" s="31"/>
      <c r="D581" s="32"/>
      <c r="E581" s="33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6"/>
      <c r="Y581" s="6"/>
      <c r="Z581" s="6"/>
    </row>
    <row r="582" spans="1:26" ht="15.75" customHeight="1" x14ac:dyDescent="0.2">
      <c r="A582" s="6"/>
      <c r="B582" s="31"/>
      <c r="C582" s="31"/>
      <c r="D582" s="32"/>
      <c r="E582" s="33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6"/>
      <c r="Y582" s="6"/>
      <c r="Z582" s="6"/>
    </row>
    <row r="583" spans="1:26" ht="15.75" customHeight="1" x14ac:dyDescent="0.2">
      <c r="A583" s="6"/>
      <c r="B583" s="31"/>
      <c r="C583" s="31"/>
      <c r="D583" s="32"/>
      <c r="E583" s="33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6"/>
      <c r="Y583" s="6"/>
      <c r="Z583" s="6"/>
    </row>
    <row r="584" spans="1:26" ht="15.75" customHeight="1" x14ac:dyDescent="0.2">
      <c r="A584" s="6"/>
      <c r="B584" s="31"/>
      <c r="C584" s="31"/>
      <c r="D584" s="32"/>
      <c r="E584" s="33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6"/>
      <c r="Y584" s="6"/>
      <c r="Z584" s="6"/>
    </row>
    <row r="585" spans="1:26" ht="15.75" customHeight="1" x14ac:dyDescent="0.2">
      <c r="A585" s="6"/>
      <c r="B585" s="31"/>
      <c r="C585" s="31"/>
      <c r="D585" s="32"/>
      <c r="E585" s="33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6"/>
      <c r="Y585" s="6"/>
      <c r="Z585" s="6"/>
    </row>
    <row r="586" spans="1:26" ht="15.75" customHeight="1" x14ac:dyDescent="0.2">
      <c r="A586" s="6"/>
      <c r="B586" s="31"/>
      <c r="C586" s="31"/>
      <c r="D586" s="32"/>
      <c r="E586" s="33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6"/>
      <c r="Y586" s="6"/>
      <c r="Z586" s="6"/>
    </row>
    <row r="587" spans="1:26" ht="15.75" customHeight="1" x14ac:dyDescent="0.2">
      <c r="A587" s="6"/>
      <c r="B587" s="31"/>
      <c r="C587" s="31"/>
      <c r="D587" s="32"/>
      <c r="E587" s="33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6"/>
      <c r="Y587" s="6"/>
      <c r="Z587" s="6"/>
    </row>
    <row r="588" spans="1:26" ht="15.75" customHeight="1" x14ac:dyDescent="0.2">
      <c r="A588" s="6"/>
      <c r="B588" s="31"/>
      <c r="C588" s="31"/>
      <c r="D588" s="32"/>
      <c r="E588" s="33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6"/>
      <c r="Y588" s="6"/>
      <c r="Z588" s="6"/>
    </row>
    <row r="589" spans="1:26" ht="15.75" customHeight="1" x14ac:dyDescent="0.2">
      <c r="A589" s="6"/>
      <c r="B589" s="31"/>
      <c r="C589" s="31"/>
      <c r="D589" s="32"/>
      <c r="E589" s="33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6"/>
      <c r="Y589" s="6"/>
      <c r="Z589" s="6"/>
    </row>
    <row r="590" spans="1:26" ht="15.75" customHeight="1" x14ac:dyDescent="0.2">
      <c r="A590" s="6"/>
      <c r="B590" s="31"/>
      <c r="C590" s="31"/>
      <c r="D590" s="32"/>
      <c r="E590" s="33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6"/>
      <c r="Y590" s="6"/>
      <c r="Z590" s="6"/>
    </row>
    <row r="591" spans="1:26" ht="15.75" customHeight="1" x14ac:dyDescent="0.2">
      <c r="A591" s="6"/>
      <c r="B591" s="31"/>
      <c r="C591" s="31"/>
      <c r="D591" s="32"/>
      <c r="E591" s="33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6"/>
      <c r="Y591" s="6"/>
      <c r="Z591" s="6"/>
    </row>
    <row r="592" spans="1:26" ht="15.75" customHeight="1" x14ac:dyDescent="0.2">
      <c r="A592" s="6"/>
      <c r="B592" s="31"/>
      <c r="C592" s="31"/>
      <c r="D592" s="32"/>
      <c r="E592" s="33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6"/>
      <c r="Y592" s="6"/>
      <c r="Z592" s="6"/>
    </row>
    <row r="593" spans="1:26" ht="15.75" customHeight="1" x14ac:dyDescent="0.2">
      <c r="A593" s="6"/>
      <c r="B593" s="31"/>
      <c r="C593" s="31"/>
      <c r="D593" s="32"/>
      <c r="E593" s="33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6"/>
      <c r="Y593" s="6"/>
      <c r="Z593" s="6"/>
    </row>
    <row r="594" spans="1:26" ht="15.75" customHeight="1" x14ac:dyDescent="0.2">
      <c r="A594" s="6"/>
      <c r="B594" s="31"/>
      <c r="C594" s="31"/>
      <c r="D594" s="32"/>
      <c r="E594" s="33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6"/>
      <c r="Y594" s="6"/>
      <c r="Z594" s="6"/>
    </row>
    <row r="595" spans="1:26" ht="15.75" customHeight="1" x14ac:dyDescent="0.2">
      <c r="A595" s="6"/>
      <c r="B595" s="31"/>
      <c r="C595" s="31"/>
      <c r="D595" s="32"/>
      <c r="E595" s="33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6"/>
      <c r="Y595" s="6"/>
      <c r="Z595" s="6"/>
    </row>
    <row r="596" spans="1:26" ht="15.75" customHeight="1" x14ac:dyDescent="0.2">
      <c r="A596" s="6"/>
      <c r="B596" s="31"/>
      <c r="C596" s="31"/>
      <c r="D596" s="32"/>
      <c r="E596" s="33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6"/>
      <c r="Y596" s="6"/>
      <c r="Z596" s="6"/>
    </row>
    <row r="597" spans="1:26" ht="15.75" customHeight="1" x14ac:dyDescent="0.2">
      <c r="A597" s="6"/>
      <c r="B597" s="31"/>
      <c r="C597" s="31"/>
      <c r="D597" s="32"/>
      <c r="E597" s="33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6"/>
      <c r="Y597" s="6"/>
      <c r="Z597" s="6"/>
    </row>
    <row r="598" spans="1:26" ht="15.75" customHeight="1" x14ac:dyDescent="0.2">
      <c r="A598" s="6"/>
      <c r="B598" s="31"/>
      <c r="C598" s="31"/>
      <c r="D598" s="32"/>
      <c r="E598" s="33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6"/>
      <c r="Y598" s="6"/>
      <c r="Z598" s="6"/>
    </row>
    <row r="599" spans="1:26" ht="15.75" customHeight="1" x14ac:dyDescent="0.2">
      <c r="A599" s="6"/>
      <c r="B599" s="31"/>
      <c r="C599" s="31"/>
      <c r="D599" s="32"/>
      <c r="E599" s="33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6"/>
      <c r="Y599" s="6"/>
      <c r="Z599" s="6"/>
    </row>
    <row r="600" spans="1:26" ht="15.75" customHeight="1" x14ac:dyDescent="0.2">
      <c r="A600" s="6"/>
      <c r="B600" s="31"/>
      <c r="C600" s="31"/>
      <c r="D600" s="32"/>
      <c r="E600" s="33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6"/>
      <c r="Y600" s="6"/>
      <c r="Z600" s="6"/>
    </row>
    <row r="601" spans="1:26" ht="15.75" customHeight="1" x14ac:dyDescent="0.2">
      <c r="A601" s="6"/>
      <c r="B601" s="31"/>
      <c r="C601" s="31"/>
      <c r="D601" s="32"/>
      <c r="E601" s="33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6"/>
      <c r="Y601" s="6"/>
      <c r="Z601" s="6"/>
    </row>
    <row r="602" spans="1:26" ht="15.75" customHeight="1" x14ac:dyDescent="0.2">
      <c r="A602" s="6"/>
      <c r="B602" s="31"/>
      <c r="C602" s="31"/>
      <c r="D602" s="32"/>
      <c r="E602" s="33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6"/>
      <c r="Y602" s="6"/>
      <c r="Z602" s="6"/>
    </row>
    <row r="603" spans="1:26" ht="15.75" customHeight="1" x14ac:dyDescent="0.2">
      <c r="A603" s="6"/>
      <c r="B603" s="31"/>
      <c r="C603" s="31"/>
      <c r="D603" s="32"/>
      <c r="E603" s="33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6"/>
      <c r="Y603" s="6"/>
      <c r="Z603" s="6"/>
    </row>
    <row r="604" spans="1:26" ht="15.75" customHeight="1" x14ac:dyDescent="0.2">
      <c r="A604" s="6"/>
      <c r="B604" s="31"/>
      <c r="C604" s="31"/>
      <c r="D604" s="32"/>
      <c r="E604" s="33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6"/>
      <c r="Y604" s="6"/>
      <c r="Z604" s="6"/>
    </row>
    <row r="605" spans="1:26" ht="15.75" customHeight="1" x14ac:dyDescent="0.2">
      <c r="A605" s="6"/>
      <c r="B605" s="31"/>
      <c r="C605" s="31"/>
      <c r="D605" s="32"/>
      <c r="E605" s="33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6"/>
      <c r="Y605" s="6"/>
      <c r="Z605" s="6"/>
    </row>
    <row r="606" spans="1:26" ht="15.75" customHeight="1" x14ac:dyDescent="0.2">
      <c r="A606" s="6"/>
      <c r="B606" s="31"/>
      <c r="C606" s="31"/>
      <c r="D606" s="32"/>
      <c r="E606" s="33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6"/>
      <c r="Y606" s="6"/>
      <c r="Z606" s="6"/>
    </row>
    <row r="607" spans="1:26" ht="15.75" customHeight="1" x14ac:dyDescent="0.2">
      <c r="A607" s="6"/>
      <c r="B607" s="31"/>
      <c r="C607" s="31"/>
      <c r="D607" s="32"/>
      <c r="E607" s="33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6"/>
      <c r="Y607" s="6"/>
      <c r="Z607" s="6"/>
    </row>
    <row r="608" spans="1:26" ht="15.75" customHeight="1" x14ac:dyDescent="0.2">
      <c r="A608" s="6"/>
      <c r="B608" s="31"/>
      <c r="C608" s="31"/>
      <c r="D608" s="32"/>
      <c r="E608" s="33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6"/>
      <c r="Y608" s="6"/>
      <c r="Z608" s="6"/>
    </row>
    <row r="609" spans="1:26" ht="15.75" customHeight="1" x14ac:dyDescent="0.2">
      <c r="A609" s="6"/>
      <c r="B609" s="31"/>
      <c r="C609" s="31"/>
      <c r="D609" s="32"/>
      <c r="E609" s="33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6"/>
      <c r="Y609" s="6"/>
      <c r="Z609" s="6"/>
    </row>
    <row r="610" spans="1:26" ht="15.75" customHeight="1" x14ac:dyDescent="0.2">
      <c r="A610" s="6"/>
      <c r="B610" s="31"/>
      <c r="C610" s="31"/>
      <c r="D610" s="32"/>
      <c r="E610" s="33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6"/>
      <c r="Y610" s="6"/>
      <c r="Z610" s="6"/>
    </row>
    <row r="611" spans="1:26" ht="15.75" customHeight="1" x14ac:dyDescent="0.2">
      <c r="A611" s="6"/>
      <c r="B611" s="31"/>
      <c r="C611" s="31"/>
      <c r="D611" s="32"/>
      <c r="E611" s="33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6"/>
      <c r="Y611" s="6"/>
      <c r="Z611" s="6"/>
    </row>
    <row r="612" spans="1:26" ht="15.75" customHeight="1" x14ac:dyDescent="0.2">
      <c r="A612" s="6"/>
      <c r="B612" s="31"/>
      <c r="C612" s="31"/>
      <c r="D612" s="32"/>
      <c r="E612" s="33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6"/>
      <c r="Y612" s="6"/>
      <c r="Z612" s="6"/>
    </row>
    <row r="613" spans="1:26" ht="15.75" customHeight="1" x14ac:dyDescent="0.2">
      <c r="A613" s="6"/>
      <c r="B613" s="31"/>
      <c r="C613" s="31"/>
      <c r="D613" s="32"/>
      <c r="E613" s="33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6"/>
      <c r="Y613" s="6"/>
      <c r="Z613" s="6"/>
    </row>
    <row r="614" spans="1:26" ht="15.75" customHeight="1" x14ac:dyDescent="0.2">
      <c r="A614" s="6"/>
      <c r="B614" s="31"/>
      <c r="C614" s="31"/>
      <c r="D614" s="32"/>
      <c r="E614" s="33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6"/>
      <c r="Y614" s="6"/>
      <c r="Z614" s="6"/>
    </row>
    <row r="615" spans="1:26" ht="15.75" customHeight="1" x14ac:dyDescent="0.2">
      <c r="A615" s="6"/>
      <c r="B615" s="31"/>
      <c r="C615" s="31"/>
      <c r="D615" s="32"/>
      <c r="E615" s="33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6"/>
      <c r="Y615" s="6"/>
      <c r="Z615" s="6"/>
    </row>
    <row r="616" spans="1:26" ht="15.75" customHeight="1" x14ac:dyDescent="0.2">
      <c r="A616" s="6"/>
      <c r="B616" s="31"/>
      <c r="C616" s="31"/>
      <c r="D616" s="32"/>
      <c r="E616" s="33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6"/>
      <c r="Y616" s="6"/>
      <c r="Z616" s="6"/>
    </row>
    <row r="617" spans="1:26" ht="15.75" customHeight="1" x14ac:dyDescent="0.2">
      <c r="A617" s="6"/>
      <c r="B617" s="31"/>
      <c r="C617" s="31"/>
      <c r="D617" s="32"/>
      <c r="E617" s="33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6"/>
      <c r="Y617" s="6"/>
      <c r="Z617" s="6"/>
    </row>
    <row r="618" spans="1:26" ht="15.75" customHeight="1" x14ac:dyDescent="0.2">
      <c r="A618" s="6"/>
      <c r="B618" s="31"/>
      <c r="C618" s="31"/>
      <c r="D618" s="32"/>
      <c r="E618" s="33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6"/>
      <c r="Y618" s="6"/>
      <c r="Z618" s="6"/>
    </row>
    <row r="619" spans="1:26" ht="15.75" customHeight="1" x14ac:dyDescent="0.2">
      <c r="A619" s="6"/>
      <c r="B619" s="31"/>
      <c r="C619" s="31"/>
      <c r="D619" s="32"/>
      <c r="E619" s="33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6"/>
      <c r="Y619" s="6"/>
      <c r="Z619" s="6"/>
    </row>
    <row r="620" spans="1:26" ht="15.75" customHeight="1" x14ac:dyDescent="0.2">
      <c r="A620" s="6"/>
      <c r="B620" s="31"/>
      <c r="C620" s="31"/>
      <c r="D620" s="32"/>
      <c r="E620" s="33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6"/>
      <c r="Y620" s="6"/>
      <c r="Z620" s="6"/>
    </row>
    <row r="621" spans="1:26" ht="15.75" customHeight="1" x14ac:dyDescent="0.2">
      <c r="A621" s="6"/>
      <c r="B621" s="31"/>
      <c r="C621" s="31"/>
      <c r="D621" s="32"/>
      <c r="E621" s="33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6"/>
      <c r="Y621" s="6"/>
      <c r="Z621" s="6"/>
    </row>
    <row r="622" spans="1:26" ht="15.75" customHeight="1" x14ac:dyDescent="0.2">
      <c r="A622" s="6"/>
      <c r="B622" s="31"/>
      <c r="C622" s="31"/>
      <c r="D622" s="32"/>
      <c r="E622" s="33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6"/>
      <c r="Y622" s="6"/>
      <c r="Z622" s="6"/>
    </row>
    <row r="623" spans="1:26" ht="15.75" customHeight="1" x14ac:dyDescent="0.2">
      <c r="A623" s="6"/>
      <c r="B623" s="31"/>
      <c r="C623" s="31"/>
      <c r="D623" s="32"/>
      <c r="E623" s="33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6"/>
      <c r="Y623" s="6"/>
      <c r="Z623" s="6"/>
    </row>
    <row r="624" spans="1:26" ht="15.75" customHeight="1" x14ac:dyDescent="0.2">
      <c r="A624" s="6"/>
      <c r="B624" s="31"/>
      <c r="C624" s="31"/>
      <c r="D624" s="32"/>
      <c r="E624" s="33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6"/>
      <c r="Y624" s="6"/>
      <c r="Z624" s="6"/>
    </row>
    <row r="625" spans="1:26" ht="15.75" customHeight="1" x14ac:dyDescent="0.2">
      <c r="A625" s="6"/>
      <c r="B625" s="31"/>
      <c r="C625" s="31"/>
      <c r="D625" s="32"/>
      <c r="E625" s="33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6"/>
      <c r="Y625" s="6"/>
      <c r="Z625" s="6"/>
    </row>
    <row r="626" spans="1:26" ht="15.75" customHeight="1" x14ac:dyDescent="0.2">
      <c r="A626" s="6"/>
      <c r="B626" s="31"/>
      <c r="C626" s="31"/>
      <c r="D626" s="32"/>
      <c r="E626" s="33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6"/>
      <c r="Y626" s="6"/>
      <c r="Z626" s="6"/>
    </row>
    <row r="627" spans="1:26" ht="15.75" customHeight="1" x14ac:dyDescent="0.2">
      <c r="A627" s="6"/>
      <c r="B627" s="31"/>
      <c r="C627" s="31"/>
      <c r="D627" s="32"/>
      <c r="E627" s="33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6"/>
      <c r="Y627" s="6"/>
      <c r="Z627" s="6"/>
    </row>
    <row r="628" spans="1:26" ht="15.75" customHeight="1" x14ac:dyDescent="0.2">
      <c r="A628" s="6"/>
      <c r="B628" s="31"/>
      <c r="C628" s="31"/>
      <c r="D628" s="32"/>
      <c r="E628" s="33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6"/>
      <c r="Y628" s="6"/>
      <c r="Z628" s="6"/>
    </row>
    <row r="629" spans="1:26" ht="15.75" customHeight="1" x14ac:dyDescent="0.2">
      <c r="A629" s="6"/>
      <c r="B629" s="31"/>
      <c r="C629" s="31"/>
      <c r="D629" s="32"/>
      <c r="E629" s="33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6"/>
      <c r="Y629" s="6"/>
      <c r="Z629" s="6"/>
    </row>
    <row r="630" spans="1:26" ht="15.75" customHeight="1" x14ac:dyDescent="0.2">
      <c r="A630" s="6"/>
      <c r="B630" s="31"/>
      <c r="C630" s="31"/>
      <c r="D630" s="32"/>
      <c r="E630" s="33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6"/>
      <c r="Y630" s="6"/>
      <c r="Z630" s="6"/>
    </row>
    <row r="631" spans="1:26" ht="15.75" customHeight="1" x14ac:dyDescent="0.2">
      <c r="A631" s="6"/>
      <c r="B631" s="31"/>
      <c r="C631" s="31"/>
      <c r="D631" s="32"/>
      <c r="E631" s="33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6"/>
      <c r="Y631" s="6"/>
      <c r="Z631" s="6"/>
    </row>
    <row r="632" spans="1:26" ht="15.75" customHeight="1" x14ac:dyDescent="0.2">
      <c r="A632" s="6"/>
      <c r="B632" s="31"/>
      <c r="C632" s="31"/>
      <c r="D632" s="32"/>
      <c r="E632" s="33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6"/>
      <c r="Y632" s="6"/>
      <c r="Z632" s="6"/>
    </row>
    <row r="633" spans="1:26" ht="15.75" customHeight="1" x14ac:dyDescent="0.2">
      <c r="A633" s="6"/>
      <c r="B633" s="31"/>
      <c r="C633" s="31"/>
      <c r="D633" s="32"/>
      <c r="E633" s="33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6"/>
      <c r="Y633" s="6"/>
      <c r="Z633" s="6"/>
    </row>
    <row r="634" spans="1:26" ht="15.75" customHeight="1" x14ac:dyDescent="0.2">
      <c r="A634" s="6"/>
      <c r="B634" s="31"/>
      <c r="C634" s="31"/>
      <c r="D634" s="32"/>
      <c r="E634" s="33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6"/>
      <c r="Y634" s="6"/>
      <c r="Z634" s="6"/>
    </row>
    <row r="635" spans="1:26" ht="15.75" customHeight="1" x14ac:dyDescent="0.2">
      <c r="A635" s="6"/>
      <c r="B635" s="31"/>
      <c r="C635" s="31"/>
      <c r="D635" s="32"/>
      <c r="E635" s="33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6"/>
      <c r="Y635" s="6"/>
      <c r="Z635" s="6"/>
    </row>
    <row r="636" spans="1:26" ht="15.75" customHeight="1" x14ac:dyDescent="0.2">
      <c r="A636" s="6"/>
      <c r="B636" s="31"/>
      <c r="C636" s="31"/>
      <c r="D636" s="32"/>
      <c r="E636" s="33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6"/>
      <c r="Y636" s="6"/>
      <c r="Z636" s="6"/>
    </row>
    <row r="637" spans="1:26" ht="15.75" customHeight="1" x14ac:dyDescent="0.2">
      <c r="A637" s="6"/>
      <c r="B637" s="31"/>
      <c r="C637" s="31"/>
      <c r="D637" s="32"/>
      <c r="E637" s="33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6"/>
      <c r="Y637" s="6"/>
      <c r="Z637" s="6"/>
    </row>
    <row r="638" spans="1:26" ht="15.75" customHeight="1" x14ac:dyDescent="0.2">
      <c r="A638" s="6"/>
      <c r="B638" s="31"/>
      <c r="C638" s="31"/>
      <c r="D638" s="32"/>
      <c r="E638" s="33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6"/>
      <c r="Y638" s="6"/>
      <c r="Z638" s="6"/>
    </row>
    <row r="639" spans="1:26" ht="15.75" customHeight="1" x14ac:dyDescent="0.2">
      <c r="A639" s="6"/>
      <c r="B639" s="31"/>
      <c r="C639" s="31"/>
      <c r="D639" s="32"/>
      <c r="E639" s="33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6"/>
      <c r="Y639" s="6"/>
      <c r="Z639" s="6"/>
    </row>
    <row r="640" spans="1:26" ht="15.75" customHeight="1" x14ac:dyDescent="0.2">
      <c r="A640" s="6"/>
      <c r="B640" s="31"/>
      <c r="C640" s="31"/>
      <c r="D640" s="32"/>
      <c r="E640" s="33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6"/>
      <c r="Y640" s="6"/>
      <c r="Z640" s="6"/>
    </row>
    <row r="641" spans="1:26" ht="15.75" customHeight="1" x14ac:dyDescent="0.2">
      <c r="A641" s="6"/>
      <c r="B641" s="31"/>
      <c r="C641" s="31"/>
      <c r="D641" s="32"/>
      <c r="E641" s="33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6"/>
      <c r="Y641" s="6"/>
      <c r="Z641" s="6"/>
    </row>
    <row r="642" spans="1:26" ht="15.75" customHeight="1" x14ac:dyDescent="0.2">
      <c r="A642" s="6"/>
      <c r="B642" s="31"/>
      <c r="C642" s="31"/>
      <c r="D642" s="32"/>
      <c r="E642" s="33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6"/>
      <c r="Y642" s="6"/>
      <c r="Z642" s="6"/>
    </row>
    <row r="643" spans="1:26" ht="15.75" customHeight="1" x14ac:dyDescent="0.2">
      <c r="A643" s="6"/>
      <c r="B643" s="31"/>
      <c r="C643" s="31"/>
      <c r="D643" s="32"/>
      <c r="E643" s="33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6"/>
      <c r="Y643" s="6"/>
      <c r="Z643" s="6"/>
    </row>
    <row r="644" spans="1:26" ht="15.75" customHeight="1" x14ac:dyDescent="0.2">
      <c r="A644" s="6"/>
      <c r="B644" s="31"/>
      <c r="C644" s="31"/>
      <c r="D644" s="32"/>
      <c r="E644" s="33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6"/>
      <c r="Y644" s="6"/>
      <c r="Z644" s="6"/>
    </row>
    <row r="645" spans="1:26" ht="15.75" customHeight="1" x14ac:dyDescent="0.2">
      <c r="A645" s="6"/>
      <c r="B645" s="31"/>
      <c r="C645" s="31"/>
      <c r="D645" s="32"/>
      <c r="E645" s="33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6"/>
      <c r="Y645" s="6"/>
      <c r="Z645" s="6"/>
    </row>
    <row r="646" spans="1:26" ht="15.75" customHeight="1" x14ac:dyDescent="0.2">
      <c r="A646" s="6"/>
      <c r="B646" s="31"/>
      <c r="C646" s="31"/>
      <c r="D646" s="32"/>
      <c r="E646" s="33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6"/>
      <c r="Y646" s="6"/>
      <c r="Z646" s="6"/>
    </row>
    <row r="647" spans="1:26" ht="15.75" customHeight="1" x14ac:dyDescent="0.2">
      <c r="A647" s="6"/>
      <c r="B647" s="31"/>
      <c r="C647" s="31"/>
      <c r="D647" s="32"/>
      <c r="E647" s="33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6"/>
      <c r="Y647" s="6"/>
      <c r="Z647" s="6"/>
    </row>
    <row r="648" spans="1:26" ht="15.75" customHeight="1" x14ac:dyDescent="0.2">
      <c r="A648" s="6"/>
      <c r="B648" s="31"/>
      <c r="C648" s="31"/>
      <c r="D648" s="32"/>
      <c r="E648" s="33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6"/>
      <c r="Y648" s="6"/>
      <c r="Z648" s="6"/>
    </row>
    <row r="649" spans="1:26" ht="15.75" customHeight="1" x14ac:dyDescent="0.2">
      <c r="A649" s="6"/>
      <c r="B649" s="31"/>
      <c r="C649" s="31"/>
      <c r="D649" s="32"/>
      <c r="E649" s="33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6"/>
      <c r="Y649" s="6"/>
      <c r="Z649" s="6"/>
    </row>
    <row r="650" spans="1:26" ht="15.75" customHeight="1" x14ac:dyDescent="0.2">
      <c r="A650" s="6"/>
      <c r="B650" s="31"/>
      <c r="C650" s="31"/>
      <c r="D650" s="32"/>
      <c r="E650" s="33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6"/>
      <c r="Y650" s="6"/>
      <c r="Z650" s="6"/>
    </row>
    <row r="651" spans="1:26" ht="15.75" customHeight="1" x14ac:dyDescent="0.2">
      <c r="A651" s="6"/>
      <c r="B651" s="31"/>
      <c r="C651" s="31"/>
      <c r="D651" s="32"/>
      <c r="E651" s="33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6"/>
      <c r="Y651" s="6"/>
      <c r="Z651" s="6"/>
    </row>
    <row r="652" spans="1:26" ht="15.75" customHeight="1" x14ac:dyDescent="0.2">
      <c r="A652" s="6"/>
      <c r="B652" s="31"/>
      <c r="C652" s="31"/>
      <c r="D652" s="32"/>
      <c r="E652" s="33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6"/>
      <c r="Y652" s="6"/>
      <c r="Z652" s="6"/>
    </row>
    <row r="653" spans="1:26" ht="15.75" customHeight="1" x14ac:dyDescent="0.2">
      <c r="A653" s="6"/>
      <c r="B653" s="31"/>
      <c r="C653" s="31"/>
      <c r="D653" s="32"/>
      <c r="E653" s="33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6"/>
      <c r="Y653" s="6"/>
      <c r="Z653" s="6"/>
    </row>
    <row r="654" spans="1:26" ht="15.75" customHeight="1" x14ac:dyDescent="0.2">
      <c r="A654" s="6"/>
      <c r="B654" s="31"/>
      <c r="C654" s="31"/>
      <c r="D654" s="32"/>
      <c r="E654" s="33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6"/>
      <c r="Y654" s="6"/>
      <c r="Z654" s="6"/>
    </row>
    <row r="655" spans="1:26" ht="15.75" customHeight="1" x14ac:dyDescent="0.2">
      <c r="A655" s="6"/>
      <c r="B655" s="31"/>
      <c r="C655" s="31"/>
      <c r="D655" s="32"/>
      <c r="E655" s="33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6"/>
      <c r="Y655" s="6"/>
      <c r="Z655" s="6"/>
    </row>
    <row r="656" spans="1:26" ht="15.75" customHeight="1" x14ac:dyDescent="0.2">
      <c r="A656" s="6"/>
      <c r="B656" s="31"/>
      <c r="C656" s="31"/>
      <c r="D656" s="32"/>
      <c r="E656" s="33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6"/>
      <c r="Y656" s="6"/>
      <c r="Z656" s="6"/>
    </row>
    <row r="657" spans="1:26" ht="15.75" customHeight="1" x14ac:dyDescent="0.2">
      <c r="A657" s="6"/>
      <c r="B657" s="31"/>
      <c r="C657" s="31"/>
      <c r="D657" s="32"/>
      <c r="E657" s="33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6"/>
      <c r="Y657" s="6"/>
      <c r="Z657" s="6"/>
    </row>
    <row r="658" spans="1:26" ht="15.75" customHeight="1" x14ac:dyDescent="0.2">
      <c r="A658" s="6"/>
      <c r="B658" s="31"/>
      <c r="C658" s="31"/>
      <c r="D658" s="32"/>
      <c r="E658" s="33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6"/>
      <c r="Y658" s="6"/>
      <c r="Z658" s="6"/>
    </row>
    <row r="659" spans="1:26" ht="15.75" customHeight="1" x14ac:dyDescent="0.2">
      <c r="A659" s="6"/>
      <c r="B659" s="31"/>
      <c r="C659" s="31"/>
      <c r="D659" s="32"/>
      <c r="E659" s="33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6"/>
      <c r="Y659" s="6"/>
      <c r="Z659" s="6"/>
    </row>
    <row r="660" spans="1:26" ht="15.75" customHeight="1" x14ac:dyDescent="0.2">
      <c r="A660" s="6"/>
      <c r="B660" s="31"/>
      <c r="C660" s="31"/>
      <c r="D660" s="32"/>
      <c r="E660" s="33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6"/>
      <c r="Y660" s="6"/>
      <c r="Z660" s="6"/>
    </row>
    <row r="661" spans="1:26" ht="15.75" customHeight="1" x14ac:dyDescent="0.2">
      <c r="A661" s="6"/>
      <c r="B661" s="31"/>
      <c r="C661" s="31"/>
      <c r="D661" s="32"/>
      <c r="E661" s="33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6"/>
      <c r="Y661" s="6"/>
      <c r="Z661" s="6"/>
    </row>
    <row r="662" spans="1:26" ht="15.75" customHeight="1" x14ac:dyDescent="0.2">
      <c r="A662" s="6"/>
      <c r="B662" s="31"/>
      <c r="C662" s="31"/>
      <c r="D662" s="32"/>
      <c r="E662" s="33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6"/>
      <c r="Y662" s="6"/>
      <c r="Z662" s="6"/>
    </row>
    <row r="663" spans="1:26" ht="15.75" customHeight="1" x14ac:dyDescent="0.2">
      <c r="A663" s="6"/>
      <c r="B663" s="31"/>
      <c r="C663" s="31"/>
      <c r="D663" s="32"/>
      <c r="E663" s="33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6"/>
      <c r="Y663" s="6"/>
      <c r="Z663" s="6"/>
    </row>
    <row r="664" spans="1:26" ht="15.75" customHeight="1" x14ac:dyDescent="0.2">
      <c r="A664" s="6"/>
      <c r="B664" s="31"/>
      <c r="C664" s="31"/>
      <c r="D664" s="32"/>
      <c r="E664" s="33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6"/>
      <c r="Y664" s="6"/>
      <c r="Z664" s="6"/>
    </row>
    <row r="665" spans="1:26" ht="15.75" customHeight="1" x14ac:dyDescent="0.2">
      <c r="A665" s="6"/>
      <c r="B665" s="31"/>
      <c r="C665" s="31"/>
      <c r="D665" s="32"/>
      <c r="E665" s="33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6"/>
      <c r="Y665" s="6"/>
      <c r="Z665" s="6"/>
    </row>
    <row r="666" spans="1:26" ht="15.75" customHeight="1" x14ac:dyDescent="0.2">
      <c r="A666" s="6"/>
      <c r="B666" s="31"/>
      <c r="C666" s="31"/>
      <c r="D666" s="32"/>
      <c r="E666" s="33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6"/>
      <c r="Y666" s="6"/>
      <c r="Z666" s="6"/>
    </row>
    <row r="667" spans="1:26" ht="15.75" customHeight="1" x14ac:dyDescent="0.2">
      <c r="A667" s="6"/>
      <c r="B667" s="31"/>
      <c r="C667" s="31"/>
      <c r="D667" s="32"/>
      <c r="E667" s="33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6"/>
      <c r="Y667" s="6"/>
      <c r="Z667" s="6"/>
    </row>
    <row r="668" spans="1:26" ht="15.75" customHeight="1" x14ac:dyDescent="0.2">
      <c r="A668" s="6"/>
      <c r="B668" s="31"/>
      <c r="C668" s="31"/>
      <c r="D668" s="32"/>
      <c r="E668" s="33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6"/>
      <c r="Y668" s="6"/>
      <c r="Z668" s="6"/>
    </row>
    <row r="669" spans="1:26" ht="15.75" customHeight="1" x14ac:dyDescent="0.2">
      <c r="A669" s="6"/>
      <c r="B669" s="31"/>
      <c r="C669" s="31"/>
      <c r="D669" s="32"/>
      <c r="E669" s="33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6"/>
      <c r="Y669" s="6"/>
      <c r="Z669" s="6"/>
    </row>
    <row r="670" spans="1:26" ht="15.75" customHeight="1" x14ac:dyDescent="0.2">
      <c r="A670" s="6"/>
      <c r="B670" s="31"/>
      <c r="C670" s="31"/>
      <c r="D670" s="32"/>
      <c r="E670" s="33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6"/>
      <c r="Y670" s="6"/>
      <c r="Z670" s="6"/>
    </row>
    <row r="671" spans="1:26" ht="15.75" customHeight="1" x14ac:dyDescent="0.2">
      <c r="A671" s="6"/>
      <c r="B671" s="31"/>
      <c r="C671" s="31"/>
      <c r="D671" s="32"/>
      <c r="E671" s="33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6"/>
      <c r="Y671" s="6"/>
      <c r="Z671" s="6"/>
    </row>
    <row r="672" spans="1:26" ht="15.75" customHeight="1" x14ac:dyDescent="0.2">
      <c r="A672" s="6"/>
      <c r="B672" s="31"/>
      <c r="C672" s="31"/>
      <c r="D672" s="32"/>
      <c r="E672" s="33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6"/>
      <c r="Y672" s="6"/>
      <c r="Z672" s="6"/>
    </row>
    <row r="673" spans="1:26" ht="15.75" customHeight="1" x14ac:dyDescent="0.2">
      <c r="A673" s="6"/>
      <c r="B673" s="31"/>
      <c r="C673" s="31"/>
      <c r="D673" s="32"/>
      <c r="E673" s="33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6"/>
      <c r="Y673" s="6"/>
      <c r="Z673" s="6"/>
    </row>
    <row r="674" spans="1:26" ht="15.75" customHeight="1" x14ac:dyDescent="0.2">
      <c r="A674" s="6"/>
      <c r="B674" s="31"/>
      <c r="C674" s="31"/>
      <c r="D674" s="32"/>
      <c r="E674" s="33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6"/>
      <c r="Y674" s="6"/>
      <c r="Z674" s="6"/>
    </row>
    <row r="675" spans="1:26" ht="15.75" customHeight="1" x14ac:dyDescent="0.2">
      <c r="A675" s="6"/>
      <c r="B675" s="31"/>
      <c r="C675" s="31"/>
      <c r="D675" s="32"/>
      <c r="E675" s="33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6"/>
      <c r="Y675" s="6"/>
      <c r="Z675" s="6"/>
    </row>
    <row r="676" spans="1:26" ht="15.75" customHeight="1" x14ac:dyDescent="0.2">
      <c r="A676" s="6"/>
      <c r="B676" s="31"/>
      <c r="C676" s="31"/>
      <c r="D676" s="32"/>
      <c r="E676" s="33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6"/>
      <c r="Y676" s="6"/>
      <c r="Z676" s="6"/>
    </row>
    <row r="677" spans="1:26" ht="15.75" customHeight="1" x14ac:dyDescent="0.2">
      <c r="A677" s="6"/>
      <c r="B677" s="31"/>
      <c r="C677" s="31"/>
      <c r="D677" s="32"/>
      <c r="E677" s="33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6"/>
      <c r="Y677" s="6"/>
      <c r="Z677" s="6"/>
    </row>
    <row r="678" spans="1:26" ht="15.75" customHeight="1" x14ac:dyDescent="0.2">
      <c r="A678" s="6"/>
      <c r="B678" s="31"/>
      <c r="C678" s="31"/>
      <c r="D678" s="32"/>
      <c r="E678" s="33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6"/>
      <c r="Y678" s="6"/>
      <c r="Z678" s="6"/>
    </row>
    <row r="679" spans="1:26" ht="15.75" customHeight="1" x14ac:dyDescent="0.2">
      <c r="A679" s="6"/>
      <c r="B679" s="31"/>
      <c r="C679" s="31"/>
      <c r="D679" s="32"/>
      <c r="E679" s="33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6"/>
      <c r="Y679" s="6"/>
      <c r="Z679" s="6"/>
    </row>
    <row r="680" spans="1:26" ht="15.75" customHeight="1" x14ac:dyDescent="0.2">
      <c r="A680" s="6"/>
      <c r="B680" s="31"/>
      <c r="C680" s="31"/>
      <c r="D680" s="32"/>
      <c r="E680" s="33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6"/>
      <c r="Y680" s="6"/>
      <c r="Z680" s="6"/>
    </row>
    <row r="681" spans="1:26" ht="15.75" customHeight="1" x14ac:dyDescent="0.2">
      <c r="A681" s="6"/>
      <c r="B681" s="31"/>
      <c r="C681" s="31"/>
      <c r="D681" s="32"/>
      <c r="E681" s="33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6"/>
      <c r="Y681" s="6"/>
      <c r="Z681" s="6"/>
    </row>
    <row r="682" spans="1:26" ht="15.75" customHeight="1" x14ac:dyDescent="0.2">
      <c r="A682" s="6"/>
      <c r="B682" s="31"/>
      <c r="C682" s="31"/>
      <c r="D682" s="32"/>
      <c r="E682" s="33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6"/>
      <c r="Y682" s="6"/>
      <c r="Z682" s="6"/>
    </row>
    <row r="683" spans="1:26" ht="15.75" customHeight="1" x14ac:dyDescent="0.2">
      <c r="A683" s="6"/>
      <c r="B683" s="31"/>
      <c r="C683" s="31"/>
      <c r="D683" s="32"/>
      <c r="E683" s="33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6"/>
      <c r="Y683" s="6"/>
      <c r="Z683" s="6"/>
    </row>
    <row r="684" spans="1:26" ht="15.75" customHeight="1" x14ac:dyDescent="0.2">
      <c r="A684" s="6"/>
      <c r="B684" s="31"/>
      <c r="C684" s="31"/>
      <c r="D684" s="32"/>
      <c r="E684" s="33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6"/>
      <c r="Y684" s="6"/>
      <c r="Z684" s="6"/>
    </row>
    <row r="685" spans="1:26" ht="15.75" customHeight="1" x14ac:dyDescent="0.2">
      <c r="A685" s="6"/>
      <c r="B685" s="31"/>
      <c r="C685" s="31"/>
      <c r="D685" s="32"/>
      <c r="E685" s="33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6"/>
      <c r="Y685" s="6"/>
      <c r="Z685" s="6"/>
    </row>
    <row r="686" spans="1:26" ht="15.75" customHeight="1" x14ac:dyDescent="0.2">
      <c r="A686" s="6"/>
      <c r="B686" s="31"/>
      <c r="C686" s="31"/>
      <c r="D686" s="32"/>
      <c r="E686" s="33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6"/>
      <c r="Y686" s="6"/>
      <c r="Z686" s="6"/>
    </row>
    <row r="687" spans="1:26" ht="15.75" customHeight="1" x14ac:dyDescent="0.2">
      <c r="A687" s="6"/>
      <c r="B687" s="31"/>
      <c r="C687" s="31"/>
      <c r="D687" s="32"/>
      <c r="E687" s="33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6"/>
      <c r="Y687" s="6"/>
      <c r="Z687" s="6"/>
    </row>
    <row r="688" spans="1:26" ht="15.75" customHeight="1" x14ac:dyDescent="0.2">
      <c r="A688" s="6"/>
      <c r="B688" s="31"/>
      <c r="C688" s="31"/>
      <c r="D688" s="32"/>
      <c r="E688" s="33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6"/>
      <c r="Y688" s="6"/>
      <c r="Z688" s="6"/>
    </row>
    <row r="689" spans="1:26" ht="15.75" customHeight="1" x14ac:dyDescent="0.2">
      <c r="A689" s="6"/>
      <c r="B689" s="31"/>
      <c r="C689" s="31"/>
      <c r="D689" s="32"/>
      <c r="E689" s="33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6"/>
      <c r="Y689" s="6"/>
      <c r="Z689" s="6"/>
    </row>
    <row r="690" spans="1:26" ht="15.75" customHeight="1" x14ac:dyDescent="0.2">
      <c r="A690" s="6"/>
      <c r="B690" s="31"/>
      <c r="C690" s="31"/>
      <c r="D690" s="32"/>
      <c r="E690" s="33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6"/>
      <c r="Y690" s="6"/>
      <c r="Z690" s="6"/>
    </row>
    <row r="691" spans="1:26" ht="15.75" customHeight="1" x14ac:dyDescent="0.2">
      <c r="A691" s="6"/>
      <c r="B691" s="31"/>
      <c r="C691" s="31"/>
      <c r="D691" s="32"/>
      <c r="E691" s="33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6"/>
      <c r="Y691" s="6"/>
      <c r="Z691" s="6"/>
    </row>
    <row r="692" spans="1:26" ht="15.75" customHeight="1" x14ac:dyDescent="0.2">
      <c r="A692" s="6"/>
      <c r="B692" s="31"/>
      <c r="C692" s="31"/>
      <c r="D692" s="32"/>
      <c r="E692" s="33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6"/>
      <c r="Y692" s="6"/>
      <c r="Z692" s="6"/>
    </row>
    <row r="693" spans="1:26" ht="15.75" customHeight="1" x14ac:dyDescent="0.2">
      <c r="A693" s="6"/>
      <c r="B693" s="31"/>
      <c r="C693" s="31"/>
      <c r="D693" s="32"/>
      <c r="E693" s="33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6"/>
      <c r="Y693" s="6"/>
      <c r="Z693" s="6"/>
    </row>
    <row r="694" spans="1:26" ht="15.75" customHeight="1" x14ac:dyDescent="0.2">
      <c r="A694" s="6"/>
      <c r="B694" s="31"/>
      <c r="C694" s="31"/>
      <c r="D694" s="32"/>
      <c r="E694" s="33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6"/>
      <c r="Y694" s="6"/>
      <c r="Z694" s="6"/>
    </row>
    <row r="695" spans="1:26" ht="15.75" customHeight="1" x14ac:dyDescent="0.2">
      <c r="A695" s="6"/>
      <c r="B695" s="31"/>
      <c r="C695" s="31"/>
      <c r="D695" s="32"/>
      <c r="E695" s="33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6"/>
      <c r="Y695" s="6"/>
      <c r="Z695" s="6"/>
    </row>
    <row r="696" spans="1:26" ht="15.75" customHeight="1" x14ac:dyDescent="0.2">
      <c r="A696" s="6"/>
      <c r="B696" s="31"/>
      <c r="C696" s="31"/>
      <c r="D696" s="32"/>
      <c r="E696" s="33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6"/>
      <c r="Y696" s="6"/>
      <c r="Z696" s="6"/>
    </row>
    <row r="697" spans="1:26" ht="15.75" customHeight="1" x14ac:dyDescent="0.2">
      <c r="A697" s="6"/>
      <c r="B697" s="31"/>
      <c r="C697" s="31"/>
      <c r="D697" s="32"/>
      <c r="E697" s="33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6"/>
      <c r="Y697" s="6"/>
      <c r="Z697" s="6"/>
    </row>
    <row r="698" spans="1:26" ht="15.75" customHeight="1" x14ac:dyDescent="0.2">
      <c r="A698" s="6"/>
      <c r="B698" s="31"/>
      <c r="C698" s="31"/>
      <c r="D698" s="32"/>
      <c r="E698" s="33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6"/>
      <c r="Y698" s="6"/>
      <c r="Z698" s="6"/>
    </row>
    <row r="699" spans="1:26" ht="15.75" customHeight="1" x14ac:dyDescent="0.2">
      <c r="A699" s="6"/>
      <c r="B699" s="31"/>
      <c r="C699" s="31"/>
      <c r="D699" s="32"/>
      <c r="E699" s="33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6"/>
      <c r="Y699" s="6"/>
      <c r="Z699" s="6"/>
    </row>
    <row r="700" spans="1:26" ht="15.75" customHeight="1" x14ac:dyDescent="0.2">
      <c r="A700" s="6"/>
      <c r="B700" s="31"/>
      <c r="C700" s="31"/>
      <c r="D700" s="32"/>
      <c r="E700" s="33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6"/>
      <c r="Y700" s="6"/>
      <c r="Z700" s="6"/>
    </row>
    <row r="701" spans="1:26" ht="15.75" customHeight="1" x14ac:dyDescent="0.2">
      <c r="A701" s="6"/>
      <c r="B701" s="31"/>
      <c r="C701" s="31"/>
      <c r="D701" s="32"/>
      <c r="E701" s="33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6"/>
      <c r="Y701" s="6"/>
      <c r="Z701" s="6"/>
    </row>
    <row r="702" spans="1:26" ht="15.75" customHeight="1" x14ac:dyDescent="0.2">
      <c r="A702" s="6"/>
      <c r="B702" s="31"/>
      <c r="C702" s="31"/>
      <c r="D702" s="32"/>
      <c r="E702" s="33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6"/>
      <c r="Y702" s="6"/>
      <c r="Z702" s="6"/>
    </row>
    <row r="703" spans="1:26" ht="15.75" customHeight="1" x14ac:dyDescent="0.2">
      <c r="A703" s="6"/>
      <c r="B703" s="31"/>
      <c r="C703" s="31"/>
      <c r="D703" s="32"/>
      <c r="E703" s="33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6"/>
      <c r="Y703" s="6"/>
      <c r="Z703" s="6"/>
    </row>
    <row r="704" spans="1:26" ht="15.75" customHeight="1" x14ac:dyDescent="0.2">
      <c r="A704" s="6"/>
      <c r="B704" s="31"/>
      <c r="C704" s="31"/>
      <c r="D704" s="32"/>
      <c r="E704" s="33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6"/>
      <c r="Y704" s="6"/>
      <c r="Z704" s="6"/>
    </row>
    <row r="705" spans="1:26" ht="15.75" customHeight="1" x14ac:dyDescent="0.2">
      <c r="A705" s="6"/>
      <c r="B705" s="31"/>
      <c r="C705" s="31"/>
      <c r="D705" s="32"/>
      <c r="E705" s="33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6"/>
      <c r="Y705" s="6"/>
      <c r="Z705" s="6"/>
    </row>
    <row r="706" spans="1:26" ht="15.75" customHeight="1" x14ac:dyDescent="0.2">
      <c r="A706" s="6"/>
      <c r="B706" s="31"/>
      <c r="C706" s="31"/>
      <c r="D706" s="32"/>
      <c r="E706" s="33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6"/>
      <c r="Y706" s="6"/>
      <c r="Z706" s="6"/>
    </row>
    <row r="707" spans="1:26" ht="15.75" customHeight="1" x14ac:dyDescent="0.2">
      <c r="A707" s="6"/>
      <c r="B707" s="31"/>
      <c r="C707" s="31"/>
      <c r="D707" s="32"/>
      <c r="E707" s="33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6"/>
      <c r="Y707" s="6"/>
      <c r="Z707" s="6"/>
    </row>
    <row r="708" spans="1:26" ht="15.75" customHeight="1" x14ac:dyDescent="0.2">
      <c r="A708" s="6"/>
      <c r="B708" s="31"/>
      <c r="C708" s="31"/>
      <c r="D708" s="32"/>
      <c r="E708" s="33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6"/>
      <c r="Y708" s="6"/>
      <c r="Z708" s="6"/>
    </row>
    <row r="709" spans="1:26" ht="15.75" customHeight="1" x14ac:dyDescent="0.2">
      <c r="A709" s="6"/>
      <c r="B709" s="31"/>
      <c r="C709" s="31"/>
      <c r="D709" s="32"/>
      <c r="E709" s="33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6"/>
      <c r="Y709" s="6"/>
      <c r="Z709" s="6"/>
    </row>
    <row r="710" spans="1:26" ht="15.75" customHeight="1" x14ac:dyDescent="0.2">
      <c r="A710" s="6"/>
      <c r="B710" s="31"/>
      <c r="C710" s="31"/>
      <c r="D710" s="32"/>
      <c r="E710" s="33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6"/>
      <c r="Y710" s="6"/>
      <c r="Z710" s="6"/>
    </row>
    <row r="711" spans="1:26" ht="15.75" customHeight="1" x14ac:dyDescent="0.2">
      <c r="A711" s="6"/>
      <c r="B711" s="31"/>
      <c r="C711" s="31"/>
      <c r="D711" s="32"/>
      <c r="E711" s="33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6"/>
      <c r="Y711" s="6"/>
      <c r="Z711" s="6"/>
    </row>
    <row r="712" spans="1:26" ht="15.75" customHeight="1" x14ac:dyDescent="0.2">
      <c r="A712" s="6"/>
      <c r="B712" s="31"/>
      <c r="C712" s="31"/>
      <c r="D712" s="32"/>
      <c r="E712" s="33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6"/>
      <c r="Y712" s="6"/>
      <c r="Z712" s="6"/>
    </row>
    <row r="713" spans="1:26" ht="15.75" customHeight="1" x14ac:dyDescent="0.2">
      <c r="A713" s="6"/>
      <c r="B713" s="31"/>
      <c r="C713" s="31"/>
      <c r="D713" s="32"/>
      <c r="E713" s="33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6"/>
      <c r="Y713" s="6"/>
      <c r="Z713" s="6"/>
    </row>
    <row r="714" spans="1:26" ht="15.75" customHeight="1" x14ac:dyDescent="0.2">
      <c r="A714" s="6"/>
      <c r="B714" s="31"/>
      <c r="C714" s="31"/>
      <c r="D714" s="32"/>
      <c r="E714" s="33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6"/>
      <c r="Y714" s="6"/>
      <c r="Z714" s="6"/>
    </row>
    <row r="715" spans="1:26" ht="15.75" customHeight="1" x14ac:dyDescent="0.2">
      <c r="A715" s="6"/>
      <c r="B715" s="31"/>
      <c r="C715" s="31"/>
      <c r="D715" s="32"/>
      <c r="E715" s="33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6"/>
      <c r="Y715" s="6"/>
      <c r="Z715" s="6"/>
    </row>
    <row r="716" spans="1:26" ht="15.75" customHeight="1" x14ac:dyDescent="0.2">
      <c r="A716" s="6"/>
      <c r="B716" s="31"/>
      <c r="C716" s="31"/>
      <c r="D716" s="32"/>
      <c r="E716" s="33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6"/>
      <c r="Y716" s="6"/>
      <c r="Z716" s="6"/>
    </row>
    <row r="717" spans="1:26" ht="15.75" customHeight="1" x14ac:dyDescent="0.2">
      <c r="A717" s="6"/>
      <c r="B717" s="31"/>
      <c r="C717" s="31"/>
      <c r="D717" s="32"/>
      <c r="E717" s="33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6"/>
      <c r="Y717" s="6"/>
      <c r="Z717" s="6"/>
    </row>
    <row r="718" spans="1:26" ht="15.75" customHeight="1" x14ac:dyDescent="0.2">
      <c r="A718" s="6"/>
      <c r="B718" s="31"/>
      <c r="C718" s="31"/>
      <c r="D718" s="32"/>
      <c r="E718" s="33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6"/>
      <c r="Y718" s="6"/>
      <c r="Z718" s="6"/>
    </row>
    <row r="719" spans="1:26" ht="15.75" customHeight="1" x14ac:dyDescent="0.2">
      <c r="A719" s="6"/>
      <c r="B719" s="31"/>
      <c r="C719" s="31"/>
      <c r="D719" s="32"/>
      <c r="E719" s="33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6"/>
      <c r="Y719" s="6"/>
      <c r="Z719" s="6"/>
    </row>
    <row r="720" spans="1:26" ht="15.75" customHeight="1" x14ac:dyDescent="0.2">
      <c r="A720" s="6"/>
      <c r="B720" s="31"/>
      <c r="C720" s="31"/>
      <c r="D720" s="32"/>
      <c r="E720" s="33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6"/>
      <c r="Y720" s="6"/>
      <c r="Z720" s="6"/>
    </row>
    <row r="721" spans="1:26" ht="15.75" customHeight="1" x14ac:dyDescent="0.2">
      <c r="A721" s="6"/>
      <c r="B721" s="31"/>
      <c r="C721" s="31"/>
      <c r="D721" s="32"/>
      <c r="E721" s="33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6"/>
      <c r="Y721" s="6"/>
      <c r="Z721" s="6"/>
    </row>
    <row r="722" spans="1:26" ht="15.75" customHeight="1" x14ac:dyDescent="0.2">
      <c r="A722" s="6"/>
      <c r="B722" s="31"/>
      <c r="C722" s="31"/>
      <c r="D722" s="32"/>
      <c r="E722" s="33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6"/>
      <c r="Y722" s="6"/>
      <c r="Z722" s="6"/>
    </row>
    <row r="723" spans="1:26" ht="15.75" customHeight="1" x14ac:dyDescent="0.2">
      <c r="A723" s="6"/>
      <c r="B723" s="31"/>
      <c r="C723" s="31"/>
      <c r="D723" s="32"/>
      <c r="E723" s="33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6"/>
      <c r="Y723" s="6"/>
      <c r="Z723" s="6"/>
    </row>
    <row r="724" spans="1:26" ht="15.75" customHeight="1" x14ac:dyDescent="0.2">
      <c r="A724" s="6"/>
      <c r="B724" s="31"/>
      <c r="C724" s="31"/>
      <c r="D724" s="32"/>
      <c r="E724" s="33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6"/>
      <c r="Y724" s="6"/>
      <c r="Z724" s="6"/>
    </row>
    <row r="725" spans="1:26" ht="15.75" customHeight="1" x14ac:dyDescent="0.2">
      <c r="A725" s="6"/>
      <c r="B725" s="31"/>
      <c r="C725" s="31"/>
      <c r="D725" s="32"/>
      <c r="E725" s="33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6"/>
      <c r="Y725" s="6"/>
      <c r="Z725" s="6"/>
    </row>
    <row r="726" spans="1:26" ht="15.75" customHeight="1" x14ac:dyDescent="0.2">
      <c r="A726" s="6"/>
      <c r="B726" s="31"/>
      <c r="C726" s="31"/>
      <c r="D726" s="32"/>
      <c r="E726" s="33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6"/>
      <c r="Y726" s="6"/>
      <c r="Z726" s="6"/>
    </row>
    <row r="727" spans="1:26" ht="15.75" customHeight="1" x14ac:dyDescent="0.2">
      <c r="A727" s="6"/>
      <c r="B727" s="31"/>
      <c r="C727" s="31"/>
      <c r="D727" s="32"/>
      <c r="E727" s="33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6"/>
      <c r="Y727" s="6"/>
      <c r="Z727" s="6"/>
    </row>
    <row r="728" spans="1:26" ht="15.75" customHeight="1" x14ac:dyDescent="0.2">
      <c r="A728" s="6"/>
      <c r="B728" s="31"/>
      <c r="C728" s="31"/>
      <c r="D728" s="32"/>
      <c r="E728" s="33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6"/>
      <c r="Y728" s="6"/>
      <c r="Z728" s="6"/>
    </row>
    <row r="729" spans="1:26" ht="15.75" customHeight="1" x14ac:dyDescent="0.2">
      <c r="A729" s="6"/>
      <c r="B729" s="31"/>
      <c r="C729" s="31"/>
      <c r="D729" s="32"/>
      <c r="E729" s="33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6"/>
      <c r="Y729" s="6"/>
      <c r="Z729" s="6"/>
    </row>
    <row r="730" spans="1:26" ht="15.75" customHeight="1" x14ac:dyDescent="0.2">
      <c r="A730" s="6"/>
      <c r="B730" s="31"/>
      <c r="C730" s="31"/>
      <c r="D730" s="32"/>
      <c r="E730" s="33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6"/>
      <c r="Y730" s="6"/>
      <c r="Z730" s="6"/>
    </row>
    <row r="731" spans="1:26" ht="15.75" customHeight="1" x14ac:dyDescent="0.2">
      <c r="A731" s="6"/>
      <c r="B731" s="31"/>
      <c r="C731" s="31"/>
      <c r="D731" s="32"/>
      <c r="E731" s="33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6"/>
      <c r="Y731" s="6"/>
      <c r="Z731" s="6"/>
    </row>
    <row r="732" spans="1:26" ht="15.75" customHeight="1" x14ac:dyDescent="0.2">
      <c r="A732" s="6"/>
      <c r="B732" s="31"/>
      <c r="C732" s="31"/>
      <c r="D732" s="32"/>
      <c r="E732" s="33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6"/>
      <c r="Y732" s="6"/>
      <c r="Z732" s="6"/>
    </row>
    <row r="733" spans="1:26" ht="15.75" customHeight="1" x14ac:dyDescent="0.2">
      <c r="A733" s="6"/>
      <c r="B733" s="31"/>
      <c r="C733" s="31"/>
      <c r="D733" s="32"/>
      <c r="E733" s="33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6"/>
      <c r="Y733" s="6"/>
      <c r="Z733" s="6"/>
    </row>
    <row r="734" spans="1:26" ht="15.75" customHeight="1" x14ac:dyDescent="0.2">
      <c r="A734" s="6"/>
      <c r="B734" s="31"/>
      <c r="C734" s="31"/>
      <c r="D734" s="32"/>
      <c r="E734" s="33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6"/>
      <c r="Y734" s="6"/>
      <c r="Z734" s="6"/>
    </row>
    <row r="735" spans="1:26" ht="15.75" customHeight="1" x14ac:dyDescent="0.2">
      <c r="A735" s="6"/>
      <c r="B735" s="31"/>
      <c r="C735" s="31"/>
      <c r="D735" s="32"/>
      <c r="E735" s="33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6"/>
      <c r="Y735" s="6"/>
      <c r="Z735" s="6"/>
    </row>
    <row r="736" spans="1:26" ht="15.75" customHeight="1" x14ac:dyDescent="0.2">
      <c r="A736" s="6"/>
      <c r="B736" s="31"/>
      <c r="C736" s="31"/>
      <c r="D736" s="32"/>
      <c r="E736" s="33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6"/>
      <c r="Y736" s="6"/>
      <c r="Z736" s="6"/>
    </row>
    <row r="737" spans="1:26" ht="15.75" customHeight="1" x14ac:dyDescent="0.2">
      <c r="A737" s="6"/>
      <c r="B737" s="31"/>
      <c r="C737" s="31"/>
      <c r="D737" s="32"/>
      <c r="E737" s="33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6"/>
      <c r="Y737" s="6"/>
      <c r="Z737" s="6"/>
    </row>
    <row r="738" spans="1:26" ht="15.75" customHeight="1" x14ac:dyDescent="0.2">
      <c r="A738" s="6"/>
      <c r="B738" s="31"/>
      <c r="C738" s="31"/>
      <c r="D738" s="32"/>
      <c r="E738" s="33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6"/>
      <c r="Y738" s="6"/>
      <c r="Z738" s="6"/>
    </row>
    <row r="739" spans="1:26" ht="15.75" customHeight="1" x14ac:dyDescent="0.2">
      <c r="A739" s="6"/>
      <c r="B739" s="31"/>
      <c r="C739" s="31"/>
      <c r="D739" s="32"/>
      <c r="E739" s="33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6"/>
      <c r="Y739" s="6"/>
      <c r="Z739" s="6"/>
    </row>
    <row r="740" spans="1:26" ht="15.75" customHeight="1" x14ac:dyDescent="0.2">
      <c r="A740" s="6"/>
      <c r="B740" s="31"/>
      <c r="C740" s="31"/>
      <c r="D740" s="32"/>
      <c r="E740" s="33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6"/>
      <c r="Y740" s="6"/>
      <c r="Z740" s="6"/>
    </row>
    <row r="741" spans="1:26" ht="15.75" customHeight="1" x14ac:dyDescent="0.2">
      <c r="A741" s="6"/>
      <c r="B741" s="31"/>
      <c r="C741" s="31"/>
      <c r="D741" s="32"/>
      <c r="E741" s="33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6"/>
      <c r="Y741" s="6"/>
      <c r="Z741" s="6"/>
    </row>
    <row r="742" spans="1:26" ht="15.75" customHeight="1" x14ac:dyDescent="0.2">
      <c r="A742" s="6"/>
      <c r="B742" s="31"/>
      <c r="C742" s="31"/>
      <c r="D742" s="32"/>
      <c r="E742" s="33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6"/>
      <c r="Y742" s="6"/>
      <c r="Z742" s="6"/>
    </row>
    <row r="743" spans="1:26" ht="15.75" customHeight="1" x14ac:dyDescent="0.2">
      <c r="A743" s="6"/>
      <c r="B743" s="31"/>
      <c r="C743" s="31"/>
      <c r="D743" s="32"/>
      <c r="E743" s="33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6"/>
      <c r="Y743" s="6"/>
      <c r="Z743" s="6"/>
    </row>
    <row r="744" spans="1:26" ht="15.75" customHeight="1" x14ac:dyDescent="0.2">
      <c r="A744" s="6"/>
      <c r="B744" s="31"/>
      <c r="C744" s="31"/>
      <c r="D744" s="32"/>
      <c r="E744" s="33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6"/>
      <c r="Y744" s="6"/>
      <c r="Z744" s="6"/>
    </row>
    <row r="745" spans="1:26" ht="15.75" customHeight="1" x14ac:dyDescent="0.2">
      <c r="A745" s="6"/>
      <c r="B745" s="31"/>
      <c r="C745" s="31"/>
      <c r="D745" s="32"/>
      <c r="E745" s="33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6"/>
      <c r="Y745" s="6"/>
      <c r="Z745" s="6"/>
    </row>
    <row r="746" spans="1:26" ht="15.75" customHeight="1" x14ac:dyDescent="0.2">
      <c r="A746" s="6"/>
      <c r="B746" s="31"/>
      <c r="C746" s="31"/>
      <c r="D746" s="32"/>
      <c r="E746" s="33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6"/>
      <c r="Y746" s="6"/>
      <c r="Z746" s="6"/>
    </row>
    <row r="747" spans="1:26" ht="15.75" customHeight="1" x14ac:dyDescent="0.2">
      <c r="A747" s="6"/>
      <c r="B747" s="31"/>
      <c r="C747" s="31"/>
      <c r="D747" s="32"/>
      <c r="E747" s="33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6"/>
      <c r="Y747" s="6"/>
      <c r="Z747" s="6"/>
    </row>
    <row r="748" spans="1:26" ht="15.75" customHeight="1" x14ac:dyDescent="0.2">
      <c r="A748" s="6"/>
      <c r="B748" s="31"/>
      <c r="C748" s="31"/>
      <c r="D748" s="32"/>
      <c r="E748" s="33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6"/>
      <c r="Y748" s="6"/>
      <c r="Z748" s="6"/>
    </row>
    <row r="749" spans="1:26" ht="15.75" customHeight="1" x14ac:dyDescent="0.2">
      <c r="A749" s="6"/>
      <c r="B749" s="31"/>
      <c r="C749" s="31"/>
      <c r="D749" s="32"/>
      <c r="E749" s="33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6"/>
      <c r="Y749" s="6"/>
      <c r="Z749" s="6"/>
    </row>
    <row r="750" spans="1:26" ht="15.75" customHeight="1" x14ac:dyDescent="0.2">
      <c r="A750" s="6"/>
      <c r="B750" s="31"/>
      <c r="C750" s="31"/>
      <c r="D750" s="32"/>
      <c r="E750" s="33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6"/>
      <c r="Y750" s="6"/>
      <c r="Z750" s="6"/>
    </row>
    <row r="751" spans="1:26" ht="15.75" customHeight="1" x14ac:dyDescent="0.2">
      <c r="A751" s="6"/>
      <c r="B751" s="31"/>
      <c r="C751" s="31"/>
      <c r="D751" s="32"/>
      <c r="E751" s="33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6"/>
      <c r="Y751" s="6"/>
      <c r="Z751" s="6"/>
    </row>
    <row r="752" spans="1:26" ht="15.75" customHeight="1" x14ac:dyDescent="0.2">
      <c r="A752" s="6"/>
      <c r="B752" s="31"/>
      <c r="C752" s="31"/>
      <c r="D752" s="32"/>
      <c r="E752" s="33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6"/>
      <c r="Y752" s="6"/>
      <c r="Z752" s="6"/>
    </row>
    <row r="753" spans="1:26" ht="15.75" customHeight="1" x14ac:dyDescent="0.2">
      <c r="A753" s="6"/>
      <c r="B753" s="31"/>
      <c r="C753" s="31"/>
      <c r="D753" s="32"/>
      <c r="E753" s="33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6"/>
      <c r="Y753" s="6"/>
      <c r="Z753" s="6"/>
    </row>
    <row r="754" spans="1:26" ht="15.75" customHeight="1" x14ac:dyDescent="0.2">
      <c r="A754" s="6"/>
      <c r="B754" s="31"/>
      <c r="C754" s="31"/>
      <c r="D754" s="32"/>
      <c r="E754" s="33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6"/>
      <c r="Y754" s="6"/>
      <c r="Z754" s="6"/>
    </row>
    <row r="755" spans="1:26" ht="15.75" customHeight="1" x14ac:dyDescent="0.2">
      <c r="A755" s="6"/>
      <c r="B755" s="31"/>
      <c r="C755" s="31"/>
      <c r="D755" s="32"/>
      <c r="E755" s="33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6"/>
      <c r="Y755" s="6"/>
      <c r="Z755" s="6"/>
    </row>
    <row r="756" spans="1:26" ht="15.75" customHeight="1" x14ac:dyDescent="0.2">
      <c r="A756" s="6"/>
      <c r="B756" s="31"/>
      <c r="C756" s="31"/>
      <c r="D756" s="32"/>
      <c r="E756" s="33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6"/>
      <c r="Y756" s="6"/>
      <c r="Z756" s="6"/>
    </row>
    <row r="757" spans="1:26" ht="15.75" customHeight="1" x14ac:dyDescent="0.2">
      <c r="A757" s="6"/>
      <c r="B757" s="31"/>
      <c r="C757" s="31"/>
      <c r="D757" s="32"/>
      <c r="E757" s="33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6"/>
      <c r="Y757" s="6"/>
      <c r="Z757" s="6"/>
    </row>
    <row r="758" spans="1:26" ht="15.75" customHeight="1" x14ac:dyDescent="0.2">
      <c r="A758" s="6"/>
      <c r="B758" s="31"/>
      <c r="C758" s="31"/>
      <c r="D758" s="32"/>
      <c r="E758" s="33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6"/>
      <c r="Y758" s="6"/>
      <c r="Z758" s="6"/>
    </row>
    <row r="759" spans="1:26" ht="15.75" customHeight="1" x14ac:dyDescent="0.2">
      <c r="A759" s="6"/>
      <c r="B759" s="31"/>
      <c r="C759" s="31"/>
      <c r="D759" s="32"/>
      <c r="E759" s="33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6"/>
      <c r="Y759" s="6"/>
      <c r="Z759" s="6"/>
    </row>
    <row r="760" spans="1:26" ht="15.75" customHeight="1" x14ac:dyDescent="0.2">
      <c r="A760" s="6"/>
      <c r="B760" s="31"/>
      <c r="C760" s="31"/>
      <c r="D760" s="32"/>
      <c r="E760" s="33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6"/>
      <c r="Y760" s="6"/>
      <c r="Z760" s="6"/>
    </row>
    <row r="761" spans="1:26" ht="15.75" customHeight="1" x14ac:dyDescent="0.2">
      <c r="A761" s="6"/>
      <c r="B761" s="31"/>
      <c r="C761" s="31"/>
      <c r="D761" s="32"/>
      <c r="E761" s="33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6"/>
      <c r="Y761" s="6"/>
      <c r="Z761" s="6"/>
    </row>
    <row r="762" spans="1:26" ht="15.75" customHeight="1" x14ac:dyDescent="0.2">
      <c r="A762" s="6"/>
      <c r="B762" s="31"/>
      <c r="C762" s="31"/>
      <c r="D762" s="32"/>
      <c r="E762" s="33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6"/>
      <c r="Y762" s="6"/>
      <c r="Z762" s="6"/>
    </row>
    <row r="763" spans="1:26" ht="15.75" customHeight="1" x14ac:dyDescent="0.2">
      <c r="A763" s="6"/>
      <c r="B763" s="31"/>
      <c r="C763" s="31"/>
      <c r="D763" s="32"/>
      <c r="E763" s="33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6"/>
      <c r="Y763" s="6"/>
      <c r="Z763" s="6"/>
    </row>
    <row r="764" spans="1:26" ht="15.75" customHeight="1" x14ac:dyDescent="0.2">
      <c r="A764" s="6"/>
      <c r="B764" s="31"/>
      <c r="C764" s="31"/>
      <c r="D764" s="32"/>
      <c r="E764" s="33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6"/>
      <c r="Y764" s="6"/>
      <c r="Z764" s="6"/>
    </row>
    <row r="765" spans="1:26" ht="15.75" customHeight="1" x14ac:dyDescent="0.2">
      <c r="A765" s="6"/>
      <c r="B765" s="31"/>
      <c r="C765" s="31"/>
      <c r="D765" s="32"/>
      <c r="E765" s="33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6"/>
      <c r="Y765" s="6"/>
      <c r="Z765" s="6"/>
    </row>
    <row r="766" spans="1:26" ht="15.75" customHeight="1" x14ac:dyDescent="0.2">
      <c r="A766" s="6"/>
      <c r="B766" s="31"/>
      <c r="C766" s="31"/>
      <c r="D766" s="32"/>
      <c r="E766" s="33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6"/>
      <c r="Y766" s="6"/>
      <c r="Z766" s="6"/>
    </row>
    <row r="767" spans="1:26" ht="15.75" customHeight="1" x14ac:dyDescent="0.2">
      <c r="A767" s="6"/>
      <c r="B767" s="31"/>
      <c r="C767" s="31"/>
      <c r="D767" s="32"/>
      <c r="E767" s="33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6"/>
      <c r="Y767" s="6"/>
      <c r="Z767" s="6"/>
    </row>
    <row r="768" spans="1:26" ht="15.75" customHeight="1" x14ac:dyDescent="0.2">
      <c r="A768" s="6"/>
      <c r="B768" s="31"/>
      <c r="C768" s="31"/>
      <c r="D768" s="32"/>
      <c r="E768" s="33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6"/>
      <c r="Y768" s="6"/>
      <c r="Z768" s="6"/>
    </row>
    <row r="769" spans="1:26" ht="15.75" customHeight="1" x14ac:dyDescent="0.2">
      <c r="A769" s="6"/>
      <c r="B769" s="31"/>
      <c r="C769" s="31"/>
      <c r="D769" s="32"/>
      <c r="E769" s="33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6"/>
      <c r="Y769" s="6"/>
      <c r="Z769" s="6"/>
    </row>
    <row r="770" spans="1:26" ht="15.75" customHeight="1" x14ac:dyDescent="0.2">
      <c r="A770" s="6"/>
      <c r="B770" s="31"/>
      <c r="C770" s="31"/>
      <c r="D770" s="32"/>
      <c r="E770" s="33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6"/>
      <c r="Y770" s="6"/>
      <c r="Z770" s="6"/>
    </row>
    <row r="771" spans="1:26" ht="15.75" customHeight="1" x14ac:dyDescent="0.2">
      <c r="A771" s="6"/>
      <c r="B771" s="31"/>
      <c r="C771" s="31"/>
      <c r="D771" s="32"/>
      <c r="E771" s="33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6"/>
      <c r="Y771" s="6"/>
      <c r="Z771" s="6"/>
    </row>
    <row r="772" spans="1:26" ht="15.75" customHeight="1" x14ac:dyDescent="0.2">
      <c r="A772" s="6"/>
      <c r="B772" s="31"/>
      <c r="C772" s="31"/>
      <c r="D772" s="32"/>
      <c r="E772" s="33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6"/>
      <c r="Y772" s="6"/>
      <c r="Z772" s="6"/>
    </row>
    <row r="773" spans="1:26" ht="15.75" customHeight="1" x14ac:dyDescent="0.2">
      <c r="A773" s="6"/>
      <c r="B773" s="31"/>
      <c r="C773" s="31"/>
      <c r="D773" s="32"/>
      <c r="E773" s="33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6"/>
      <c r="Y773" s="6"/>
      <c r="Z773" s="6"/>
    </row>
    <row r="774" spans="1:26" ht="15.75" customHeight="1" x14ac:dyDescent="0.2">
      <c r="A774" s="6"/>
      <c r="B774" s="31"/>
      <c r="C774" s="31"/>
      <c r="D774" s="32"/>
      <c r="E774" s="33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6"/>
      <c r="Y774" s="6"/>
      <c r="Z774" s="6"/>
    </row>
    <row r="775" spans="1:26" ht="15.75" customHeight="1" x14ac:dyDescent="0.2">
      <c r="A775" s="6"/>
      <c r="B775" s="31"/>
      <c r="C775" s="31"/>
      <c r="D775" s="32"/>
      <c r="E775" s="33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6"/>
      <c r="Y775" s="6"/>
      <c r="Z775" s="6"/>
    </row>
    <row r="776" spans="1:26" ht="15.75" customHeight="1" x14ac:dyDescent="0.2">
      <c r="A776" s="6"/>
      <c r="B776" s="31"/>
      <c r="C776" s="31"/>
      <c r="D776" s="32"/>
      <c r="E776" s="33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6"/>
      <c r="Y776" s="6"/>
      <c r="Z776" s="6"/>
    </row>
    <row r="777" spans="1:26" ht="15.75" customHeight="1" x14ac:dyDescent="0.2">
      <c r="A777" s="6"/>
      <c r="B777" s="31"/>
      <c r="C777" s="31"/>
      <c r="D777" s="32"/>
      <c r="E777" s="33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6"/>
      <c r="Y777" s="6"/>
      <c r="Z777" s="6"/>
    </row>
    <row r="778" spans="1:26" ht="15.75" customHeight="1" x14ac:dyDescent="0.2">
      <c r="A778" s="6"/>
      <c r="B778" s="31"/>
      <c r="C778" s="31"/>
      <c r="D778" s="32"/>
      <c r="E778" s="33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6"/>
      <c r="Y778" s="6"/>
      <c r="Z778" s="6"/>
    </row>
    <row r="779" spans="1:26" ht="15.75" customHeight="1" x14ac:dyDescent="0.2">
      <c r="A779" s="6"/>
      <c r="B779" s="31"/>
      <c r="C779" s="31"/>
      <c r="D779" s="32"/>
      <c r="E779" s="33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6"/>
      <c r="Y779" s="6"/>
      <c r="Z779" s="6"/>
    </row>
    <row r="780" spans="1:26" ht="15.75" customHeight="1" x14ac:dyDescent="0.2">
      <c r="A780" s="6"/>
      <c r="B780" s="31"/>
      <c r="C780" s="31"/>
      <c r="D780" s="32"/>
      <c r="E780" s="33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6"/>
      <c r="Y780" s="6"/>
      <c r="Z780" s="6"/>
    </row>
    <row r="781" spans="1:26" ht="15.75" customHeight="1" x14ac:dyDescent="0.2">
      <c r="A781" s="6"/>
      <c r="B781" s="31"/>
      <c r="C781" s="31"/>
      <c r="D781" s="32"/>
      <c r="E781" s="33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6"/>
      <c r="Y781" s="6"/>
      <c r="Z781" s="6"/>
    </row>
    <row r="782" spans="1:26" ht="15.75" customHeight="1" x14ac:dyDescent="0.2">
      <c r="A782" s="6"/>
      <c r="B782" s="31"/>
      <c r="C782" s="31"/>
      <c r="D782" s="32"/>
      <c r="E782" s="33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6"/>
      <c r="Y782" s="6"/>
      <c r="Z782" s="6"/>
    </row>
    <row r="783" spans="1:26" ht="15.75" customHeight="1" x14ac:dyDescent="0.2">
      <c r="A783" s="6"/>
      <c r="B783" s="31"/>
      <c r="C783" s="31"/>
      <c r="D783" s="32"/>
      <c r="E783" s="33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6"/>
      <c r="Y783" s="6"/>
      <c r="Z783" s="6"/>
    </row>
    <row r="784" spans="1:26" ht="15.75" customHeight="1" x14ac:dyDescent="0.2">
      <c r="A784" s="6"/>
      <c r="B784" s="31"/>
      <c r="C784" s="31"/>
      <c r="D784" s="32"/>
      <c r="E784" s="33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6"/>
      <c r="Y784" s="6"/>
      <c r="Z784" s="6"/>
    </row>
    <row r="785" spans="1:26" ht="15.75" customHeight="1" x14ac:dyDescent="0.2">
      <c r="A785" s="6"/>
      <c r="B785" s="31"/>
      <c r="C785" s="31"/>
      <c r="D785" s="32"/>
      <c r="E785" s="33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6"/>
      <c r="Y785" s="6"/>
      <c r="Z785" s="6"/>
    </row>
    <row r="786" spans="1:26" ht="15.75" customHeight="1" x14ac:dyDescent="0.2">
      <c r="A786" s="6"/>
      <c r="B786" s="31"/>
      <c r="C786" s="31"/>
      <c r="D786" s="32"/>
      <c r="E786" s="33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6"/>
      <c r="Y786" s="6"/>
      <c r="Z786" s="6"/>
    </row>
    <row r="787" spans="1:26" ht="15.75" customHeight="1" x14ac:dyDescent="0.2">
      <c r="A787" s="6"/>
      <c r="B787" s="31"/>
      <c r="C787" s="31"/>
      <c r="D787" s="32"/>
      <c r="E787" s="33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6"/>
      <c r="Y787" s="6"/>
      <c r="Z787" s="6"/>
    </row>
    <row r="788" spans="1:26" ht="15.75" customHeight="1" x14ac:dyDescent="0.2">
      <c r="A788" s="6"/>
      <c r="B788" s="31"/>
      <c r="C788" s="31"/>
      <c r="D788" s="32"/>
      <c r="E788" s="33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6"/>
      <c r="Y788" s="6"/>
      <c r="Z788" s="6"/>
    </row>
    <row r="789" spans="1:26" ht="15.75" customHeight="1" x14ac:dyDescent="0.2">
      <c r="A789" s="6"/>
      <c r="B789" s="31"/>
      <c r="C789" s="31"/>
      <c r="D789" s="32"/>
      <c r="E789" s="33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6"/>
      <c r="Y789" s="6"/>
      <c r="Z789" s="6"/>
    </row>
    <row r="790" spans="1:26" ht="15.75" customHeight="1" x14ac:dyDescent="0.2">
      <c r="A790" s="6"/>
      <c r="B790" s="31"/>
      <c r="C790" s="31"/>
      <c r="D790" s="32"/>
      <c r="E790" s="33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6"/>
      <c r="Y790" s="6"/>
      <c r="Z790" s="6"/>
    </row>
    <row r="791" spans="1:26" ht="15.75" customHeight="1" x14ac:dyDescent="0.2">
      <c r="A791" s="6"/>
      <c r="B791" s="31"/>
      <c r="C791" s="31"/>
      <c r="D791" s="32"/>
      <c r="E791" s="33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6"/>
      <c r="Y791" s="6"/>
      <c r="Z791" s="6"/>
    </row>
    <row r="792" spans="1:26" ht="15.75" customHeight="1" x14ac:dyDescent="0.2">
      <c r="A792" s="6"/>
      <c r="B792" s="31"/>
      <c r="C792" s="31"/>
      <c r="D792" s="32"/>
      <c r="E792" s="33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6"/>
      <c r="Y792" s="6"/>
      <c r="Z792" s="6"/>
    </row>
    <row r="793" spans="1:26" ht="15.75" customHeight="1" x14ac:dyDescent="0.2">
      <c r="A793" s="6"/>
      <c r="B793" s="31"/>
      <c r="C793" s="31"/>
      <c r="D793" s="32"/>
      <c r="E793" s="33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6"/>
      <c r="Y793" s="6"/>
      <c r="Z793" s="6"/>
    </row>
    <row r="794" spans="1:26" ht="15.75" customHeight="1" x14ac:dyDescent="0.2">
      <c r="A794" s="6"/>
      <c r="B794" s="31"/>
      <c r="C794" s="31"/>
      <c r="D794" s="32"/>
      <c r="E794" s="33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6"/>
      <c r="Y794" s="6"/>
      <c r="Z794" s="6"/>
    </row>
    <row r="795" spans="1:26" ht="15.75" customHeight="1" x14ac:dyDescent="0.2">
      <c r="A795" s="6"/>
      <c r="B795" s="31"/>
      <c r="C795" s="31"/>
      <c r="D795" s="32"/>
      <c r="E795" s="33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6"/>
      <c r="Y795" s="6"/>
      <c r="Z795" s="6"/>
    </row>
    <row r="796" spans="1:26" ht="15.75" customHeight="1" x14ac:dyDescent="0.2">
      <c r="A796" s="6"/>
      <c r="B796" s="31"/>
      <c r="C796" s="31"/>
      <c r="D796" s="32"/>
      <c r="E796" s="33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6"/>
      <c r="Y796" s="6"/>
      <c r="Z796" s="6"/>
    </row>
    <row r="797" spans="1:26" ht="15.75" customHeight="1" x14ac:dyDescent="0.2">
      <c r="A797" s="6"/>
      <c r="B797" s="31"/>
      <c r="C797" s="31"/>
      <c r="D797" s="32"/>
      <c r="E797" s="33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6"/>
      <c r="Y797" s="6"/>
      <c r="Z797" s="6"/>
    </row>
    <row r="798" spans="1:26" ht="15.75" customHeight="1" x14ac:dyDescent="0.2">
      <c r="A798" s="6"/>
      <c r="B798" s="31"/>
      <c r="C798" s="31"/>
      <c r="D798" s="32"/>
      <c r="E798" s="33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6"/>
      <c r="Y798" s="6"/>
      <c r="Z798" s="6"/>
    </row>
    <row r="799" spans="1:26" ht="15.75" customHeight="1" x14ac:dyDescent="0.2">
      <c r="A799" s="6"/>
      <c r="B799" s="31"/>
      <c r="C799" s="31"/>
      <c r="D799" s="32"/>
      <c r="E799" s="33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6"/>
      <c r="Y799" s="6"/>
      <c r="Z799" s="6"/>
    </row>
    <row r="800" spans="1:26" ht="15.75" customHeight="1" x14ac:dyDescent="0.2">
      <c r="A800" s="6"/>
      <c r="B800" s="31"/>
      <c r="C800" s="31"/>
      <c r="D800" s="32"/>
      <c r="E800" s="33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6"/>
      <c r="Y800" s="6"/>
      <c r="Z800" s="6"/>
    </row>
    <row r="801" spans="1:26" ht="15.75" customHeight="1" x14ac:dyDescent="0.2">
      <c r="A801" s="6"/>
      <c r="B801" s="31"/>
      <c r="C801" s="31"/>
      <c r="D801" s="32"/>
      <c r="E801" s="33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6"/>
      <c r="Y801" s="6"/>
      <c r="Z801" s="6"/>
    </row>
    <row r="802" spans="1:26" ht="15.75" customHeight="1" x14ac:dyDescent="0.2">
      <c r="A802" s="6"/>
      <c r="B802" s="31"/>
      <c r="C802" s="31"/>
      <c r="D802" s="32"/>
      <c r="E802" s="33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6"/>
      <c r="Y802" s="6"/>
      <c r="Z802" s="6"/>
    </row>
    <row r="803" spans="1:26" ht="15.75" customHeight="1" x14ac:dyDescent="0.2">
      <c r="A803" s="6"/>
      <c r="B803" s="31"/>
      <c r="C803" s="31"/>
      <c r="D803" s="32"/>
      <c r="E803" s="33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6"/>
      <c r="Y803" s="6"/>
      <c r="Z803" s="6"/>
    </row>
    <row r="804" spans="1:26" ht="15.75" customHeight="1" x14ac:dyDescent="0.2">
      <c r="A804" s="6"/>
      <c r="B804" s="31"/>
      <c r="C804" s="31"/>
      <c r="D804" s="32"/>
      <c r="E804" s="33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6"/>
      <c r="Y804" s="6"/>
      <c r="Z804" s="6"/>
    </row>
    <row r="805" spans="1:26" ht="15.75" customHeight="1" x14ac:dyDescent="0.2">
      <c r="A805" s="6"/>
      <c r="B805" s="31"/>
      <c r="C805" s="31"/>
      <c r="D805" s="32"/>
      <c r="E805" s="33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6"/>
      <c r="Y805" s="6"/>
      <c r="Z805" s="6"/>
    </row>
    <row r="806" spans="1:26" ht="15.75" customHeight="1" x14ac:dyDescent="0.2">
      <c r="A806" s="6"/>
      <c r="B806" s="31"/>
      <c r="C806" s="31"/>
      <c r="D806" s="32"/>
      <c r="E806" s="33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6"/>
      <c r="Y806" s="6"/>
      <c r="Z806" s="6"/>
    </row>
    <row r="807" spans="1:26" ht="15.75" customHeight="1" x14ac:dyDescent="0.2">
      <c r="A807" s="6"/>
      <c r="B807" s="31"/>
      <c r="C807" s="31"/>
      <c r="D807" s="32"/>
      <c r="E807" s="33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6"/>
      <c r="Y807" s="6"/>
      <c r="Z807" s="6"/>
    </row>
    <row r="808" spans="1:26" ht="15.75" customHeight="1" x14ac:dyDescent="0.2">
      <c r="A808" s="6"/>
      <c r="B808" s="31"/>
      <c r="C808" s="31"/>
      <c r="D808" s="32"/>
      <c r="E808" s="33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6"/>
      <c r="Y808" s="6"/>
      <c r="Z808" s="6"/>
    </row>
    <row r="809" spans="1:26" ht="15.75" customHeight="1" x14ac:dyDescent="0.2">
      <c r="A809" s="6"/>
      <c r="B809" s="31"/>
      <c r="C809" s="31"/>
      <c r="D809" s="32"/>
      <c r="E809" s="33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6"/>
      <c r="Y809" s="6"/>
      <c r="Z809" s="6"/>
    </row>
    <row r="810" spans="1:26" ht="15.75" customHeight="1" x14ac:dyDescent="0.2">
      <c r="A810" s="6"/>
      <c r="B810" s="31"/>
      <c r="C810" s="31"/>
      <c r="D810" s="32"/>
      <c r="E810" s="33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6"/>
      <c r="Y810" s="6"/>
      <c r="Z810" s="6"/>
    </row>
    <row r="811" spans="1:26" ht="15.75" customHeight="1" x14ac:dyDescent="0.2">
      <c r="A811" s="6"/>
      <c r="B811" s="31"/>
      <c r="C811" s="31"/>
      <c r="D811" s="32"/>
      <c r="E811" s="33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6"/>
      <c r="Y811" s="6"/>
      <c r="Z811" s="6"/>
    </row>
    <row r="812" spans="1:26" ht="15.75" customHeight="1" x14ac:dyDescent="0.2">
      <c r="A812" s="6"/>
      <c r="B812" s="31"/>
      <c r="C812" s="31"/>
      <c r="D812" s="32"/>
      <c r="E812" s="33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6"/>
      <c r="Y812" s="6"/>
      <c r="Z812" s="6"/>
    </row>
    <row r="813" spans="1:26" ht="15.75" customHeight="1" x14ac:dyDescent="0.2">
      <c r="A813" s="6"/>
      <c r="B813" s="31"/>
      <c r="C813" s="31"/>
      <c r="D813" s="32"/>
      <c r="E813" s="33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6"/>
      <c r="Y813" s="6"/>
      <c r="Z813" s="6"/>
    </row>
    <row r="814" spans="1:26" ht="15.75" customHeight="1" x14ac:dyDescent="0.2">
      <c r="A814" s="6"/>
      <c r="B814" s="31"/>
      <c r="C814" s="31"/>
      <c r="D814" s="32"/>
      <c r="E814" s="33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6"/>
      <c r="Y814" s="6"/>
      <c r="Z814" s="6"/>
    </row>
    <row r="815" spans="1:26" ht="15.75" customHeight="1" x14ac:dyDescent="0.2">
      <c r="A815" s="6"/>
      <c r="B815" s="31"/>
      <c r="C815" s="31"/>
      <c r="D815" s="32"/>
      <c r="E815" s="33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6"/>
      <c r="Y815" s="6"/>
      <c r="Z815" s="6"/>
    </row>
    <row r="816" spans="1:26" ht="15.75" customHeight="1" x14ac:dyDescent="0.2">
      <c r="A816" s="6"/>
      <c r="B816" s="31"/>
      <c r="C816" s="31"/>
      <c r="D816" s="32"/>
      <c r="E816" s="33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6"/>
      <c r="Y816" s="6"/>
      <c r="Z816" s="6"/>
    </row>
    <row r="817" spans="1:26" ht="15.75" customHeight="1" x14ac:dyDescent="0.2">
      <c r="A817" s="6"/>
      <c r="B817" s="31"/>
      <c r="C817" s="31"/>
      <c r="D817" s="32"/>
      <c r="E817" s="33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6"/>
      <c r="Y817" s="6"/>
      <c r="Z817" s="6"/>
    </row>
    <row r="818" spans="1:26" ht="15.75" customHeight="1" x14ac:dyDescent="0.2">
      <c r="A818" s="6"/>
      <c r="B818" s="31"/>
      <c r="C818" s="31"/>
      <c r="D818" s="32"/>
      <c r="E818" s="33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6"/>
      <c r="Y818" s="6"/>
      <c r="Z818" s="6"/>
    </row>
    <row r="819" spans="1:26" ht="15.75" customHeight="1" x14ac:dyDescent="0.2">
      <c r="A819" s="6"/>
      <c r="B819" s="31"/>
      <c r="C819" s="31"/>
      <c r="D819" s="32"/>
      <c r="E819" s="33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6"/>
      <c r="Y819" s="6"/>
      <c r="Z819" s="6"/>
    </row>
    <row r="820" spans="1:26" ht="15.75" customHeight="1" x14ac:dyDescent="0.2">
      <c r="A820" s="6"/>
      <c r="B820" s="31"/>
      <c r="C820" s="31"/>
      <c r="D820" s="32"/>
      <c r="E820" s="33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6"/>
      <c r="Y820" s="6"/>
      <c r="Z820" s="6"/>
    </row>
    <row r="821" spans="1:26" ht="15.75" customHeight="1" x14ac:dyDescent="0.2">
      <c r="A821" s="6"/>
      <c r="B821" s="31"/>
      <c r="C821" s="31"/>
      <c r="D821" s="32"/>
      <c r="E821" s="33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6"/>
      <c r="Y821" s="6"/>
      <c r="Z821" s="6"/>
    </row>
    <row r="822" spans="1:26" ht="15.75" customHeight="1" x14ac:dyDescent="0.2">
      <c r="A822" s="6"/>
      <c r="B822" s="31"/>
      <c r="C822" s="31"/>
      <c r="D822" s="32"/>
      <c r="E822" s="33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6"/>
      <c r="Y822" s="6"/>
      <c r="Z822" s="6"/>
    </row>
    <row r="823" spans="1:26" ht="15.75" customHeight="1" x14ac:dyDescent="0.2">
      <c r="A823" s="6"/>
      <c r="B823" s="31"/>
      <c r="C823" s="31"/>
      <c r="D823" s="32"/>
      <c r="E823" s="33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6"/>
      <c r="Y823" s="6"/>
      <c r="Z823" s="6"/>
    </row>
    <row r="824" spans="1:26" ht="15.75" customHeight="1" x14ac:dyDescent="0.2">
      <c r="A824" s="6"/>
      <c r="B824" s="31"/>
      <c r="C824" s="31"/>
      <c r="D824" s="32"/>
      <c r="E824" s="33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6"/>
      <c r="Y824" s="6"/>
      <c r="Z824" s="6"/>
    </row>
    <row r="825" spans="1:26" ht="15.75" customHeight="1" x14ac:dyDescent="0.2">
      <c r="A825" s="6"/>
      <c r="B825" s="31"/>
      <c r="C825" s="31"/>
      <c r="D825" s="32"/>
      <c r="E825" s="33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6"/>
      <c r="Y825" s="6"/>
      <c r="Z825" s="6"/>
    </row>
    <row r="826" spans="1:26" ht="15.75" customHeight="1" x14ac:dyDescent="0.2">
      <c r="A826" s="6"/>
      <c r="B826" s="31"/>
      <c r="C826" s="31"/>
      <c r="D826" s="32"/>
      <c r="E826" s="33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6"/>
      <c r="Y826" s="6"/>
      <c r="Z826" s="6"/>
    </row>
    <row r="827" spans="1:26" ht="15.75" customHeight="1" x14ac:dyDescent="0.2">
      <c r="A827" s="6"/>
      <c r="B827" s="31"/>
      <c r="C827" s="31"/>
      <c r="D827" s="32"/>
      <c r="E827" s="33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6"/>
      <c r="Y827" s="6"/>
      <c r="Z827" s="6"/>
    </row>
    <row r="828" spans="1:26" ht="15.75" customHeight="1" x14ac:dyDescent="0.2">
      <c r="A828" s="6"/>
      <c r="B828" s="31"/>
      <c r="C828" s="31"/>
      <c r="D828" s="32"/>
      <c r="E828" s="33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6"/>
      <c r="Y828" s="6"/>
      <c r="Z828" s="6"/>
    </row>
    <row r="829" spans="1:26" ht="15.75" customHeight="1" x14ac:dyDescent="0.2">
      <c r="A829" s="6"/>
      <c r="B829" s="31"/>
      <c r="C829" s="31"/>
      <c r="D829" s="32"/>
      <c r="E829" s="33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6"/>
      <c r="Y829" s="6"/>
      <c r="Z829" s="6"/>
    </row>
    <row r="830" spans="1:26" ht="15.75" customHeight="1" x14ac:dyDescent="0.2">
      <c r="A830" s="6"/>
      <c r="B830" s="31"/>
      <c r="C830" s="31"/>
      <c r="D830" s="32"/>
      <c r="E830" s="33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6"/>
      <c r="Y830" s="6"/>
      <c r="Z830" s="6"/>
    </row>
    <row r="831" spans="1:26" ht="15.75" customHeight="1" x14ac:dyDescent="0.2">
      <c r="A831" s="6"/>
      <c r="B831" s="31"/>
      <c r="C831" s="31"/>
      <c r="D831" s="32"/>
      <c r="E831" s="33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6"/>
      <c r="Y831" s="6"/>
      <c r="Z831" s="6"/>
    </row>
    <row r="832" spans="1:26" ht="15.75" customHeight="1" x14ac:dyDescent="0.2">
      <c r="A832" s="6"/>
      <c r="B832" s="31"/>
      <c r="C832" s="31"/>
      <c r="D832" s="32"/>
      <c r="E832" s="33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6"/>
      <c r="Y832" s="6"/>
      <c r="Z832" s="6"/>
    </row>
    <row r="833" spans="1:26" ht="15.75" customHeight="1" x14ac:dyDescent="0.2">
      <c r="A833" s="6"/>
      <c r="B833" s="31"/>
      <c r="C833" s="31"/>
      <c r="D833" s="32"/>
      <c r="E833" s="33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6"/>
      <c r="Y833" s="6"/>
      <c r="Z833" s="6"/>
    </row>
    <row r="834" spans="1:26" ht="15.75" customHeight="1" x14ac:dyDescent="0.2">
      <c r="A834" s="6"/>
      <c r="B834" s="31"/>
      <c r="C834" s="31"/>
      <c r="D834" s="32"/>
      <c r="E834" s="33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6"/>
      <c r="Y834" s="6"/>
      <c r="Z834" s="6"/>
    </row>
    <row r="835" spans="1:26" ht="15.75" customHeight="1" x14ac:dyDescent="0.2">
      <c r="A835" s="6"/>
      <c r="B835" s="31"/>
      <c r="C835" s="31"/>
      <c r="D835" s="32"/>
      <c r="E835" s="33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6"/>
      <c r="Y835" s="6"/>
      <c r="Z835" s="6"/>
    </row>
    <row r="836" spans="1:26" ht="15.75" customHeight="1" x14ac:dyDescent="0.2">
      <c r="A836" s="6"/>
      <c r="B836" s="31"/>
      <c r="C836" s="31"/>
      <c r="D836" s="32"/>
      <c r="E836" s="33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6"/>
      <c r="Y836" s="6"/>
      <c r="Z836" s="6"/>
    </row>
    <row r="837" spans="1:26" ht="15.75" customHeight="1" x14ac:dyDescent="0.2">
      <c r="A837" s="6"/>
      <c r="B837" s="31"/>
      <c r="C837" s="31"/>
      <c r="D837" s="32"/>
      <c r="E837" s="33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6"/>
      <c r="Y837" s="6"/>
      <c r="Z837" s="6"/>
    </row>
    <row r="838" spans="1:26" ht="15.75" customHeight="1" x14ac:dyDescent="0.2">
      <c r="A838" s="6"/>
      <c r="B838" s="31"/>
      <c r="C838" s="31"/>
      <c r="D838" s="32"/>
      <c r="E838" s="33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6"/>
      <c r="Y838" s="6"/>
      <c r="Z838" s="6"/>
    </row>
    <row r="839" spans="1:26" ht="15.75" customHeight="1" x14ac:dyDescent="0.2">
      <c r="A839" s="6"/>
      <c r="B839" s="31"/>
      <c r="C839" s="31"/>
      <c r="D839" s="32"/>
      <c r="E839" s="33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6"/>
      <c r="Y839" s="6"/>
      <c r="Z839" s="6"/>
    </row>
    <row r="840" spans="1:26" ht="15.75" customHeight="1" x14ac:dyDescent="0.2">
      <c r="A840" s="6"/>
      <c r="B840" s="31"/>
      <c r="C840" s="31"/>
      <c r="D840" s="32"/>
      <c r="E840" s="33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6"/>
      <c r="Y840" s="6"/>
      <c r="Z840" s="6"/>
    </row>
    <row r="841" spans="1:26" ht="15.75" customHeight="1" x14ac:dyDescent="0.2">
      <c r="A841" s="6"/>
      <c r="B841" s="31"/>
      <c r="C841" s="31"/>
      <c r="D841" s="32"/>
      <c r="E841" s="33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6"/>
      <c r="Y841" s="6"/>
      <c r="Z841" s="6"/>
    </row>
    <row r="842" spans="1:26" ht="15.75" customHeight="1" x14ac:dyDescent="0.2">
      <c r="A842" s="6"/>
      <c r="B842" s="31"/>
      <c r="C842" s="31"/>
      <c r="D842" s="32"/>
      <c r="E842" s="33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6"/>
      <c r="Y842" s="6"/>
      <c r="Z842" s="6"/>
    </row>
    <row r="843" spans="1:26" ht="15.75" customHeight="1" x14ac:dyDescent="0.2">
      <c r="A843" s="6"/>
      <c r="B843" s="31"/>
      <c r="C843" s="31"/>
      <c r="D843" s="32"/>
      <c r="E843" s="33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6"/>
      <c r="Y843" s="6"/>
      <c r="Z843" s="6"/>
    </row>
    <row r="844" spans="1:26" ht="15.75" customHeight="1" x14ac:dyDescent="0.2">
      <c r="A844" s="6"/>
      <c r="B844" s="31"/>
      <c r="C844" s="31"/>
      <c r="D844" s="32"/>
      <c r="E844" s="33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6"/>
      <c r="Y844" s="6"/>
      <c r="Z844" s="6"/>
    </row>
    <row r="845" spans="1:26" ht="15.75" customHeight="1" x14ac:dyDescent="0.2">
      <c r="A845" s="6"/>
      <c r="B845" s="31"/>
      <c r="C845" s="31"/>
      <c r="D845" s="32"/>
      <c r="E845" s="33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6"/>
      <c r="Y845" s="6"/>
      <c r="Z845" s="6"/>
    </row>
    <row r="846" spans="1:26" ht="15.75" customHeight="1" x14ac:dyDescent="0.2">
      <c r="A846" s="6"/>
      <c r="B846" s="31"/>
      <c r="C846" s="31"/>
      <c r="D846" s="32"/>
      <c r="E846" s="33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6"/>
      <c r="Y846" s="6"/>
      <c r="Z846" s="6"/>
    </row>
    <row r="847" spans="1:26" ht="15.75" customHeight="1" x14ac:dyDescent="0.2">
      <c r="A847" s="6"/>
      <c r="B847" s="31"/>
      <c r="C847" s="31"/>
      <c r="D847" s="32"/>
      <c r="E847" s="33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6"/>
      <c r="Y847" s="6"/>
      <c r="Z847" s="6"/>
    </row>
    <row r="848" spans="1:26" ht="15.75" customHeight="1" x14ac:dyDescent="0.2">
      <c r="A848" s="6"/>
      <c r="B848" s="31"/>
      <c r="C848" s="31"/>
      <c r="D848" s="32"/>
      <c r="E848" s="33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6"/>
      <c r="Y848" s="6"/>
      <c r="Z848" s="6"/>
    </row>
    <row r="849" spans="1:26" ht="15.75" customHeight="1" x14ac:dyDescent="0.2">
      <c r="A849" s="6"/>
      <c r="B849" s="31"/>
      <c r="C849" s="31"/>
      <c r="D849" s="32"/>
      <c r="E849" s="33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6"/>
      <c r="Y849" s="6"/>
      <c r="Z849" s="6"/>
    </row>
    <row r="850" spans="1:26" ht="15.75" customHeight="1" x14ac:dyDescent="0.2">
      <c r="A850" s="6"/>
      <c r="B850" s="31"/>
      <c r="C850" s="31"/>
      <c r="D850" s="32"/>
      <c r="E850" s="33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6"/>
      <c r="Y850" s="6"/>
      <c r="Z850" s="6"/>
    </row>
    <row r="851" spans="1:26" ht="15.75" customHeight="1" x14ac:dyDescent="0.2">
      <c r="A851" s="6"/>
      <c r="B851" s="31"/>
      <c r="C851" s="31"/>
      <c r="D851" s="32"/>
      <c r="E851" s="33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6"/>
      <c r="Y851" s="6"/>
      <c r="Z851" s="6"/>
    </row>
    <row r="852" spans="1:26" ht="15.75" customHeight="1" x14ac:dyDescent="0.2">
      <c r="A852" s="6"/>
      <c r="B852" s="31"/>
      <c r="C852" s="31"/>
      <c r="D852" s="32"/>
      <c r="E852" s="33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6"/>
      <c r="Y852" s="6"/>
      <c r="Z852" s="6"/>
    </row>
    <row r="853" spans="1:26" ht="15.75" customHeight="1" x14ac:dyDescent="0.2">
      <c r="A853" s="6"/>
      <c r="B853" s="31"/>
      <c r="C853" s="31"/>
      <c r="D853" s="32"/>
      <c r="E853" s="33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6"/>
      <c r="Y853" s="6"/>
      <c r="Z853" s="6"/>
    </row>
    <row r="854" spans="1:26" ht="15.75" customHeight="1" x14ac:dyDescent="0.2">
      <c r="A854" s="6"/>
      <c r="B854" s="31"/>
      <c r="C854" s="31"/>
      <c r="D854" s="32"/>
      <c r="E854" s="33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6"/>
      <c r="Y854" s="6"/>
      <c r="Z854" s="6"/>
    </row>
    <row r="855" spans="1:26" ht="15.75" customHeight="1" x14ac:dyDescent="0.2">
      <c r="A855" s="6"/>
      <c r="B855" s="31"/>
      <c r="C855" s="31"/>
      <c r="D855" s="32"/>
      <c r="E855" s="33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6"/>
      <c r="Y855" s="6"/>
      <c r="Z855" s="6"/>
    </row>
    <row r="856" spans="1:26" ht="15.75" customHeight="1" x14ac:dyDescent="0.2">
      <c r="A856" s="6"/>
      <c r="B856" s="31"/>
      <c r="C856" s="31"/>
      <c r="D856" s="32"/>
      <c r="E856" s="33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6"/>
      <c r="Y856" s="6"/>
      <c r="Z856" s="6"/>
    </row>
    <row r="857" spans="1:26" ht="15.75" customHeight="1" x14ac:dyDescent="0.2">
      <c r="A857" s="6"/>
      <c r="B857" s="31"/>
      <c r="C857" s="31"/>
      <c r="D857" s="32"/>
      <c r="E857" s="33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6"/>
      <c r="Y857" s="6"/>
      <c r="Z857" s="6"/>
    </row>
    <row r="858" spans="1:26" ht="15.75" customHeight="1" x14ac:dyDescent="0.2">
      <c r="A858" s="6"/>
      <c r="B858" s="31"/>
      <c r="C858" s="31"/>
      <c r="D858" s="32"/>
      <c r="E858" s="33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6"/>
      <c r="Y858" s="6"/>
      <c r="Z858" s="6"/>
    </row>
    <row r="859" spans="1:26" ht="15.75" customHeight="1" x14ac:dyDescent="0.2">
      <c r="A859" s="6"/>
      <c r="B859" s="31"/>
      <c r="C859" s="31"/>
      <c r="D859" s="32"/>
      <c r="E859" s="33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6"/>
      <c r="Y859" s="6"/>
      <c r="Z859" s="6"/>
    </row>
    <row r="860" spans="1:26" ht="15.75" customHeight="1" x14ac:dyDescent="0.2">
      <c r="A860" s="6"/>
      <c r="B860" s="31"/>
      <c r="C860" s="31"/>
      <c r="D860" s="32"/>
      <c r="E860" s="33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6"/>
      <c r="Y860" s="6"/>
      <c r="Z860" s="6"/>
    </row>
    <row r="861" spans="1:26" ht="15.75" customHeight="1" x14ac:dyDescent="0.2">
      <c r="A861" s="6"/>
      <c r="B861" s="31"/>
      <c r="C861" s="31"/>
      <c r="D861" s="32"/>
      <c r="E861" s="33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6"/>
      <c r="Y861" s="6"/>
      <c r="Z861" s="6"/>
    </row>
    <row r="862" spans="1:26" ht="15.75" customHeight="1" x14ac:dyDescent="0.2">
      <c r="A862" s="6"/>
      <c r="B862" s="31"/>
      <c r="C862" s="31"/>
      <c r="D862" s="32"/>
      <c r="E862" s="33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6"/>
      <c r="Y862" s="6"/>
      <c r="Z862" s="6"/>
    </row>
    <row r="863" spans="1:26" ht="15.75" customHeight="1" x14ac:dyDescent="0.2">
      <c r="A863" s="6"/>
      <c r="B863" s="31"/>
      <c r="C863" s="31"/>
      <c r="D863" s="32"/>
      <c r="E863" s="33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6"/>
      <c r="Y863" s="6"/>
      <c r="Z863" s="6"/>
    </row>
    <row r="864" spans="1:26" ht="15.75" customHeight="1" x14ac:dyDescent="0.2">
      <c r="A864" s="6"/>
      <c r="B864" s="31"/>
      <c r="C864" s="31"/>
      <c r="D864" s="32"/>
      <c r="E864" s="33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6"/>
      <c r="Y864" s="6"/>
      <c r="Z864" s="6"/>
    </row>
    <row r="865" spans="1:26" ht="15.75" customHeight="1" x14ac:dyDescent="0.2">
      <c r="A865" s="6"/>
      <c r="B865" s="31"/>
      <c r="C865" s="31"/>
      <c r="D865" s="32"/>
      <c r="E865" s="33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6"/>
      <c r="Y865" s="6"/>
      <c r="Z865" s="6"/>
    </row>
    <row r="866" spans="1:26" ht="15.75" customHeight="1" x14ac:dyDescent="0.2">
      <c r="A866" s="6"/>
      <c r="B866" s="31"/>
      <c r="C866" s="31"/>
      <c r="D866" s="32"/>
      <c r="E866" s="33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6"/>
      <c r="Y866" s="6"/>
      <c r="Z866" s="6"/>
    </row>
    <row r="867" spans="1:26" ht="15.75" customHeight="1" x14ac:dyDescent="0.2">
      <c r="A867" s="6"/>
      <c r="B867" s="31"/>
      <c r="C867" s="31"/>
      <c r="D867" s="32"/>
      <c r="E867" s="33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6"/>
      <c r="Y867" s="6"/>
      <c r="Z867" s="6"/>
    </row>
    <row r="868" spans="1:26" ht="15.75" customHeight="1" x14ac:dyDescent="0.2">
      <c r="A868" s="6"/>
      <c r="B868" s="31"/>
      <c r="C868" s="31"/>
      <c r="D868" s="32"/>
      <c r="E868" s="33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6"/>
      <c r="Y868" s="6"/>
      <c r="Z868" s="6"/>
    </row>
    <row r="869" spans="1:26" ht="15.75" customHeight="1" x14ac:dyDescent="0.2">
      <c r="A869" s="6"/>
      <c r="B869" s="31"/>
      <c r="C869" s="31"/>
      <c r="D869" s="32"/>
      <c r="E869" s="33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6"/>
      <c r="Y869" s="6"/>
      <c r="Z869" s="6"/>
    </row>
    <row r="870" spans="1:26" ht="15.75" customHeight="1" x14ac:dyDescent="0.2">
      <c r="A870" s="6"/>
      <c r="B870" s="31"/>
      <c r="C870" s="31"/>
      <c r="D870" s="32"/>
      <c r="E870" s="33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6"/>
      <c r="Y870" s="6"/>
      <c r="Z870" s="6"/>
    </row>
    <row r="871" spans="1:26" ht="15.75" customHeight="1" x14ac:dyDescent="0.2">
      <c r="A871" s="6"/>
      <c r="B871" s="31"/>
      <c r="C871" s="31"/>
      <c r="D871" s="32"/>
      <c r="E871" s="33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6"/>
      <c r="Y871" s="6"/>
      <c r="Z871" s="6"/>
    </row>
    <row r="872" spans="1:26" ht="15.75" customHeight="1" x14ac:dyDescent="0.2">
      <c r="A872" s="6"/>
      <c r="B872" s="31"/>
      <c r="C872" s="31"/>
      <c r="D872" s="32"/>
      <c r="E872" s="33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6"/>
      <c r="Y872" s="6"/>
      <c r="Z872" s="6"/>
    </row>
    <row r="873" spans="1:26" ht="15.75" customHeight="1" x14ac:dyDescent="0.2">
      <c r="A873" s="6"/>
      <c r="B873" s="31"/>
      <c r="C873" s="31"/>
      <c r="D873" s="32"/>
      <c r="E873" s="33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6"/>
      <c r="Y873" s="6"/>
      <c r="Z873" s="6"/>
    </row>
    <row r="874" spans="1:26" ht="15.75" customHeight="1" x14ac:dyDescent="0.2">
      <c r="A874" s="6"/>
      <c r="B874" s="31"/>
      <c r="C874" s="31"/>
      <c r="D874" s="32"/>
      <c r="E874" s="33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6"/>
      <c r="Y874" s="6"/>
      <c r="Z874" s="6"/>
    </row>
    <row r="875" spans="1:26" ht="15.75" customHeight="1" x14ac:dyDescent="0.2">
      <c r="A875" s="6"/>
      <c r="B875" s="31"/>
      <c r="C875" s="31"/>
      <c r="D875" s="32"/>
      <c r="E875" s="33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6"/>
      <c r="Y875" s="6"/>
      <c r="Z875" s="6"/>
    </row>
    <row r="876" spans="1:26" ht="15.75" customHeight="1" x14ac:dyDescent="0.2">
      <c r="A876" s="6"/>
      <c r="B876" s="31"/>
      <c r="C876" s="31"/>
      <c r="D876" s="32"/>
      <c r="E876" s="33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6"/>
      <c r="Y876" s="6"/>
      <c r="Z876" s="6"/>
    </row>
    <row r="877" spans="1:26" ht="15.75" customHeight="1" x14ac:dyDescent="0.2">
      <c r="A877" s="6"/>
      <c r="B877" s="31"/>
      <c r="C877" s="31"/>
      <c r="D877" s="32"/>
      <c r="E877" s="33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6"/>
      <c r="Y877" s="6"/>
      <c r="Z877" s="6"/>
    </row>
    <row r="878" spans="1:26" ht="15.75" customHeight="1" x14ac:dyDescent="0.2">
      <c r="A878" s="6"/>
      <c r="B878" s="31"/>
      <c r="C878" s="31"/>
      <c r="D878" s="32"/>
      <c r="E878" s="33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6"/>
      <c r="Y878" s="6"/>
      <c r="Z878" s="6"/>
    </row>
    <row r="879" spans="1:26" ht="15.75" customHeight="1" x14ac:dyDescent="0.2">
      <c r="A879" s="6"/>
      <c r="B879" s="31"/>
      <c r="C879" s="31"/>
      <c r="D879" s="32"/>
      <c r="E879" s="33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6"/>
      <c r="Y879" s="6"/>
      <c r="Z879" s="6"/>
    </row>
    <row r="880" spans="1:26" ht="15.75" customHeight="1" x14ac:dyDescent="0.2">
      <c r="A880" s="6"/>
      <c r="B880" s="31"/>
      <c r="C880" s="31"/>
      <c r="D880" s="32"/>
      <c r="E880" s="33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6"/>
      <c r="Y880" s="6"/>
      <c r="Z880" s="6"/>
    </row>
    <row r="881" spans="1:26" ht="15.75" customHeight="1" x14ac:dyDescent="0.2">
      <c r="A881" s="6"/>
      <c r="B881" s="31"/>
      <c r="C881" s="31"/>
      <c r="D881" s="32"/>
      <c r="E881" s="33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6"/>
      <c r="Y881" s="6"/>
      <c r="Z881" s="6"/>
    </row>
    <row r="882" spans="1:26" ht="15.75" customHeight="1" x14ac:dyDescent="0.2">
      <c r="A882" s="6"/>
      <c r="B882" s="31"/>
      <c r="C882" s="31"/>
      <c r="D882" s="32"/>
      <c r="E882" s="33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6"/>
      <c r="Y882" s="6"/>
      <c r="Z882" s="6"/>
    </row>
    <row r="883" spans="1:26" ht="15.75" customHeight="1" x14ac:dyDescent="0.2">
      <c r="A883" s="6"/>
      <c r="B883" s="31"/>
      <c r="C883" s="31"/>
      <c r="D883" s="32"/>
      <c r="E883" s="33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6"/>
      <c r="Y883" s="6"/>
      <c r="Z883" s="6"/>
    </row>
    <row r="884" spans="1:26" ht="15.75" customHeight="1" x14ac:dyDescent="0.2">
      <c r="A884" s="6"/>
      <c r="B884" s="31"/>
      <c r="C884" s="31"/>
      <c r="D884" s="32"/>
      <c r="E884" s="33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6"/>
      <c r="Y884" s="6"/>
      <c r="Z884" s="6"/>
    </row>
    <row r="885" spans="1:26" ht="15.75" customHeight="1" x14ac:dyDescent="0.2">
      <c r="A885" s="6"/>
      <c r="B885" s="31"/>
      <c r="C885" s="31"/>
      <c r="D885" s="32"/>
      <c r="E885" s="33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6"/>
      <c r="Y885" s="6"/>
      <c r="Z885" s="6"/>
    </row>
    <row r="886" spans="1:26" ht="15.75" customHeight="1" x14ac:dyDescent="0.2">
      <c r="A886" s="6"/>
      <c r="B886" s="31"/>
      <c r="C886" s="31"/>
      <c r="D886" s="32"/>
      <c r="E886" s="33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6"/>
      <c r="Y886" s="6"/>
      <c r="Z886" s="6"/>
    </row>
    <row r="887" spans="1:26" ht="15.75" customHeight="1" x14ac:dyDescent="0.2">
      <c r="A887" s="6"/>
      <c r="B887" s="31"/>
      <c r="C887" s="31"/>
      <c r="D887" s="32"/>
      <c r="E887" s="33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6"/>
      <c r="Y887" s="6"/>
      <c r="Z887" s="6"/>
    </row>
    <row r="888" spans="1:26" ht="15.75" customHeight="1" x14ac:dyDescent="0.2">
      <c r="A888" s="6"/>
      <c r="B888" s="31"/>
      <c r="C888" s="31"/>
      <c r="D888" s="32"/>
      <c r="E888" s="33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6"/>
      <c r="Y888" s="6"/>
      <c r="Z888" s="6"/>
    </row>
    <row r="889" spans="1:26" ht="15.75" customHeight="1" x14ac:dyDescent="0.2">
      <c r="A889" s="6"/>
      <c r="B889" s="31"/>
      <c r="C889" s="31"/>
      <c r="D889" s="32"/>
      <c r="E889" s="33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6"/>
      <c r="Y889" s="6"/>
      <c r="Z889" s="6"/>
    </row>
    <row r="890" spans="1:26" ht="15.75" customHeight="1" x14ac:dyDescent="0.2">
      <c r="A890" s="6"/>
      <c r="B890" s="31"/>
      <c r="C890" s="31"/>
      <c r="D890" s="32"/>
      <c r="E890" s="33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6"/>
      <c r="Y890" s="6"/>
      <c r="Z890" s="6"/>
    </row>
    <row r="891" spans="1:26" ht="15.75" customHeight="1" x14ac:dyDescent="0.2">
      <c r="A891" s="6"/>
      <c r="B891" s="31"/>
      <c r="C891" s="31"/>
      <c r="D891" s="32"/>
      <c r="E891" s="33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6"/>
      <c r="Y891" s="6"/>
      <c r="Z891" s="6"/>
    </row>
    <row r="892" spans="1:26" ht="15.75" customHeight="1" x14ac:dyDescent="0.2">
      <c r="A892" s="6"/>
      <c r="B892" s="31"/>
      <c r="C892" s="31"/>
      <c r="D892" s="32"/>
      <c r="E892" s="33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6"/>
      <c r="Y892" s="6"/>
      <c r="Z892" s="6"/>
    </row>
    <row r="893" spans="1:26" ht="15.75" customHeight="1" x14ac:dyDescent="0.2">
      <c r="A893" s="6"/>
      <c r="B893" s="31"/>
      <c r="C893" s="31"/>
      <c r="D893" s="32"/>
      <c r="E893" s="33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6"/>
      <c r="Y893" s="6"/>
      <c r="Z893" s="6"/>
    </row>
    <row r="894" spans="1:26" ht="15.75" customHeight="1" x14ac:dyDescent="0.2">
      <c r="A894" s="6"/>
      <c r="B894" s="31"/>
      <c r="C894" s="31"/>
      <c r="D894" s="32"/>
      <c r="E894" s="33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6"/>
      <c r="Y894" s="6"/>
      <c r="Z894" s="6"/>
    </row>
    <row r="895" spans="1:26" ht="15.75" customHeight="1" x14ac:dyDescent="0.2">
      <c r="A895" s="6"/>
      <c r="B895" s="31"/>
      <c r="C895" s="31"/>
      <c r="D895" s="32"/>
      <c r="E895" s="33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6"/>
      <c r="Y895" s="6"/>
      <c r="Z895" s="6"/>
    </row>
    <row r="896" spans="1:26" ht="15.75" customHeight="1" x14ac:dyDescent="0.2">
      <c r="A896" s="6"/>
      <c r="B896" s="31"/>
      <c r="C896" s="31"/>
      <c r="D896" s="32"/>
      <c r="E896" s="33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6"/>
      <c r="Y896" s="6"/>
      <c r="Z896" s="6"/>
    </row>
    <row r="897" spans="1:26" ht="15.75" customHeight="1" x14ac:dyDescent="0.2">
      <c r="A897" s="6"/>
      <c r="B897" s="31"/>
      <c r="C897" s="31"/>
      <c r="D897" s="32"/>
      <c r="E897" s="33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6"/>
      <c r="Y897" s="6"/>
      <c r="Z897" s="6"/>
    </row>
    <row r="898" spans="1:26" ht="15.75" customHeight="1" x14ac:dyDescent="0.2">
      <c r="A898" s="6"/>
      <c r="B898" s="31"/>
      <c r="C898" s="31"/>
      <c r="D898" s="32"/>
      <c r="E898" s="33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6"/>
      <c r="Y898" s="6"/>
      <c r="Z898" s="6"/>
    </row>
    <row r="899" spans="1:26" ht="15.75" customHeight="1" x14ac:dyDescent="0.2">
      <c r="A899" s="6"/>
      <c r="B899" s="31"/>
      <c r="C899" s="31"/>
      <c r="D899" s="32"/>
      <c r="E899" s="33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6"/>
      <c r="Y899" s="6"/>
      <c r="Z899" s="6"/>
    </row>
    <row r="900" spans="1:26" ht="15.75" customHeight="1" x14ac:dyDescent="0.2">
      <c r="A900" s="6"/>
      <c r="B900" s="31"/>
      <c r="C900" s="31"/>
      <c r="D900" s="32"/>
      <c r="E900" s="33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6"/>
      <c r="Y900" s="6"/>
      <c r="Z900" s="6"/>
    </row>
    <row r="901" spans="1:26" ht="15.75" customHeight="1" x14ac:dyDescent="0.2">
      <c r="A901" s="6"/>
      <c r="B901" s="31"/>
      <c r="C901" s="31"/>
      <c r="D901" s="32"/>
      <c r="E901" s="33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6"/>
      <c r="Y901" s="6"/>
      <c r="Z901" s="6"/>
    </row>
    <row r="902" spans="1:26" ht="15.75" customHeight="1" x14ac:dyDescent="0.2">
      <c r="A902" s="6"/>
      <c r="B902" s="31"/>
      <c r="C902" s="31"/>
      <c r="D902" s="32"/>
      <c r="E902" s="33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6"/>
      <c r="Y902" s="6"/>
      <c r="Z902" s="6"/>
    </row>
    <row r="903" spans="1:26" ht="15.75" customHeight="1" x14ac:dyDescent="0.2">
      <c r="A903" s="6"/>
      <c r="B903" s="31"/>
      <c r="C903" s="31"/>
      <c r="D903" s="32"/>
      <c r="E903" s="33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6"/>
      <c r="Y903" s="6"/>
      <c r="Z903" s="6"/>
    </row>
    <row r="904" spans="1:26" ht="15.75" customHeight="1" x14ac:dyDescent="0.2">
      <c r="A904" s="6"/>
      <c r="B904" s="31"/>
      <c r="C904" s="31"/>
      <c r="D904" s="32"/>
      <c r="E904" s="33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6"/>
      <c r="Y904" s="6"/>
      <c r="Z904" s="6"/>
    </row>
    <row r="905" spans="1:26" ht="15.75" customHeight="1" x14ac:dyDescent="0.2">
      <c r="A905" s="6"/>
      <c r="B905" s="31"/>
      <c r="C905" s="31"/>
      <c r="D905" s="32"/>
      <c r="E905" s="33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6"/>
      <c r="Y905" s="6"/>
      <c r="Z905" s="6"/>
    </row>
    <row r="906" spans="1:26" ht="15.75" customHeight="1" x14ac:dyDescent="0.2">
      <c r="A906" s="6"/>
      <c r="B906" s="31"/>
      <c r="C906" s="31"/>
      <c r="D906" s="32"/>
      <c r="E906" s="33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6"/>
      <c r="Y906" s="6"/>
      <c r="Z906" s="6"/>
    </row>
    <row r="907" spans="1:26" ht="15.75" customHeight="1" x14ac:dyDescent="0.2">
      <c r="A907" s="6"/>
      <c r="B907" s="31"/>
      <c r="C907" s="31"/>
      <c r="D907" s="32"/>
      <c r="E907" s="33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6"/>
      <c r="Y907" s="6"/>
      <c r="Z907" s="6"/>
    </row>
    <row r="908" spans="1:26" ht="15.75" customHeight="1" x14ac:dyDescent="0.2">
      <c r="A908" s="6"/>
      <c r="B908" s="31"/>
      <c r="C908" s="31"/>
      <c r="D908" s="32"/>
      <c r="E908" s="33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6"/>
      <c r="Y908" s="6"/>
      <c r="Z908" s="6"/>
    </row>
    <row r="909" spans="1:26" ht="15.75" customHeight="1" x14ac:dyDescent="0.2">
      <c r="A909" s="6"/>
      <c r="B909" s="31"/>
      <c r="C909" s="31"/>
      <c r="D909" s="32"/>
      <c r="E909" s="33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6"/>
      <c r="Y909" s="6"/>
      <c r="Z909" s="6"/>
    </row>
    <row r="910" spans="1:26" ht="15.75" customHeight="1" x14ac:dyDescent="0.2">
      <c r="A910" s="6"/>
      <c r="B910" s="31"/>
      <c r="C910" s="31"/>
      <c r="D910" s="32"/>
      <c r="E910" s="33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6"/>
      <c r="Y910" s="6"/>
      <c r="Z910" s="6"/>
    </row>
    <row r="911" spans="1:26" ht="15.75" customHeight="1" x14ac:dyDescent="0.2">
      <c r="A911" s="6"/>
      <c r="B911" s="31"/>
      <c r="C911" s="31"/>
      <c r="D911" s="32"/>
      <c r="E911" s="33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6"/>
      <c r="Y911" s="6"/>
      <c r="Z911" s="6"/>
    </row>
    <row r="912" spans="1:26" ht="15.75" customHeight="1" x14ac:dyDescent="0.2">
      <c r="A912" s="6"/>
      <c r="B912" s="31"/>
      <c r="C912" s="31"/>
      <c r="D912" s="32"/>
      <c r="E912" s="33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6"/>
      <c r="Y912" s="6"/>
      <c r="Z912" s="6"/>
    </row>
    <row r="913" spans="1:26" ht="15.75" customHeight="1" x14ac:dyDescent="0.2">
      <c r="A913" s="6"/>
      <c r="B913" s="31"/>
      <c r="C913" s="31"/>
      <c r="D913" s="32"/>
      <c r="E913" s="33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6"/>
      <c r="Y913" s="6"/>
      <c r="Z913" s="6"/>
    </row>
    <row r="914" spans="1:26" ht="15.75" customHeight="1" x14ac:dyDescent="0.2">
      <c r="A914" s="6"/>
      <c r="B914" s="31"/>
      <c r="C914" s="31"/>
      <c r="D914" s="32"/>
      <c r="E914" s="33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6"/>
      <c r="Y914" s="6"/>
      <c r="Z914" s="6"/>
    </row>
    <row r="915" spans="1:26" ht="15.75" customHeight="1" x14ac:dyDescent="0.2">
      <c r="A915" s="6"/>
      <c r="B915" s="31"/>
      <c r="C915" s="31"/>
      <c r="D915" s="32"/>
      <c r="E915" s="33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6"/>
      <c r="Y915" s="6"/>
      <c r="Z915" s="6"/>
    </row>
    <row r="916" spans="1:26" ht="15.75" customHeight="1" x14ac:dyDescent="0.2">
      <c r="A916" s="6"/>
      <c r="B916" s="31"/>
      <c r="C916" s="31"/>
      <c r="D916" s="32"/>
      <c r="E916" s="33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6"/>
      <c r="Y916" s="6"/>
      <c r="Z916" s="6"/>
    </row>
    <row r="917" spans="1:26" ht="15.75" customHeight="1" x14ac:dyDescent="0.2">
      <c r="A917" s="6"/>
      <c r="B917" s="31"/>
      <c r="C917" s="31"/>
      <c r="D917" s="32"/>
      <c r="E917" s="33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6"/>
      <c r="Y917" s="6"/>
      <c r="Z917" s="6"/>
    </row>
    <row r="918" spans="1:26" ht="15.75" customHeight="1" x14ac:dyDescent="0.2">
      <c r="A918" s="6"/>
      <c r="B918" s="31"/>
      <c r="C918" s="31"/>
      <c r="D918" s="32"/>
      <c r="E918" s="33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6"/>
      <c r="Y918" s="6"/>
      <c r="Z918" s="6"/>
    </row>
    <row r="919" spans="1:26" ht="15.75" customHeight="1" x14ac:dyDescent="0.2">
      <c r="A919" s="6"/>
      <c r="B919" s="31"/>
      <c r="C919" s="31"/>
      <c r="D919" s="32"/>
      <c r="E919" s="33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6"/>
      <c r="Y919" s="6"/>
      <c r="Z919" s="6"/>
    </row>
    <row r="920" spans="1:26" ht="15.75" customHeight="1" x14ac:dyDescent="0.2">
      <c r="A920" s="6"/>
      <c r="B920" s="31"/>
      <c r="C920" s="31"/>
      <c r="D920" s="32"/>
      <c r="E920" s="33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6"/>
      <c r="Y920" s="6"/>
      <c r="Z920" s="6"/>
    </row>
    <row r="921" spans="1:26" ht="15.75" customHeight="1" x14ac:dyDescent="0.2">
      <c r="A921" s="6"/>
      <c r="B921" s="31"/>
      <c r="C921" s="31"/>
      <c r="D921" s="32"/>
      <c r="E921" s="33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6"/>
      <c r="Y921" s="6"/>
      <c r="Z921" s="6"/>
    </row>
    <row r="922" spans="1:26" ht="15.75" customHeight="1" x14ac:dyDescent="0.2">
      <c r="A922" s="6"/>
      <c r="B922" s="31"/>
      <c r="C922" s="31"/>
      <c r="D922" s="32"/>
      <c r="E922" s="33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6"/>
      <c r="Y922" s="6"/>
      <c r="Z922" s="6"/>
    </row>
    <row r="923" spans="1:26" ht="15.75" customHeight="1" x14ac:dyDescent="0.2">
      <c r="A923" s="6"/>
      <c r="B923" s="31"/>
      <c r="C923" s="31"/>
      <c r="D923" s="32"/>
      <c r="E923" s="33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6"/>
      <c r="Y923" s="6"/>
      <c r="Z923" s="6"/>
    </row>
    <row r="924" spans="1:26" ht="15.75" customHeight="1" x14ac:dyDescent="0.2">
      <c r="A924" s="6"/>
      <c r="B924" s="31"/>
      <c r="C924" s="31"/>
      <c r="D924" s="32"/>
      <c r="E924" s="33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6"/>
      <c r="Y924" s="6"/>
      <c r="Z924" s="6"/>
    </row>
    <row r="925" spans="1:26" ht="15.75" customHeight="1" x14ac:dyDescent="0.2">
      <c r="A925" s="6"/>
      <c r="B925" s="31"/>
      <c r="C925" s="31"/>
      <c r="D925" s="32"/>
      <c r="E925" s="33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6"/>
      <c r="Y925" s="6"/>
      <c r="Z925" s="6"/>
    </row>
    <row r="926" spans="1:26" ht="15.75" customHeight="1" x14ac:dyDescent="0.2">
      <c r="A926" s="6"/>
      <c r="B926" s="31"/>
      <c r="C926" s="31"/>
      <c r="D926" s="32"/>
      <c r="E926" s="33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6"/>
      <c r="Y926" s="6"/>
      <c r="Z926" s="6"/>
    </row>
    <row r="927" spans="1:26" ht="15.75" customHeight="1" x14ac:dyDescent="0.2">
      <c r="A927" s="6"/>
      <c r="B927" s="31"/>
      <c r="C927" s="31"/>
      <c r="D927" s="32"/>
      <c r="E927" s="33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6"/>
      <c r="Y927" s="6"/>
      <c r="Z927" s="6"/>
    </row>
    <row r="928" spans="1:26" ht="15.75" customHeight="1" x14ac:dyDescent="0.2">
      <c r="A928" s="6"/>
      <c r="B928" s="31"/>
      <c r="C928" s="31"/>
      <c r="D928" s="32"/>
      <c r="E928" s="33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6"/>
      <c r="Y928" s="6"/>
      <c r="Z928" s="6"/>
    </row>
    <row r="929" spans="1:26" ht="15.75" customHeight="1" x14ac:dyDescent="0.2">
      <c r="A929" s="6"/>
      <c r="B929" s="31"/>
      <c r="C929" s="31"/>
      <c r="D929" s="32"/>
      <c r="E929" s="33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6"/>
      <c r="Y929" s="6"/>
      <c r="Z929" s="6"/>
    </row>
    <row r="930" spans="1:26" ht="15.75" customHeight="1" x14ac:dyDescent="0.2">
      <c r="A930" s="6"/>
      <c r="B930" s="31"/>
      <c r="C930" s="31"/>
      <c r="D930" s="32"/>
      <c r="E930" s="33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6"/>
      <c r="Y930" s="6"/>
      <c r="Z930" s="6"/>
    </row>
    <row r="931" spans="1:26" ht="15.75" customHeight="1" x14ac:dyDescent="0.2">
      <c r="A931" s="6"/>
      <c r="B931" s="31"/>
      <c r="C931" s="31"/>
      <c r="D931" s="32"/>
      <c r="E931" s="33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6"/>
      <c r="Y931" s="6"/>
      <c r="Z931" s="6"/>
    </row>
    <row r="932" spans="1:26" ht="15.75" customHeight="1" x14ac:dyDescent="0.2">
      <c r="A932" s="6"/>
      <c r="B932" s="31"/>
      <c r="C932" s="31"/>
      <c r="D932" s="32"/>
      <c r="E932" s="33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6"/>
      <c r="Y932" s="6"/>
      <c r="Z932" s="6"/>
    </row>
    <row r="933" spans="1:26" ht="15.75" customHeight="1" x14ac:dyDescent="0.2">
      <c r="A933" s="6"/>
      <c r="B933" s="31"/>
      <c r="C933" s="31"/>
      <c r="D933" s="32"/>
      <c r="E933" s="33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6"/>
      <c r="Y933" s="6"/>
      <c r="Z933" s="6"/>
    </row>
    <row r="934" spans="1:26" ht="15.75" customHeight="1" x14ac:dyDescent="0.2">
      <c r="A934" s="6"/>
      <c r="B934" s="31"/>
      <c r="C934" s="31"/>
      <c r="D934" s="32"/>
      <c r="E934" s="33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6"/>
      <c r="Y934" s="6"/>
      <c r="Z934" s="6"/>
    </row>
    <row r="935" spans="1:26" ht="15.75" customHeight="1" x14ac:dyDescent="0.2">
      <c r="A935" s="6"/>
      <c r="B935" s="31"/>
      <c r="C935" s="31"/>
      <c r="D935" s="32"/>
      <c r="E935" s="33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6"/>
      <c r="Y935" s="6"/>
      <c r="Z935" s="6"/>
    </row>
    <row r="936" spans="1:26" ht="15.75" customHeight="1" x14ac:dyDescent="0.2">
      <c r="A936" s="6"/>
      <c r="B936" s="31"/>
      <c r="C936" s="31"/>
      <c r="D936" s="32"/>
      <c r="E936" s="33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6"/>
      <c r="Y936" s="6"/>
      <c r="Z936" s="6"/>
    </row>
    <row r="937" spans="1:26" ht="15.75" customHeight="1" x14ac:dyDescent="0.2">
      <c r="A937" s="6"/>
      <c r="B937" s="31"/>
      <c r="C937" s="31"/>
      <c r="D937" s="32"/>
      <c r="E937" s="33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6"/>
      <c r="Y937" s="6"/>
      <c r="Z937" s="6"/>
    </row>
    <row r="938" spans="1:26" ht="15.75" customHeight="1" x14ac:dyDescent="0.2">
      <c r="A938" s="6"/>
      <c r="B938" s="31"/>
      <c r="C938" s="31"/>
      <c r="D938" s="32"/>
      <c r="E938" s="33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6"/>
      <c r="Y938" s="6"/>
      <c r="Z938" s="6"/>
    </row>
    <row r="939" spans="1:26" ht="15.75" customHeight="1" x14ac:dyDescent="0.2">
      <c r="A939" s="6"/>
      <c r="B939" s="31"/>
      <c r="C939" s="31"/>
      <c r="D939" s="32"/>
      <c r="E939" s="33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6"/>
      <c r="Y939" s="6"/>
      <c r="Z939" s="6"/>
    </row>
    <row r="940" spans="1:26" ht="15.75" customHeight="1" x14ac:dyDescent="0.2">
      <c r="A940" s="6"/>
      <c r="B940" s="31"/>
      <c r="C940" s="31"/>
      <c r="D940" s="32"/>
      <c r="E940" s="33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6"/>
      <c r="Y940" s="6"/>
      <c r="Z940" s="6"/>
    </row>
    <row r="941" spans="1:26" ht="15.75" customHeight="1" x14ac:dyDescent="0.2">
      <c r="A941" s="6"/>
      <c r="B941" s="31"/>
      <c r="C941" s="31"/>
      <c r="D941" s="32"/>
      <c r="E941" s="33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6"/>
      <c r="Y941" s="6"/>
      <c r="Z941" s="6"/>
    </row>
    <row r="942" spans="1:26" ht="15.75" customHeight="1" x14ac:dyDescent="0.2">
      <c r="A942" s="6"/>
      <c r="B942" s="31"/>
      <c r="C942" s="31"/>
      <c r="D942" s="32"/>
      <c r="E942" s="33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6"/>
      <c r="Y942" s="6"/>
      <c r="Z942" s="6"/>
    </row>
    <row r="943" spans="1:26" ht="15.75" customHeight="1" x14ac:dyDescent="0.2">
      <c r="A943" s="6"/>
      <c r="B943" s="31"/>
      <c r="C943" s="31"/>
      <c r="D943" s="32"/>
      <c r="E943" s="33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6"/>
      <c r="Y943" s="6"/>
      <c r="Z943" s="6"/>
    </row>
    <row r="944" spans="1:26" ht="15.75" customHeight="1" x14ac:dyDescent="0.2">
      <c r="A944" s="6"/>
      <c r="B944" s="31"/>
      <c r="C944" s="31"/>
      <c r="D944" s="32"/>
      <c r="E944" s="33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6"/>
      <c r="Y944" s="6"/>
      <c r="Z944" s="6"/>
    </row>
    <row r="945" spans="1:26" ht="15.75" customHeight="1" x14ac:dyDescent="0.2">
      <c r="A945" s="6"/>
      <c r="B945" s="31"/>
      <c r="C945" s="31"/>
      <c r="D945" s="32"/>
      <c r="E945" s="33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6"/>
      <c r="Y945" s="6"/>
      <c r="Z945" s="6"/>
    </row>
    <row r="946" spans="1:26" ht="15.75" customHeight="1" x14ac:dyDescent="0.2">
      <c r="A946" s="6"/>
      <c r="B946" s="31"/>
      <c r="C946" s="31"/>
      <c r="D946" s="32"/>
      <c r="E946" s="33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6"/>
      <c r="Y946" s="6"/>
      <c r="Z946" s="6"/>
    </row>
    <row r="947" spans="1:26" ht="15.75" customHeight="1" x14ac:dyDescent="0.2">
      <c r="A947" s="6"/>
      <c r="B947" s="31"/>
      <c r="C947" s="31"/>
      <c r="D947" s="32"/>
      <c r="E947" s="33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6"/>
      <c r="Y947" s="6"/>
      <c r="Z947" s="6"/>
    </row>
    <row r="948" spans="1:26" ht="15.75" customHeight="1" x14ac:dyDescent="0.2">
      <c r="A948" s="6"/>
      <c r="B948" s="31"/>
      <c r="C948" s="31"/>
      <c r="D948" s="32"/>
      <c r="E948" s="33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6"/>
      <c r="Y948" s="6"/>
      <c r="Z948" s="6"/>
    </row>
    <row r="949" spans="1:26" ht="15.75" customHeight="1" x14ac:dyDescent="0.2">
      <c r="A949" s="6"/>
      <c r="B949" s="31"/>
      <c r="C949" s="31"/>
      <c r="D949" s="32"/>
      <c r="E949" s="33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6"/>
      <c r="Y949" s="6"/>
      <c r="Z949" s="6"/>
    </row>
    <row r="950" spans="1:26" ht="15.75" customHeight="1" x14ac:dyDescent="0.2">
      <c r="A950" s="6"/>
      <c r="B950" s="31"/>
      <c r="C950" s="31"/>
      <c r="D950" s="32"/>
      <c r="E950" s="33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6"/>
      <c r="Y950" s="6"/>
      <c r="Z950" s="6"/>
    </row>
    <row r="951" spans="1:26" ht="15.75" customHeight="1" x14ac:dyDescent="0.2">
      <c r="A951" s="6"/>
      <c r="B951" s="31"/>
      <c r="C951" s="31"/>
      <c r="D951" s="32"/>
      <c r="E951" s="33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6"/>
      <c r="Y951" s="6"/>
      <c r="Z951" s="6"/>
    </row>
    <row r="952" spans="1:26" ht="15.75" customHeight="1" x14ac:dyDescent="0.2">
      <c r="A952" s="6"/>
      <c r="B952" s="31"/>
      <c r="C952" s="31"/>
      <c r="D952" s="32"/>
      <c r="E952" s="33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6"/>
      <c r="Y952" s="6"/>
      <c r="Z952" s="6"/>
    </row>
    <row r="953" spans="1:26" ht="15.75" customHeight="1" x14ac:dyDescent="0.2">
      <c r="A953" s="6"/>
      <c r="B953" s="31"/>
      <c r="C953" s="31"/>
      <c r="D953" s="32"/>
      <c r="E953" s="33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6"/>
      <c r="Y953" s="6"/>
      <c r="Z953" s="6"/>
    </row>
    <row r="954" spans="1:26" ht="15.75" customHeight="1" x14ac:dyDescent="0.2">
      <c r="A954" s="6"/>
      <c r="B954" s="31"/>
      <c r="C954" s="31"/>
      <c r="D954" s="32"/>
      <c r="E954" s="33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6"/>
      <c r="Y954" s="6"/>
      <c r="Z954" s="6"/>
    </row>
    <row r="955" spans="1:26" ht="15.75" customHeight="1" x14ac:dyDescent="0.2">
      <c r="A955" s="6"/>
      <c r="B955" s="31"/>
      <c r="C955" s="31"/>
      <c r="D955" s="32"/>
      <c r="E955" s="33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6"/>
      <c r="Y955" s="6"/>
      <c r="Z955" s="6"/>
    </row>
    <row r="956" spans="1:26" ht="15.75" customHeight="1" x14ac:dyDescent="0.2">
      <c r="A956" s="6"/>
      <c r="B956" s="31"/>
      <c r="C956" s="31"/>
      <c r="D956" s="32"/>
      <c r="E956" s="33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6"/>
      <c r="Y956" s="6"/>
      <c r="Z956" s="6"/>
    </row>
    <row r="957" spans="1:26" ht="15.75" customHeight="1" x14ac:dyDescent="0.2">
      <c r="A957" s="6"/>
      <c r="B957" s="31"/>
      <c r="C957" s="31"/>
      <c r="D957" s="32"/>
      <c r="E957" s="33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6"/>
      <c r="Y957" s="6"/>
      <c r="Z957" s="6"/>
    </row>
    <row r="958" spans="1:26" ht="15.75" customHeight="1" x14ac:dyDescent="0.2">
      <c r="A958" s="6"/>
      <c r="B958" s="31"/>
      <c r="C958" s="31"/>
      <c r="D958" s="32"/>
      <c r="E958" s="33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6"/>
      <c r="Y958" s="6"/>
      <c r="Z958" s="6"/>
    </row>
    <row r="959" spans="1:26" ht="15.75" customHeight="1" x14ac:dyDescent="0.2">
      <c r="A959" s="6"/>
      <c r="B959" s="31"/>
      <c r="C959" s="31"/>
      <c r="D959" s="32"/>
      <c r="E959" s="33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6"/>
      <c r="Y959" s="6"/>
      <c r="Z959" s="6"/>
    </row>
    <row r="960" spans="1:26" ht="15.75" customHeight="1" x14ac:dyDescent="0.2">
      <c r="A960" s="6"/>
      <c r="B960" s="31"/>
      <c r="C960" s="31"/>
      <c r="D960" s="32"/>
      <c r="E960" s="33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6"/>
      <c r="Y960" s="6"/>
      <c r="Z960" s="6"/>
    </row>
    <row r="961" spans="1:26" ht="15.75" customHeight="1" x14ac:dyDescent="0.2">
      <c r="A961" s="6"/>
      <c r="B961" s="31"/>
      <c r="C961" s="31"/>
      <c r="D961" s="32"/>
      <c r="E961" s="33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6"/>
      <c r="Y961" s="6"/>
      <c r="Z961" s="6"/>
    </row>
    <row r="962" spans="1:26" ht="15.75" customHeight="1" x14ac:dyDescent="0.2">
      <c r="A962" s="6"/>
      <c r="B962" s="31"/>
      <c r="C962" s="31"/>
      <c r="D962" s="32"/>
      <c r="E962" s="33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6"/>
      <c r="Y962" s="6"/>
      <c r="Z962" s="6"/>
    </row>
    <row r="963" spans="1:26" ht="15.75" customHeight="1" x14ac:dyDescent="0.2">
      <c r="A963" s="6"/>
      <c r="B963" s="31"/>
      <c r="C963" s="31"/>
      <c r="D963" s="32"/>
      <c r="E963" s="33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6"/>
      <c r="Y963" s="6"/>
      <c r="Z963" s="6"/>
    </row>
    <row r="964" spans="1:26" ht="15.75" customHeight="1" x14ac:dyDescent="0.2">
      <c r="A964" s="6"/>
      <c r="B964" s="31"/>
      <c r="C964" s="31"/>
      <c r="D964" s="32"/>
      <c r="E964" s="33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6"/>
      <c r="Y964" s="6"/>
      <c r="Z964" s="6"/>
    </row>
    <row r="965" spans="1:26" ht="15.75" customHeight="1" x14ac:dyDescent="0.2">
      <c r="A965" s="6"/>
      <c r="B965" s="31"/>
      <c r="C965" s="31"/>
      <c r="D965" s="32"/>
      <c r="E965" s="33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6"/>
      <c r="Y965" s="6"/>
      <c r="Z965" s="6"/>
    </row>
    <row r="966" spans="1:26" ht="15.75" customHeight="1" x14ac:dyDescent="0.2">
      <c r="A966" s="6"/>
      <c r="B966" s="31"/>
      <c r="C966" s="31"/>
      <c r="D966" s="32"/>
      <c r="E966" s="33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6"/>
      <c r="Y966" s="6"/>
      <c r="Z966" s="6"/>
    </row>
    <row r="967" spans="1:26" ht="15.75" customHeight="1" x14ac:dyDescent="0.2">
      <c r="A967" s="6"/>
      <c r="B967" s="31"/>
      <c r="C967" s="31"/>
      <c r="D967" s="32"/>
      <c r="E967" s="33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6"/>
      <c r="Y967" s="6"/>
      <c r="Z967" s="6"/>
    </row>
    <row r="968" spans="1:26" ht="15.75" customHeight="1" x14ac:dyDescent="0.2">
      <c r="A968" s="6"/>
      <c r="B968" s="31"/>
      <c r="C968" s="31"/>
      <c r="D968" s="32"/>
      <c r="E968" s="33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6"/>
      <c r="Y968" s="6"/>
      <c r="Z968" s="6"/>
    </row>
    <row r="969" spans="1:26" ht="15.75" customHeight="1" x14ac:dyDescent="0.2">
      <c r="A969" s="6"/>
      <c r="B969" s="31"/>
      <c r="C969" s="31"/>
      <c r="D969" s="32"/>
      <c r="E969" s="33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6"/>
      <c r="Y969" s="6"/>
      <c r="Z969" s="6"/>
    </row>
    <row r="970" spans="1:26" ht="15.75" customHeight="1" x14ac:dyDescent="0.2">
      <c r="A970" s="6"/>
      <c r="B970" s="31"/>
      <c r="C970" s="31"/>
      <c r="D970" s="32"/>
      <c r="E970" s="33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6"/>
      <c r="Y970" s="6"/>
      <c r="Z970" s="6"/>
    </row>
    <row r="971" spans="1:26" ht="15.75" customHeight="1" x14ac:dyDescent="0.2">
      <c r="A971" s="6"/>
      <c r="B971" s="31"/>
      <c r="C971" s="31"/>
      <c r="D971" s="32"/>
      <c r="E971" s="33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6"/>
      <c r="Y971" s="6"/>
      <c r="Z971" s="6"/>
    </row>
    <row r="972" spans="1:26" ht="15.75" customHeight="1" x14ac:dyDescent="0.2">
      <c r="A972" s="6"/>
      <c r="B972" s="31"/>
      <c r="C972" s="31"/>
      <c r="D972" s="32"/>
      <c r="E972" s="33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6"/>
      <c r="Y972" s="6"/>
      <c r="Z972" s="6"/>
    </row>
    <row r="973" spans="1:26" ht="15.75" customHeight="1" x14ac:dyDescent="0.2">
      <c r="A973" s="6"/>
      <c r="B973" s="31"/>
      <c r="C973" s="31"/>
      <c r="D973" s="32"/>
      <c r="E973" s="33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6"/>
      <c r="Y973" s="6"/>
      <c r="Z973" s="6"/>
    </row>
    <row r="974" spans="1:26" ht="15.75" customHeight="1" x14ac:dyDescent="0.2">
      <c r="A974" s="6"/>
      <c r="B974" s="31"/>
      <c r="C974" s="31"/>
      <c r="D974" s="32"/>
      <c r="E974" s="33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6"/>
      <c r="Y974" s="6"/>
      <c r="Z974" s="6"/>
    </row>
    <row r="975" spans="1:26" ht="15.75" customHeight="1" x14ac:dyDescent="0.2">
      <c r="A975" s="6"/>
      <c r="B975" s="31"/>
      <c r="C975" s="31"/>
      <c r="D975" s="32"/>
      <c r="E975" s="33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6"/>
      <c r="Y975" s="6"/>
      <c r="Z975" s="6"/>
    </row>
    <row r="976" spans="1:26" ht="15.75" customHeight="1" x14ac:dyDescent="0.2">
      <c r="A976" s="6"/>
      <c r="B976" s="31"/>
      <c r="C976" s="31"/>
      <c r="D976" s="32"/>
      <c r="E976" s="33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6"/>
      <c r="Y976" s="6"/>
      <c r="Z976" s="6"/>
    </row>
    <row r="977" spans="1:26" ht="15.75" customHeight="1" x14ac:dyDescent="0.2">
      <c r="A977" s="6"/>
      <c r="B977" s="31"/>
      <c r="C977" s="31"/>
      <c r="D977" s="32"/>
      <c r="E977" s="33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6"/>
      <c r="Y977" s="6"/>
      <c r="Z977" s="6"/>
    </row>
    <row r="978" spans="1:26" ht="15.75" customHeight="1" x14ac:dyDescent="0.2">
      <c r="A978" s="6"/>
      <c r="B978" s="31"/>
      <c r="C978" s="31"/>
      <c r="D978" s="32"/>
      <c r="E978" s="33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6"/>
      <c r="Y978" s="6"/>
      <c r="Z978" s="6"/>
    </row>
    <row r="979" spans="1:26" ht="15.75" customHeight="1" x14ac:dyDescent="0.2">
      <c r="A979" s="6"/>
      <c r="B979" s="31"/>
      <c r="C979" s="31"/>
      <c r="D979" s="32"/>
      <c r="E979" s="33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6"/>
      <c r="Y979" s="6"/>
      <c r="Z979" s="6"/>
    </row>
    <row r="980" spans="1:26" ht="15.75" customHeight="1" x14ac:dyDescent="0.2">
      <c r="A980" s="6"/>
      <c r="B980" s="31"/>
      <c r="C980" s="31"/>
      <c r="D980" s="32"/>
      <c r="E980" s="33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6"/>
      <c r="Y980" s="6"/>
      <c r="Z980" s="6"/>
    </row>
    <row r="981" spans="1:26" ht="15.75" customHeight="1" x14ac:dyDescent="0.2">
      <c r="A981" s="6"/>
      <c r="B981" s="31"/>
      <c r="C981" s="31"/>
      <c r="D981" s="32"/>
      <c r="E981" s="33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6"/>
      <c r="Y981" s="6"/>
      <c r="Z981" s="6"/>
    </row>
    <row r="982" spans="1:26" ht="15.75" customHeight="1" x14ac:dyDescent="0.2">
      <c r="A982" s="6"/>
      <c r="B982" s="31"/>
      <c r="C982" s="31"/>
      <c r="D982" s="32"/>
      <c r="E982" s="33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6"/>
      <c r="Y982" s="6"/>
      <c r="Z982" s="6"/>
    </row>
    <row r="983" spans="1:26" ht="15.75" customHeight="1" x14ac:dyDescent="0.2">
      <c r="A983" s="6"/>
      <c r="B983" s="31"/>
      <c r="C983" s="31"/>
      <c r="D983" s="32"/>
      <c r="E983" s="33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6"/>
      <c r="Y983" s="6"/>
      <c r="Z983" s="6"/>
    </row>
    <row r="984" spans="1:26" ht="15.75" customHeight="1" x14ac:dyDescent="0.2">
      <c r="A984" s="6"/>
      <c r="B984" s="31"/>
      <c r="C984" s="31"/>
      <c r="D984" s="32"/>
      <c r="E984" s="33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6"/>
      <c r="Y984" s="6"/>
      <c r="Z984" s="6"/>
    </row>
    <row r="985" spans="1:26" ht="15.75" customHeight="1" x14ac:dyDescent="0.2">
      <c r="A985" s="6"/>
      <c r="B985" s="31"/>
      <c r="C985" s="31"/>
      <c r="D985" s="32"/>
      <c r="E985" s="33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6"/>
      <c r="Y985" s="6"/>
      <c r="Z985" s="6"/>
    </row>
    <row r="986" spans="1:26" ht="15.75" customHeight="1" x14ac:dyDescent="0.2">
      <c r="A986" s="6"/>
      <c r="B986" s="31"/>
      <c r="C986" s="31"/>
      <c r="D986" s="32"/>
      <c r="E986" s="33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6"/>
      <c r="Y986" s="6"/>
      <c r="Z986" s="6"/>
    </row>
    <row r="987" spans="1:26" ht="15.75" customHeight="1" x14ac:dyDescent="0.2">
      <c r="A987" s="6"/>
      <c r="B987" s="31"/>
      <c r="C987" s="31"/>
      <c r="D987" s="32"/>
      <c r="E987" s="33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6"/>
      <c r="Y987" s="6"/>
      <c r="Z987" s="6"/>
    </row>
    <row r="988" spans="1:26" ht="15.75" customHeight="1" x14ac:dyDescent="0.2">
      <c r="A988" s="6"/>
      <c r="B988" s="31"/>
      <c r="C988" s="31"/>
      <c r="D988" s="32"/>
      <c r="E988" s="33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6"/>
      <c r="Y988" s="6"/>
      <c r="Z988" s="6"/>
    </row>
    <row r="989" spans="1:26" ht="15.75" customHeight="1" x14ac:dyDescent="0.2">
      <c r="A989" s="6"/>
      <c r="B989" s="31"/>
      <c r="C989" s="31"/>
      <c r="D989" s="32"/>
      <c r="E989" s="33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6"/>
      <c r="Y989" s="6"/>
      <c r="Z989" s="6"/>
    </row>
    <row r="990" spans="1:26" ht="15.75" customHeight="1" x14ac:dyDescent="0.2">
      <c r="A990" s="6"/>
      <c r="B990" s="31"/>
      <c r="C990" s="31"/>
      <c r="D990" s="32"/>
      <c r="E990" s="33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6"/>
      <c r="Y990" s="6"/>
      <c r="Z990" s="6"/>
    </row>
    <row r="991" spans="1:26" ht="15.75" customHeight="1" x14ac:dyDescent="0.2">
      <c r="A991" s="6"/>
      <c r="B991" s="31"/>
      <c r="C991" s="31"/>
      <c r="D991" s="32"/>
      <c r="E991" s="33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6"/>
      <c r="Y991" s="6"/>
      <c r="Z991" s="6"/>
    </row>
    <row r="992" spans="1:26" ht="15.75" customHeight="1" x14ac:dyDescent="0.2">
      <c r="A992" s="6"/>
      <c r="B992" s="31"/>
      <c r="C992" s="31"/>
      <c r="D992" s="32"/>
      <c r="E992" s="33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6"/>
      <c r="Y992" s="6"/>
      <c r="Z992" s="6"/>
    </row>
    <row r="993" spans="1:26" ht="15.75" customHeight="1" x14ac:dyDescent="0.2">
      <c r="A993" s="6"/>
      <c r="B993" s="31"/>
      <c r="C993" s="31"/>
      <c r="D993" s="32"/>
      <c r="E993" s="33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6"/>
      <c r="Y993" s="6"/>
      <c r="Z993" s="6"/>
    </row>
    <row r="994" spans="1:26" ht="15.75" customHeight="1" x14ac:dyDescent="0.2">
      <c r="A994" s="6"/>
      <c r="B994" s="31"/>
      <c r="C994" s="31"/>
      <c r="D994" s="32"/>
      <c r="E994" s="33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6"/>
      <c r="Y994" s="6"/>
      <c r="Z994" s="6"/>
    </row>
    <row r="995" spans="1:26" ht="15.75" customHeight="1" x14ac:dyDescent="0.2">
      <c r="A995" s="6"/>
      <c r="B995" s="31"/>
      <c r="C995" s="31"/>
      <c r="D995" s="32"/>
      <c r="E995" s="33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6"/>
      <c r="Y995" s="6"/>
      <c r="Z995" s="6"/>
    </row>
    <row r="996" spans="1:26" ht="15.75" customHeight="1" x14ac:dyDescent="0.2">
      <c r="A996" s="6"/>
      <c r="B996" s="31"/>
      <c r="C996" s="31"/>
      <c r="D996" s="32"/>
      <c r="E996" s="33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6"/>
      <c r="Y996" s="6"/>
      <c r="Z996" s="6"/>
    </row>
    <row r="997" spans="1:26" ht="15.75" customHeight="1" x14ac:dyDescent="0.2">
      <c r="A997" s="6"/>
      <c r="B997" s="31"/>
      <c r="C997" s="31"/>
      <c r="D997" s="32"/>
      <c r="E997" s="33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6"/>
      <c r="Y997" s="6"/>
      <c r="Z997" s="6"/>
    </row>
    <row r="998" spans="1:26" ht="15.75" customHeight="1" x14ac:dyDescent="0.2">
      <c r="A998" s="6"/>
      <c r="B998" s="31"/>
      <c r="C998" s="31"/>
      <c r="D998" s="32"/>
      <c r="E998" s="33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6"/>
      <c r="Y998" s="6"/>
      <c r="Z998" s="6"/>
    </row>
    <row r="999" spans="1:26" ht="15.75" customHeight="1" x14ac:dyDescent="0.2">
      <c r="A999" s="6"/>
      <c r="B999" s="31"/>
      <c r="C999" s="31"/>
      <c r="D999" s="32"/>
      <c r="E999" s="33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6"/>
      <c r="Y999" s="6"/>
      <c r="Z999" s="6"/>
    </row>
    <row r="1000" spans="1:26" ht="15.75" customHeight="1" x14ac:dyDescent="0.2">
      <c r="A1000" s="6"/>
      <c r="B1000" s="31"/>
      <c r="C1000" s="31"/>
      <c r="D1000" s="32"/>
      <c r="E1000" s="33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6"/>
      <c r="Y1000" s="6"/>
      <c r="Z1000" s="6"/>
    </row>
  </sheetData>
  <mergeCells count="5">
    <mergeCell ref="B2:R2"/>
    <mergeCell ref="F3:H3"/>
    <mergeCell ref="J3:M3"/>
    <mergeCell ref="O3:R3"/>
    <mergeCell ref="T3:W3"/>
  </mergeCells>
  <pageMargins left="0.25" right="0.25" top="0.75000000000000011" bottom="0.75000000000000011" header="0" footer="0"/>
  <pageSetup paperSize="9" scale="4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33.33203125" customWidth="1"/>
    <col min="3" max="3" width="13.33203125" customWidth="1"/>
    <col min="4" max="4" width="15.1640625" customWidth="1"/>
    <col min="5" max="7" width="14" customWidth="1"/>
    <col min="8" max="10" width="8.5" customWidth="1"/>
    <col min="11" max="11" width="1.83203125" customWidth="1"/>
    <col min="12" max="15" width="8.5" customWidth="1"/>
    <col min="16" max="16" width="1.83203125" customWidth="1"/>
    <col min="17" max="20" width="8.5" customWidth="1"/>
    <col min="21" max="21" width="1.83203125" customWidth="1"/>
    <col min="22" max="25" width="8.5" customWidth="1"/>
    <col min="26" max="26" width="5" customWidth="1"/>
  </cols>
  <sheetData>
    <row r="1" spans="1:26" ht="15.75" customHeight="1" x14ac:dyDescent="0.2">
      <c r="A1" s="5"/>
      <c r="B1" s="2"/>
      <c r="C1" s="2"/>
      <c r="D1" s="2"/>
      <c r="E1" s="2"/>
      <c r="F1" s="2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118" t="s">
        <v>23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8"/>
      <c r="U2" s="7"/>
      <c r="V2" s="7"/>
      <c r="W2" s="7"/>
      <c r="X2" s="7"/>
      <c r="Y2" s="7"/>
      <c r="Z2" s="5"/>
    </row>
    <row r="3" spans="1:26" ht="15.75" customHeight="1" x14ac:dyDescent="0.2">
      <c r="A3" s="5"/>
      <c r="B3" s="8"/>
      <c r="C3" s="129" t="s">
        <v>24</v>
      </c>
      <c r="D3" s="130"/>
      <c r="E3" s="129" t="s">
        <v>25</v>
      </c>
      <c r="F3" s="130"/>
      <c r="G3" s="91" t="s">
        <v>1</v>
      </c>
      <c r="H3" s="124" t="s">
        <v>2</v>
      </c>
      <c r="I3" s="125"/>
      <c r="J3" s="126"/>
      <c r="K3" s="91"/>
      <c r="L3" s="124" t="s">
        <v>3</v>
      </c>
      <c r="M3" s="125"/>
      <c r="N3" s="125"/>
      <c r="O3" s="126"/>
      <c r="P3" s="91"/>
      <c r="Q3" s="124" t="s">
        <v>4</v>
      </c>
      <c r="R3" s="125"/>
      <c r="S3" s="125"/>
      <c r="T3" s="126"/>
      <c r="U3" s="91"/>
      <c r="V3" s="124" t="s">
        <v>5</v>
      </c>
      <c r="W3" s="125"/>
      <c r="X3" s="125"/>
      <c r="Y3" s="126"/>
      <c r="Z3" s="5"/>
    </row>
    <row r="4" spans="1:26" ht="15.75" customHeight="1" x14ac:dyDescent="0.2">
      <c r="A4" s="5"/>
      <c r="B4" s="10" t="s">
        <v>26</v>
      </c>
      <c r="C4" s="92" t="s">
        <v>27</v>
      </c>
      <c r="D4" s="92" t="s">
        <v>28</v>
      </c>
      <c r="E4" s="93" t="s">
        <v>7</v>
      </c>
      <c r="F4" s="93" t="s">
        <v>22</v>
      </c>
      <c r="G4" s="93" t="s">
        <v>29</v>
      </c>
      <c r="H4" s="93">
        <v>2010</v>
      </c>
      <c r="I4" s="93">
        <v>2011</v>
      </c>
      <c r="J4" s="93">
        <v>2012</v>
      </c>
      <c r="K4" s="94"/>
      <c r="L4" s="93">
        <v>2013</v>
      </c>
      <c r="M4" s="93">
        <v>2014</v>
      </c>
      <c r="N4" s="93">
        <v>2015</v>
      </c>
      <c r="O4" s="93">
        <v>2016</v>
      </c>
      <c r="P4" s="94"/>
      <c r="Q4" s="93">
        <v>2017</v>
      </c>
      <c r="R4" s="93">
        <v>2018</v>
      </c>
      <c r="S4" s="93">
        <v>2019</v>
      </c>
      <c r="T4" s="93">
        <v>2020</v>
      </c>
      <c r="U4" s="94"/>
      <c r="V4" s="93">
        <v>2021</v>
      </c>
      <c r="W4" s="93">
        <v>2022</v>
      </c>
      <c r="X4" s="93">
        <v>2023</v>
      </c>
      <c r="Y4" s="93">
        <v>2024</v>
      </c>
      <c r="Z4" s="5"/>
    </row>
    <row r="5" spans="1:26" ht="15.75" customHeight="1" x14ac:dyDescent="0.2">
      <c r="A5" s="5"/>
      <c r="B5" s="2" t="s">
        <v>30</v>
      </c>
      <c r="C5" s="35" t="s">
        <v>31</v>
      </c>
      <c r="D5" s="35" t="s">
        <v>31</v>
      </c>
      <c r="E5" s="35" t="s">
        <v>31</v>
      </c>
      <c r="F5" s="35" t="s">
        <v>31</v>
      </c>
      <c r="G5" s="35">
        <f>SUM(G9:G37)</f>
        <v>256</v>
      </c>
      <c r="H5" s="36">
        <f>COUNTIFS(DATA.discentes!$F:$F,"&lt;="&amp;H$4)-
COUNTIFS(DATA.discentes!$I:$I,"&lt;="&amp;H$4)-
COUNTIFS(DATA.discentes!$F:$F,"&lt;="&amp;H$4,DATA.discentes!$D:$D,"Cancelado")-
COUNTIFS(DATA.discentes!$F:$F,"&lt;="&amp;H$4,DATA.discentes!$D:$D,"Desligado")-
COUNTIFS(DATA.discentes!$F:$F,"&lt;="&amp;H$4,DATA.discentes!$D:$D,"Externo")-
COUNTIFS(DATA.discentes!$F:$F,"&lt;="&amp;H$4,DATA.discentes!$D:$D,"Trancado")</f>
        <v>14</v>
      </c>
      <c r="I5" s="36">
        <f>COUNTIFS(DATA.discentes!$F:$F,"&lt;="&amp;I$4)-
COUNTIFS(DATA.discentes!$I:$I,"&lt;="&amp;I$4)-
COUNTIFS(DATA.discentes!$F:$F,"&lt;="&amp;I$4,DATA.discentes!$D:$D,"Cancelado")-
COUNTIFS(DATA.discentes!$F:$F,"&lt;="&amp;I$4,DATA.discentes!$D:$D,"Desligado")-
COUNTIFS(DATA.discentes!$F:$F,"&lt;="&amp;I$4,DATA.discentes!$D:$D,"Externo")-
COUNTIFS(DATA.discentes!$F:$F,"&lt;="&amp;I$4,DATA.discentes!$D:$D,"Trancado")</f>
        <v>19</v>
      </c>
      <c r="J5" s="36">
        <f>COUNTIFS(DATA.discentes!$F:$F,"&lt;="&amp;J$4)-
COUNTIFS(DATA.discentes!$I:$I,"&lt;="&amp;J$4)-
COUNTIFS(DATA.discentes!$F:$F,"&lt;="&amp;J$4,DATA.discentes!$D:$D,"Cancelado")-
COUNTIFS(DATA.discentes!$F:$F,"&lt;="&amp;J$4,DATA.discentes!$D:$D,"Desligado")-
COUNTIFS(DATA.discentes!$F:$F,"&lt;="&amp;J$4,DATA.discentes!$D:$D,"Externo")-
COUNTIFS(DATA.discentes!$F:$F,"&lt;="&amp;J$4,DATA.discentes!$D:$D,"Trancado")</f>
        <v>18</v>
      </c>
      <c r="K5" s="17"/>
      <c r="L5" s="36">
        <f>COUNTIFS(DATA.discentes!$F:$F,"&lt;="&amp;L$4)-
COUNTIFS(DATA.discentes!$I:$I,"&lt;="&amp;L$4)-
COUNTIFS(DATA.discentes!$F:$F,"&lt;="&amp;L$4,DATA.discentes!$D:$D,"Cancelado")-
COUNTIFS(DATA.discentes!$F:$F,"&lt;="&amp;L$4,DATA.discentes!$D:$D,"Desligado")-
COUNTIFS(DATA.discentes!$F:$F,"&lt;="&amp;L$4,DATA.discentes!$D:$D,"Externo")-
COUNTIFS(DATA.discentes!$F:$F,"&lt;="&amp;L$4,DATA.discentes!$D:$D,"Trancado")</f>
        <v>31</v>
      </c>
      <c r="M5" s="36">
        <f>COUNTIFS(DATA.discentes!$F:$F,"&lt;="&amp;M$4)-
COUNTIFS(DATA.discentes!$I:$I,"&lt;="&amp;M$4)-
COUNTIFS(DATA.discentes!$F:$F,"&lt;="&amp;M$4,DATA.discentes!$D:$D,"Cancelado")-
COUNTIFS(DATA.discentes!$F:$F,"&lt;="&amp;M$4,DATA.discentes!$D:$D,"Desligado")-
COUNTIFS(DATA.discentes!$F:$F,"&lt;="&amp;M$4,DATA.discentes!$D:$D,"Externo")-
COUNTIFS(DATA.discentes!$F:$F,"&lt;="&amp;M$4,DATA.discentes!$D:$D,"Trancado")</f>
        <v>42</v>
      </c>
      <c r="N5" s="36">
        <f>COUNTIFS(DATA.discentes!$F:$F,"&lt;="&amp;N$4)-
COUNTIFS(DATA.discentes!$I:$I,"&lt;="&amp;N$4)-
COUNTIFS(DATA.discentes!$F:$F,"&lt;="&amp;N$4,DATA.discentes!$D:$D,"Cancelado")-
COUNTIFS(DATA.discentes!$F:$F,"&lt;="&amp;N$4,DATA.discentes!$D:$D,"Desligado")-
COUNTIFS(DATA.discentes!$F:$F,"&lt;="&amp;N$4,DATA.discentes!$D:$D,"Externo")-
COUNTIFS(DATA.discentes!$F:$F,"&lt;="&amp;N$4,DATA.discentes!$D:$D,"Trancado")</f>
        <v>70</v>
      </c>
      <c r="O5" s="36">
        <f>COUNTIFS(DATA.discentes!$F:$F,"&lt;="&amp;O$4)-
COUNTIFS(DATA.discentes!$I:$I,"&lt;="&amp;O$4)-
COUNTIFS(DATA.discentes!$F:$F,"&lt;="&amp;O$4,DATA.discentes!$D:$D,"Cancelado")-
COUNTIFS(DATA.discentes!$F:$F,"&lt;="&amp;O$4,DATA.discentes!$D:$D,"Desligado")-
COUNTIFS(DATA.discentes!$F:$F,"&lt;="&amp;O$4,DATA.discentes!$D:$D,"Externo")-
COUNTIFS(DATA.discentes!$F:$F,"&lt;="&amp;O$4,DATA.discentes!$D:$D,"Trancado")</f>
        <v>61</v>
      </c>
      <c r="P5" s="17"/>
      <c r="Q5" s="36">
        <f>COUNTIFS(DATA.discentes!$F:$F,"&lt;="&amp;Q$4)-
COUNTIFS(DATA.discentes!$I:$I,"&lt;="&amp;Q$4)-
COUNTIFS(DATA.discentes!$F:$F,"&lt;="&amp;Q$4,DATA.discentes!$D:$D,"Cancelado")-
COUNTIFS(DATA.discentes!$F:$F,"&lt;="&amp;Q$4,DATA.discentes!$D:$D,"Desligado")-
COUNTIFS(DATA.discentes!$F:$F,"&lt;="&amp;Q$4,DATA.discentes!$D:$D,"Externo")-
COUNTIFS(DATA.discentes!$F:$F,"&lt;="&amp;Q$4,DATA.discentes!$D:$D,"Trancado")</f>
        <v>52</v>
      </c>
      <c r="R5" s="36">
        <f>COUNTIFS(DATA.discentes!$F:$F,"&lt;="&amp;R$4)-
COUNTIFS(DATA.discentes!$I:$I,"&lt;="&amp;R$4)-
COUNTIFS(DATA.discentes!$F:$F,"&lt;="&amp;R$4,DATA.discentes!$D:$D,"Cancelado")-
COUNTIFS(DATA.discentes!$F:$F,"&lt;="&amp;R$4,DATA.discentes!$D:$D,"Desligado")-
COUNTIFS(DATA.discentes!$F:$F,"&lt;="&amp;R$4,DATA.discentes!$D:$D,"Externo")-
COUNTIFS(DATA.discentes!$F:$F,"&lt;="&amp;R$4,DATA.discentes!$D:$D,"Trancado")</f>
        <v>67</v>
      </c>
      <c r="S5" s="36">
        <f>COUNTIFS(DATA.discentes!$F:$F,"&lt;="&amp;S$4)-
COUNTIFS(DATA.discentes!$I:$I,"&lt;="&amp;S$4)-
COUNTIFS(DATA.discentes!$F:$F,"&lt;="&amp;S$4,DATA.discentes!$D:$D,"Cancelado")-
COUNTIFS(DATA.discentes!$F:$F,"&lt;="&amp;S$4,DATA.discentes!$D:$D,"Desligado")-
COUNTIFS(DATA.discentes!$F:$F,"&lt;="&amp;S$4,DATA.discentes!$D:$D,"Externo")-
COUNTIFS(DATA.discentes!$F:$F,"&lt;="&amp;S$4,DATA.discentes!$D:$D,"Trancado")</f>
        <v>92</v>
      </c>
      <c r="T5" s="36">
        <f>COUNTIFS(DATA.discentes!$F:$F,"&lt;="&amp;T$4)-
COUNTIFS(DATA.discentes!$I:$I,"&lt;="&amp;T$4)-
COUNTIFS(DATA.discentes!$F:$F,"&lt;="&amp;T$4,DATA.discentes!$D:$D,"Cancelado")-
COUNTIFS(DATA.discentes!$F:$F,"&lt;="&amp;T$4,DATA.discentes!$D:$D,"Desligado")-
COUNTIFS(DATA.discentes!$F:$F,"&lt;="&amp;T$4,DATA.discentes!$D:$D,"Externo")-
COUNTIFS(DATA.discentes!$F:$F,"&lt;="&amp;T$4,DATA.discentes!$D:$D,"Trancado")</f>
        <v>118</v>
      </c>
      <c r="U5" s="17"/>
      <c r="V5" s="36">
        <f>COUNTIFS(DATA.discentes!$F:$F,"&lt;="&amp;V$4)-
COUNTIFS(DATA.discentes!$I:$I,"&lt;="&amp;V$4)-
COUNTIFS(DATA.discentes!$F:$F,"&lt;="&amp;V$4,DATA.discentes!$D:$D,"Cancelado")-
COUNTIFS(DATA.discentes!$F:$F,"&lt;="&amp;V$4,DATA.discentes!$D:$D,"Desligado")-
COUNTIFS(DATA.discentes!$F:$F,"&lt;="&amp;V$4,DATA.discentes!$D:$D,"Externo")-
COUNTIFS(DATA.discentes!$F:$F,"&lt;="&amp;V$4,DATA.discentes!$D:$D,"Trancado")</f>
        <v>124</v>
      </c>
      <c r="W5" s="36">
        <f>COUNTIFS(DATA.discentes!$F:$F,"&lt;="&amp;W$4)-
COUNTIFS(DATA.discentes!$I:$I,"&lt;="&amp;W$4)-
COUNTIFS(DATA.discentes!$F:$F,"&lt;="&amp;W$4,DATA.discentes!$D:$D,"Cancelado")-
COUNTIFS(DATA.discentes!$F:$F,"&lt;="&amp;W$4,DATA.discentes!$D:$D,"Desligado")-
COUNTIFS(DATA.discentes!$F:$F,"&lt;="&amp;W$4,DATA.discentes!$D:$D,"Externo")-
COUNTIFS(DATA.discentes!$F:$F,"&lt;="&amp;W$4,DATA.discentes!$D:$D,"Trancado")</f>
        <v>134</v>
      </c>
      <c r="X5" s="36">
        <f>COUNTIFS(DATA.discentes!$F:$F,"&lt;="&amp;X$4)-
COUNTIFS(DATA.discentes!$I:$I,"&lt;="&amp;X$4)-
COUNTIFS(DATA.discentes!$F:$F,"&lt;="&amp;X$4,DATA.discentes!$D:$D,"Cancelado")-
COUNTIFS(DATA.discentes!$F:$F,"&lt;="&amp;X$4,DATA.discentes!$D:$D,"Desligado")-
COUNTIFS(DATA.discentes!$F:$F,"&lt;="&amp;X$4,DATA.discentes!$D:$D,"Externo")-
COUNTIFS(DATA.discentes!$F:$F,"&lt;="&amp;X$4,DATA.discentes!$D:$D,"Trancado")</f>
        <v>134</v>
      </c>
      <c r="Y5" s="36">
        <f>COUNTIFS(DATA.discentes!$F:$F,"&lt;="&amp;Y$4)-
COUNTIFS(DATA.discentes!$I:$I,"&lt;="&amp;Y$4)-
COUNTIFS(DATA.discentes!$F:$F,"&lt;="&amp;Y$4,DATA.discentes!$D:$D,"Cancelado")-
COUNTIFS(DATA.discentes!$F:$F,"&lt;="&amp;Y$4,DATA.discentes!$D:$D,"Desligado")-
COUNTIFS(DATA.discentes!$F:$F,"&lt;="&amp;Y$4,DATA.discentes!$D:$D,"Externo")-
COUNTIFS(DATA.discentes!$F:$F,"&lt;="&amp;Y$4,DATA.discentes!$D:$D,"Trancado")</f>
        <v>134</v>
      </c>
      <c r="Z5" s="5"/>
    </row>
    <row r="6" spans="1:26" ht="15.75" customHeight="1" x14ac:dyDescent="0.2">
      <c r="A6" s="5"/>
      <c r="B6" s="2" t="s">
        <v>32</v>
      </c>
      <c r="C6" s="4" t="s">
        <v>31</v>
      </c>
      <c r="D6" s="4" t="s">
        <v>31</v>
      </c>
      <c r="E6" s="4" t="s">
        <v>31</v>
      </c>
      <c r="F6" s="4" t="s">
        <v>31</v>
      </c>
      <c r="G6" s="4" t="s">
        <v>31</v>
      </c>
      <c r="H6" s="4">
        <f t="shared" ref="H6:J6" si="0">COUNTIF(H9:H38,"&gt;0")</f>
        <v>11</v>
      </c>
      <c r="I6" s="4">
        <f t="shared" si="0"/>
        <v>14</v>
      </c>
      <c r="J6" s="4">
        <f t="shared" si="0"/>
        <v>14</v>
      </c>
      <c r="K6" s="17"/>
      <c r="L6" s="4">
        <f t="shared" ref="L6:O6" si="1">COUNTIF(L9:L38,"&gt;0")</f>
        <v>14</v>
      </c>
      <c r="M6" s="4">
        <f t="shared" si="1"/>
        <v>12</v>
      </c>
      <c r="N6" s="4">
        <f t="shared" si="1"/>
        <v>15</v>
      </c>
      <c r="O6" s="4">
        <f t="shared" si="1"/>
        <v>15</v>
      </c>
      <c r="P6" s="17"/>
      <c r="Q6" s="4">
        <f t="shared" ref="Q6:T6" si="2">COUNTIF(Q9:Q38,"&gt;0")</f>
        <v>14</v>
      </c>
      <c r="R6" s="4">
        <f t="shared" si="2"/>
        <v>14</v>
      </c>
      <c r="S6" s="4">
        <f t="shared" si="2"/>
        <v>13</v>
      </c>
      <c r="T6" s="4">
        <f t="shared" si="2"/>
        <v>14</v>
      </c>
      <c r="U6" s="17"/>
      <c r="V6" s="4">
        <f t="shared" ref="V6:Y6" si="3">COUNTIF(V9:V38,"&gt;0")</f>
        <v>13</v>
      </c>
      <c r="W6" s="4">
        <f t="shared" si="3"/>
        <v>13</v>
      </c>
      <c r="X6" s="4">
        <f t="shared" si="3"/>
        <v>12</v>
      </c>
      <c r="Y6" s="4">
        <f t="shared" si="3"/>
        <v>12</v>
      </c>
      <c r="Z6" s="5"/>
    </row>
    <row r="7" spans="1:26" ht="15.75" customHeight="1" x14ac:dyDescent="0.2">
      <c r="A7" s="5"/>
      <c r="B7" s="2" t="s">
        <v>33</v>
      </c>
      <c r="C7" s="4" t="s">
        <v>31</v>
      </c>
      <c r="D7" s="4" t="s">
        <v>31</v>
      </c>
      <c r="E7" s="4" t="s">
        <v>31</v>
      </c>
      <c r="F7" s="4" t="s">
        <v>31</v>
      </c>
      <c r="G7" s="4" t="s">
        <v>31</v>
      </c>
      <c r="H7" s="37" t="str">
        <f t="shared" ref="H7:J7" si="4">CONCATENATE(
FIXED(H5/H6,1),
CHAR(10),
" (",
SMALL(H9:H38,COUNTIF(H9:H38,0)+1),
" - ",
MAX(H9:H38),
")")</f>
        <v>1,3
 (1 - 5)</v>
      </c>
      <c r="I7" s="37" t="str">
        <f t="shared" si="4"/>
        <v>1,4
 (1 - 4)</v>
      </c>
      <c r="J7" s="37" t="str">
        <f t="shared" si="4"/>
        <v>1,3
 (1 - 4)</v>
      </c>
      <c r="K7" s="5"/>
      <c r="L7" s="37" t="str">
        <f t="shared" ref="L7:O7" si="5">CONCATENATE(
FIXED(L5/L6,1),
CHAR(10),
" (",
SMALL(L9:L38,COUNTIF(L9:L38,0)+1),
" - ",
MAX(L9:L38),
")")</f>
        <v>2,2
 (1 - 6)</v>
      </c>
      <c r="M7" s="37" t="str">
        <f t="shared" si="5"/>
        <v>3,5
 (2 - 7)</v>
      </c>
      <c r="N7" s="37" t="str">
        <f t="shared" si="5"/>
        <v>4,7
 (1 - 11)</v>
      </c>
      <c r="O7" s="37" t="str">
        <f t="shared" si="5"/>
        <v>4,1
 (1 - 8)</v>
      </c>
      <c r="P7" s="5"/>
      <c r="Q7" s="37" t="str">
        <f t="shared" ref="Q7:T7" si="6">CONCATENATE(
FIXED(Q5/Q6,1),
CHAR(10),
" (",
SMALL(Q9:Q38,COUNTIF(Q9:Q38,0)+1),
" - ",
MAX(Q9:Q38),
")")</f>
        <v>3,7
 (1 - 10)</v>
      </c>
      <c r="R7" s="37" t="str">
        <f t="shared" si="6"/>
        <v>4,8
 (1 - 10)</v>
      </c>
      <c r="S7" s="37" t="str">
        <f t="shared" si="6"/>
        <v>7,1
 (1 - 20)</v>
      </c>
      <c r="T7" s="37" t="str">
        <f t="shared" si="6"/>
        <v>8,4
 (1 - 19)</v>
      </c>
      <c r="U7" s="5"/>
      <c r="V7" s="37" t="str">
        <f t="shared" ref="V7:Y7" si="7">CONCATENATE(
FIXED(V5/V6,1),
CHAR(10),
" (",
SMALL(V9:V38,COUNTIF(V9:V38,0)+1),
" - ",
MAX(V9:V38),
")")</f>
        <v>9,5
 (1 - 16)</v>
      </c>
      <c r="W7" s="37" t="str">
        <f t="shared" si="7"/>
        <v>10,3
 (4 - 15)</v>
      </c>
      <c r="X7" s="37" t="str">
        <f t="shared" si="7"/>
        <v>11,2
 (4 - 15)</v>
      </c>
      <c r="Y7" s="37" t="str">
        <f t="shared" si="7"/>
        <v>11,2
 (4 - 15)</v>
      </c>
      <c r="Z7" s="5"/>
    </row>
    <row r="8" spans="1:26" ht="15.75" customHeight="1" x14ac:dyDescent="0.2">
      <c r="A8" s="5"/>
      <c r="B8" s="10" t="s">
        <v>34</v>
      </c>
      <c r="C8" s="29" t="s">
        <v>31</v>
      </c>
      <c r="D8" s="29" t="s">
        <v>31</v>
      </c>
      <c r="E8" s="29" t="s">
        <v>31</v>
      </c>
      <c r="F8" s="29" t="s">
        <v>31</v>
      </c>
      <c r="G8" s="29" t="s">
        <v>31</v>
      </c>
      <c r="H8" s="38">
        <f t="shared" ref="H8:J8" si="8">COUNTIF(H9:H38,"&gt;"&amp;8)/COUNTIF(H9:H38,"&gt;0")</f>
        <v>0</v>
      </c>
      <c r="I8" s="38">
        <f t="shared" si="8"/>
        <v>0</v>
      </c>
      <c r="J8" s="38">
        <f t="shared" si="8"/>
        <v>0</v>
      </c>
      <c r="K8" s="5"/>
      <c r="L8" s="38">
        <f t="shared" ref="L8:O8" si="9">COUNTIF(L9:L38,"&gt;"&amp;8)/COUNTIF(L9:L38,"&gt;0")</f>
        <v>0</v>
      </c>
      <c r="M8" s="38">
        <f t="shared" si="9"/>
        <v>0</v>
      </c>
      <c r="N8" s="38">
        <f t="shared" si="9"/>
        <v>6.6666666666666666E-2</v>
      </c>
      <c r="O8" s="38">
        <f t="shared" si="9"/>
        <v>0</v>
      </c>
      <c r="P8" s="5"/>
      <c r="Q8" s="38">
        <f t="shared" ref="Q8:T8" si="10">COUNTIF(Q9:Q38,"&gt;"&amp;8)/COUNTIF(Q9:Q38,"&gt;0")</f>
        <v>0.14285714285714285</v>
      </c>
      <c r="R8" s="38">
        <f t="shared" si="10"/>
        <v>0.21428571428571427</v>
      </c>
      <c r="S8" s="38">
        <f t="shared" si="10"/>
        <v>0.53846153846153844</v>
      </c>
      <c r="T8" s="38">
        <f t="shared" si="10"/>
        <v>0.5714285714285714</v>
      </c>
      <c r="U8" s="5"/>
      <c r="V8" s="38">
        <f t="shared" ref="V8:Y8" si="11">COUNTIF(V9:V38,"&gt;"&amp;8)/COUNTIF(V9:V38,"&gt;0")</f>
        <v>0.69230769230769229</v>
      </c>
      <c r="W8" s="38">
        <f t="shared" si="11"/>
        <v>0.84615384615384615</v>
      </c>
      <c r="X8" s="38">
        <f t="shared" si="11"/>
        <v>0.91666666666666663</v>
      </c>
      <c r="Y8" s="38">
        <f t="shared" si="11"/>
        <v>0.91666666666666663</v>
      </c>
      <c r="Z8" s="5"/>
    </row>
    <row r="9" spans="1:26" ht="15.75" customHeight="1" x14ac:dyDescent="0.2">
      <c r="A9" s="5"/>
      <c r="B9" s="2" t="s">
        <v>35</v>
      </c>
      <c r="C9" s="5" t="s">
        <v>36</v>
      </c>
      <c r="D9" s="5" t="s">
        <v>36</v>
      </c>
      <c r="E9" s="39">
        <f ca="1">IFERROR(AVERAGEIFS(DATA.discentes!$J:$J,DATA.discentes!$A:$A,E$4,DATA.discentes!$C:$C,$B9,DATA.discentes!$D:$D,"Formado"),"*")</f>
        <v>26.031780821917806</v>
      </c>
      <c r="F9" s="39">
        <f ca="1">IFERROR(AVERAGEIFS(DATA.discentes!$J:$J,DATA.discentes!$A:$A,F$4,DATA.discentes!$C:$C,$B9,DATA.discentes!$D:$D,"Formado"),"*")</f>
        <v>49.624109589041097</v>
      </c>
      <c r="G9" s="39">
        <f>COUNTIFS(DATA.discentes!$C:$C,$B9,DATA.discentes!$D:$D,"Formado")</f>
        <v>30</v>
      </c>
      <c r="H9" s="21">
        <f>COUNTIFS(DATA.discentes!$C:$C,$B9,DATA.discentes!$F:$F,"&lt;="&amp;H$4)-
COUNTIFS(DATA.discentes!$C:$C,$B9,DATA.discentes!$I:$I,"&lt;="&amp;H$4)-
COUNTIFS(DATA.discentes!$C:$C,$B9,DATA.discentes!$F:$F,"&lt;="&amp;H$4,DATA.discentes!$D:$D,"Cancelado")-
COUNTIFS(DATA.discentes!$C:$C,$B9,DATA.discentes!$F:$F,"&lt;="&amp;H$4,DATA.discentes!$D:$D,"Desligado")-
COUNTIFS(DATA.discentes!$C:$C,$B9,DATA.discentes!$F:$F,"&lt;="&amp;H$4,DATA.discentes!$D:$D,"Externo")-
COUNTIFS(DATA.discentes!$C:$C,$B9,DATA.discentes!$F:$F,"&lt;="&amp;H$4,DATA.discentes!$D:$D,"Trancado")</f>
        <v>2</v>
      </c>
      <c r="I9" s="21">
        <f>COUNTIFS(DATA.discentes!$C:$C,$B9,DATA.discentes!$F:$F,"&lt;="&amp;I$4)-
COUNTIFS(DATA.discentes!$C:$C,$B9,DATA.discentes!$I:$I,"&lt;="&amp;I$4)-
COUNTIFS(DATA.discentes!$C:$C,$B9,DATA.discentes!$F:$F,"&lt;="&amp;I$4,DATA.discentes!$D:$D,"Cancelado")-
COUNTIFS(DATA.discentes!$C:$C,$B9,DATA.discentes!$F:$F,"&lt;="&amp;I$4,DATA.discentes!$D:$D,"Desligado")-
COUNTIFS(DATA.discentes!$C:$C,$B9,DATA.discentes!$F:$F,"&lt;="&amp;I$4,DATA.discentes!$D:$D,"Externo")-
COUNTIFS(DATA.discentes!$C:$C,$B9,DATA.discentes!$F:$F,"&lt;="&amp;I$4,DATA.discentes!$D:$D,"Trancado")</f>
        <v>2</v>
      </c>
      <c r="J9" s="21">
        <f>COUNTIFS(DATA.discentes!$C:$C,$B9,DATA.discentes!$F:$F,"&lt;="&amp;J$4)-
COUNTIFS(DATA.discentes!$C:$C,$B9,DATA.discentes!$I:$I,"&lt;="&amp;J$4)-
COUNTIFS(DATA.discentes!$C:$C,$B9,DATA.discentes!$F:$F,"&lt;="&amp;J$4,DATA.discentes!$D:$D,"Cancelado")-
COUNTIFS(DATA.discentes!$C:$C,$B9,DATA.discentes!$F:$F,"&lt;="&amp;J$4,DATA.discentes!$D:$D,"Desligado")-
COUNTIFS(DATA.discentes!$C:$C,$B9,DATA.discentes!$F:$F,"&lt;="&amp;J$4,DATA.discentes!$D:$D,"Externo")-
COUNTIFS(DATA.discentes!$C:$C,$B9,DATA.discentes!$F:$F,"&lt;="&amp;J$4,DATA.discentes!$D:$D,"Trancado")</f>
        <v>1</v>
      </c>
      <c r="K9" s="21"/>
      <c r="L9" s="21">
        <f>COUNTIFS(DATA.discentes!$C:$C,$B9,DATA.discentes!$F:$F,"&lt;="&amp;L$4)-
COUNTIFS(DATA.discentes!$C:$C,$B9,DATA.discentes!$I:$I,"&lt;="&amp;L$4)-
COUNTIFS(DATA.discentes!$C:$C,$B9,DATA.discentes!$F:$F,"&lt;="&amp;L$4,DATA.discentes!$D:$D,"Cancelado")-
COUNTIFS(DATA.discentes!$C:$C,$B9,DATA.discentes!$F:$F,"&lt;="&amp;L$4,DATA.discentes!$D:$D,"Desligado")-
COUNTIFS(DATA.discentes!$C:$C,$B9,DATA.discentes!$F:$F,"&lt;="&amp;L$4,DATA.discentes!$D:$D,"Externo")-
COUNTIFS(DATA.discentes!$C:$C,$B9,DATA.discentes!$F:$F,"&lt;="&amp;L$4,DATA.discentes!$D:$D,"Trancado")</f>
        <v>2</v>
      </c>
      <c r="M9" s="21">
        <f>COUNTIFS(DATA.discentes!$C:$C,$B9,DATA.discentes!$F:$F,"&lt;="&amp;M$4)-
COUNTIFS(DATA.discentes!$C:$C,$B9,DATA.discentes!$I:$I,"&lt;="&amp;M$4)-
COUNTIFS(DATA.discentes!$C:$C,$B9,DATA.discentes!$F:$F,"&lt;="&amp;M$4,DATA.discentes!$D:$D,"Cancelado")-
COUNTIFS(DATA.discentes!$C:$C,$B9,DATA.discentes!$F:$F,"&lt;="&amp;M$4,DATA.discentes!$D:$D,"Desligado")-
COUNTIFS(DATA.discentes!$C:$C,$B9,DATA.discentes!$F:$F,"&lt;="&amp;M$4,DATA.discentes!$D:$D,"Externo")-
COUNTIFS(DATA.discentes!$C:$C,$B9,DATA.discentes!$F:$F,"&lt;="&amp;M$4,DATA.discentes!$D:$D,"Trancado")</f>
        <v>4</v>
      </c>
      <c r="N9" s="21">
        <f>COUNTIFS(DATA.discentes!$C:$C,$B9,DATA.discentes!$F:$F,"&lt;="&amp;N$4)-
COUNTIFS(DATA.discentes!$C:$C,$B9,DATA.discentes!$I:$I,"&lt;="&amp;N$4)-
COUNTIFS(DATA.discentes!$C:$C,$B9,DATA.discentes!$F:$F,"&lt;="&amp;N$4,DATA.discentes!$D:$D,"Cancelado")-
COUNTIFS(DATA.discentes!$C:$C,$B9,DATA.discentes!$F:$F,"&lt;="&amp;N$4,DATA.discentes!$D:$D,"Desligado")-
COUNTIFS(DATA.discentes!$C:$C,$B9,DATA.discentes!$F:$F,"&lt;="&amp;N$4,DATA.discentes!$D:$D,"Externo")-
COUNTIFS(DATA.discentes!$C:$C,$B9,DATA.discentes!$F:$F,"&lt;="&amp;N$4,DATA.discentes!$D:$D,"Trancado")</f>
        <v>4</v>
      </c>
      <c r="O9" s="21">
        <f>COUNTIFS(DATA.discentes!$C:$C,$B9,DATA.discentes!$F:$F,"&lt;="&amp;O$4)-
COUNTIFS(DATA.discentes!$C:$C,$B9,DATA.discentes!$I:$I,"&lt;="&amp;O$4)-
COUNTIFS(DATA.discentes!$C:$C,$B9,DATA.discentes!$F:$F,"&lt;="&amp;O$4,DATA.discentes!$D:$D,"Cancelado")-
COUNTIFS(DATA.discentes!$C:$C,$B9,DATA.discentes!$F:$F,"&lt;="&amp;O$4,DATA.discentes!$D:$D,"Desligado")-
COUNTIFS(DATA.discentes!$C:$C,$B9,DATA.discentes!$F:$F,"&lt;="&amp;O$4,DATA.discentes!$D:$D,"Externo")-
COUNTIFS(DATA.discentes!$C:$C,$B9,DATA.discentes!$F:$F,"&lt;="&amp;O$4,DATA.discentes!$D:$D,"Trancado")</f>
        <v>5</v>
      </c>
      <c r="P9" s="21"/>
      <c r="Q9" s="21">
        <f>COUNTIFS(DATA.discentes!$C:$C,$B9,DATA.discentes!$F:$F,"&lt;="&amp;Q$4)-
COUNTIFS(DATA.discentes!$C:$C,$B9,DATA.discentes!$I:$I,"&lt;="&amp;Q$4)-
COUNTIFS(DATA.discentes!$C:$C,$B9,DATA.discentes!$F:$F,"&lt;="&amp;Q$4,DATA.discentes!$D:$D,"Cancelado")-
COUNTIFS(DATA.discentes!$C:$C,$B9,DATA.discentes!$F:$F,"&lt;="&amp;Q$4,DATA.discentes!$D:$D,"Desligado")-
COUNTIFS(DATA.discentes!$C:$C,$B9,DATA.discentes!$F:$F,"&lt;="&amp;Q$4,DATA.discentes!$D:$D,"Externo")-
COUNTIFS(DATA.discentes!$C:$C,$B9,DATA.discentes!$F:$F,"&lt;="&amp;Q$4,DATA.discentes!$D:$D,"Trancado")</f>
        <v>10</v>
      </c>
      <c r="R9" s="21">
        <f>COUNTIFS(DATA.discentes!$C:$C,$B9,DATA.discentes!$F:$F,"&lt;="&amp;R$4)-
COUNTIFS(DATA.discentes!$C:$C,$B9,DATA.discentes!$I:$I,"&lt;="&amp;R$4)-
COUNTIFS(DATA.discentes!$C:$C,$B9,DATA.discentes!$F:$F,"&lt;="&amp;R$4,DATA.discentes!$D:$D,"Cancelado")-
COUNTIFS(DATA.discentes!$C:$C,$B9,DATA.discentes!$F:$F,"&lt;="&amp;R$4,DATA.discentes!$D:$D,"Desligado")-
COUNTIFS(DATA.discentes!$C:$C,$B9,DATA.discentes!$F:$F,"&lt;="&amp;R$4,DATA.discentes!$D:$D,"Externo")-
COUNTIFS(DATA.discentes!$C:$C,$B9,DATA.discentes!$F:$F,"&lt;="&amp;R$4,DATA.discentes!$D:$D,"Trancado")</f>
        <v>9</v>
      </c>
      <c r="S9" s="21">
        <f>COUNTIFS(DATA.discentes!$C:$C,$B9,DATA.discentes!$F:$F,"&lt;="&amp;S$4)-
COUNTIFS(DATA.discentes!$C:$C,$B9,DATA.discentes!$I:$I,"&lt;="&amp;S$4)-
COUNTIFS(DATA.discentes!$C:$C,$B9,DATA.discentes!$F:$F,"&lt;="&amp;S$4,DATA.discentes!$D:$D,"Cancelado")-
COUNTIFS(DATA.discentes!$C:$C,$B9,DATA.discentes!$F:$F,"&lt;="&amp;S$4,DATA.discentes!$D:$D,"Desligado")-
COUNTIFS(DATA.discentes!$C:$C,$B9,DATA.discentes!$F:$F,"&lt;="&amp;S$4,DATA.discentes!$D:$D,"Externo")-
COUNTIFS(DATA.discentes!$C:$C,$B9,DATA.discentes!$F:$F,"&lt;="&amp;S$4,DATA.discentes!$D:$D,"Trancado")</f>
        <v>15</v>
      </c>
      <c r="T9" s="21">
        <f>COUNTIFS(DATA.discentes!$C:$C,$B9,DATA.discentes!$F:$F,"&lt;="&amp;T$4)-
COUNTIFS(DATA.discentes!$C:$C,$B9,DATA.discentes!$I:$I,"&lt;="&amp;T$4)-
COUNTIFS(DATA.discentes!$C:$C,$B9,DATA.discentes!$F:$F,"&lt;="&amp;T$4,DATA.discentes!$D:$D,"Cancelado")-
COUNTIFS(DATA.discentes!$C:$C,$B9,DATA.discentes!$F:$F,"&lt;="&amp;T$4,DATA.discentes!$D:$D,"Desligado")-
COUNTIFS(DATA.discentes!$C:$C,$B9,DATA.discentes!$F:$F,"&lt;="&amp;T$4,DATA.discentes!$D:$D,"Externo")-
COUNTIFS(DATA.discentes!$C:$C,$B9,DATA.discentes!$F:$F,"&lt;="&amp;T$4,DATA.discentes!$D:$D,"Trancado")</f>
        <v>14</v>
      </c>
      <c r="U9" s="21"/>
      <c r="V9" s="21">
        <f>COUNTIFS(DATA.discentes!$C:$C,$B9,DATA.discentes!$F:$F,"&lt;="&amp;V$4)-
COUNTIFS(DATA.discentes!$C:$C,$B9,DATA.discentes!$I:$I,"&lt;="&amp;V$4)-
COUNTIFS(DATA.discentes!$C:$C,$B9,DATA.discentes!$F:$F,"&lt;="&amp;V$4,DATA.discentes!$D:$D,"Cancelado")-
COUNTIFS(DATA.discentes!$C:$C,$B9,DATA.discentes!$F:$F,"&lt;="&amp;V$4,DATA.discentes!$D:$D,"Desligado")-
COUNTIFS(DATA.discentes!$C:$C,$B9,DATA.discentes!$F:$F,"&lt;="&amp;V$4,DATA.discentes!$D:$D,"Externo")-
COUNTIFS(DATA.discentes!$C:$C,$B9,DATA.discentes!$F:$F,"&lt;="&amp;V$4,DATA.discentes!$D:$D,"Trancado")</f>
        <v>14</v>
      </c>
      <c r="W9" s="21">
        <f>COUNTIFS(DATA.discentes!$C:$C,$B9,DATA.discentes!$F:$F,"&lt;="&amp;W$4)-
COUNTIFS(DATA.discentes!$C:$C,$B9,DATA.discentes!$I:$I,"&lt;="&amp;W$4)-
COUNTIFS(DATA.discentes!$C:$C,$B9,DATA.discentes!$F:$F,"&lt;="&amp;W$4,DATA.discentes!$D:$D,"Cancelado")-
COUNTIFS(DATA.discentes!$C:$C,$B9,DATA.discentes!$F:$F,"&lt;="&amp;W$4,DATA.discentes!$D:$D,"Desligado")-
COUNTIFS(DATA.discentes!$C:$C,$B9,DATA.discentes!$F:$F,"&lt;="&amp;W$4,DATA.discentes!$D:$D,"Externo")-
COUNTIFS(DATA.discentes!$C:$C,$B9,DATA.discentes!$F:$F,"&lt;="&amp;W$4,DATA.discentes!$D:$D,"Trancado")</f>
        <v>14</v>
      </c>
      <c r="X9" s="21">
        <f>COUNTIFS(DATA.discentes!$C:$C,$B9,DATA.discentes!$F:$F,"&lt;="&amp;X$4)-
COUNTIFS(DATA.discentes!$C:$C,$B9,DATA.discentes!$I:$I,"&lt;="&amp;X$4)-
COUNTIFS(DATA.discentes!$C:$C,$B9,DATA.discentes!$F:$F,"&lt;="&amp;X$4,DATA.discentes!$D:$D,"Cancelado")-
COUNTIFS(DATA.discentes!$C:$C,$B9,DATA.discentes!$F:$F,"&lt;="&amp;X$4,DATA.discentes!$D:$D,"Desligado")-
COUNTIFS(DATA.discentes!$C:$C,$B9,DATA.discentes!$F:$F,"&lt;="&amp;X$4,DATA.discentes!$D:$D,"Externo")-
COUNTIFS(DATA.discentes!$C:$C,$B9,DATA.discentes!$F:$F,"&lt;="&amp;X$4,DATA.discentes!$D:$D,"Trancado")</f>
        <v>14</v>
      </c>
      <c r="Y9" s="21">
        <f>COUNTIFS(DATA.discentes!$C:$C,$B9,DATA.discentes!$F:$F,"&lt;="&amp;Y$4)-
COUNTIFS(DATA.discentes!$C:$C,$B9,DATA.discentes!$I:$I,"&lt;="&amp;Y$4)-
COUNTIFS(DATA.discentes!$C:$C,$B9,DATA.discentes!$F:$F,"&lt;="&amp;Y$4,DATA.discentes!$D:$D,"Cancelado")-
COUNTIFS(DATA.discentes!$C:$C,$B9,DATA.discentes!$F:$F,"&lt;="&amp;Y$4,DATA.discentes!$D:$D,"Desligado")-
COUNTIFS(DATA.discentes!$C:$C,$B9,DATA.discentes!$F:$F,"&lt;="&amp;Y$4,DATA.discentes!$D:$D,"Externo")-
COUNTIFS(DATA.discentes!$C:$C,$B9,DATA.discentes!$F:$F,"&lt;="&amp;Y$4,DATA.discentes!$D:$D,"Trancado")</f>
        <v>14</v>
      </c>
      <c r="Z9" s="5"/>
    </row>
    <row r="10" spans="1:26" ht="15.75" customHeight="1" x14ac:dyDescent="0.2">
      <c r="A10" s="5"/>
      <c r="B10" s="2" t="s">
        <v>37</v>
      </c>
      <c r="C10" s="5" t="s">
        <v>36</v>
      </c>
      <c r="D10" s="5" t="s">
        <v>36</v>
      </c>
      <c r="E10" s="39">
        <f ca="1">IFERROR(AVERAGEIFS(DATA.discentes!$J:$J,DATA.discentes!$A:$A,E$4,DATA.discentes!$C:$C,$B10,DATA.discentes!$D:$D,"Formado"),"*")</f>
        <v>21.363013698630137</v>
      </c>
      <c r="F10" s="39">
        <f ca="1">IFERROR(AVERAGEIFS(DATA.discentes!$J:$J,DATA.discentes!$A:$A,F$4,DATA.discentes!$C:$C,$B10,DATA.discentes!$D:$D,"Formado"),"*")</f>
        <v>43.252602739726022</v>
      </c>
      <c r="G10" s="39">
        <f>COUNTIFS(DATA.discentes!$C:$C,$B10,DATA.discentes!$D:$D,"Formado")</f>
        <v>29</v>
      </c>
      <c r="H10" s="21">
        <f>COUNTIFS(DATA.discentes!$C:$C,$B10,DATA.discentes!$F:$F,"&lt;="&amp;H$4)-
COUNTIFS(DATA.discentes!$C:$C,$B10,DATA.discentes!$I:$I,"&lt;="&amp;H$4)-
COUNTIFS(DATA.discentes!$C:$C,$B10,DATA.discentes!$F:$F,"&lt;="&amp;H$4,DATA.discentes!$D:$D,"Cancelado")-
COUNTIFS(DATA.discentes!$C:$C,$B10,DATA.discentes!$F:$F,"&lt;="&amp;H$4,DATA.discentes!$D:$D,"Desligado")-
COUNTIFS(DATA.discentes!$C:$C,$B10,DATA.discentes!$F:$F,"&lt;="&amp;H$4,DATA.discentes!$D:$D,"Externo")-
COUNTIFS(DATA.discentes!$C:$C,$B10,DATA.discentes!$F:$F,"&lt;="&amp;H$4,DATA.discentes!$D:$D,"Trancado")</f>
        <v>1</v>
      </c>
      <c r="I10" s="21">
        <f>COUNTIFS(DATA.discentes!$C:$C,$B10,DATA.discentes!$F:$F,"&lt;="&amp;I$4)-
COUNTIFS(DATA.discentes!$C:$C,$B10,DATA.discentes!$I:$I,"&lt;="&amp;I$4)-
COUNTIFS(DATA.discentes!$C:$C,$B10,DATA.discentes!$F:$F,"&lt;="&amp;I$4,DATA.discentes!$D:$D,"Cancelado")-
COUNTIFS(DATA.discentes!$C:$C,$B10,DATA.discentes!$F:$F,"&lt;="&amp;I$4,DATA.discentes!$D:$D,"Desligado")-
COUNTIFS(DATA.discentes!$C:$C,$B10,DATA.discentes!$F:$F,"&lt;="&amp;I$4,DATA.discentes!$D:$D,"Externo")-
COUNTIFS(DATA.discentes!$C:$C,$B10,DATA.discentes!$F:$F,"&lt;="&amp;I$4,DATA.discentes!$D:$D,"Trancado")</f>
        <v>2</v>
      </c>
      <c r="J10" s="21">
        <f>COUNTIFS(DATA.discentes!$C:$C,$B10,DATA.discentes!$F:$F,"&lt;="&amp;J$4)-
COUNTIFS(DATA.discentes!$C:$C,$B10,DATA.discentes!$I:$I,"&lt;="&amp;J$4)-
COUNTIFS(DATA.discentes!$C:$C,$B10,DATA.discentes!$F:$F,"&lt;="&amp;J$4,DATA.discentes!$D:$D,"Cancelado")-
COUNTIFS(DATA.discentes!$C:$C,$B10,DATA.discentes!$F:$F,"&lt;="&amp;J$4,DATA.discentes!$D:$D,"Desligado")-
COUNTIFS(DATA.discentes!$C:$C,$B10,DATA.discentes!$F:$F,"&lt;="&amp;J$4,DATA.discentes!$D:$D,"Externo")-
COUNTIFS(DATA.discentes!$C:$C,$B10,DATA.discentes!$F:$F,"&lt;="&amp;J$4,DATA.discentes!$D:$D,"Trancado")</f>
        <v>1</v>
      </c>
      <c r="K10" s="5"/>
      <c r="L10" s="21">
        <f>COUNTIFS(DATA.discentes!$C:$C,$B10,DATA.discentes!$F:$F,"&lt;="&amp;L$4)-
COUNTIFS(DATA.discentes!$C:$C,$B10,DATA.discentes!$I:$I,"&lt;="&amp;L$4)-
COUNTIFS(DATA.discentes!$C:$C,$B10,DATA.discentes!$F:$F,"&lt;="&amp;L$4,DATA.discentes!$D:$D,"Cancelado")-
COUNTIFS(DATA.discentes!$C:$C,$B10,DATA.discentes!$F:$F,"&lt;="&amp;L$4,DATA.discentes!$D:$D,"Desligado")-
COUNTIFS(DATA.discentes!$C:$C,$B10,DATA.discentes!$F:$F,"&lt;="&amp;L$4,DATA.discentes!$D:$D,"Externo")-
COUNTIFS(DATA.discentes!$C:$C,$B10,DATA.discentes!$F:$F,"&lt;="&amp;L$4,DATA.discentes!$D:$D,"Trancado")</f>
        <v>2</v>
      </c>
      <c r="M10" s="21">
        <f>COUNTIFS(DATA.discentes!$C:$C,$B10,DATA.discentes!$F:$F,"&lt;="&amp;M$4)-
COUNTIFS(DATA.discentes!$C:$C,$B10,DATA.discentes!$I:$I,"&lt;="&amp;M$4)-
COUNTIFS(DATA.discentes!$C:$C,$B10,DATA.discentes!$F:$F,"&lt;="&amp;M$4,DATA.discentes!$D:$D,"Cancelado")-
COUNTIFS(DATA.discentes!$C:$C,$B10,DATA.discentes!$F:$F,"&lt;="&amp;M$4,DATA.discentes!$D:$D,"Desligado")-
COUNTIFS(DATA.discentes!$C:$C,$B10,DATA.discentes!$F:$F,"&lt;="&amp;M$4,DATA.discentes!$D:$D,"Externo")-
COUNTIFS(DATA.discentes!$C:$C,$B10,DATA.discentes!$F:$F,"&lt;="&amp;M$4,DATA.discentes!$D:$D,"Trancado")</f>
        <v>2</v>
      </c>
      <c r="N10" s="21">
        <f>COUNTIFS(DATA.discentes!$C:$C,$B10,DATA.discentes!$F:$F,"&lt;="&amp;N$4)-
COUNTIFS(DATA.discentes!$C:$C,$B10,DATA.discentes!$I:$I,"&lt;="&amp;N$4)-
COUNTIFS(DATA.discentes!$C:$C,$B10,DATA.discentes!$F:$F,"&lt;="&amp;N$4,DATA.discentes!$D:$D,"Cancelado")-
COUNTIFS(DATA.discentes!$C:$C,$B10,DATA.discentes!$F:$F,"&lt;="&amp;N$4,DATA.discentes!$D:$D,"Desligado")-
COUNTIFS(DATA.discentes!$C:$C,$B10,DATA.discentes!$F:$F,"&lt;="&amp;N$4,DATA.discentes!$D:$D,"Externo")-
COUNTIFS(DATA.discentes!$C:$C,$B10,DATA.discentes!$F:$F,"&lt;="&amp;N$4,DATA.discentes!$D:$D,"Trancado")</f>
        <v>6</v>
      </c>
      <c r="O10" s="21">
        <f>COUNTIFS(DATA.discentes!$C:$C,$B10,DATA.discentes!$F:$F,"&lt;="&amp;O$4)-
COUNTIFS(DATA.discentes!$C:$C,$B10,DATA.discentes!$I:$I,"&lt;="&amp;O$4)-
COUNTIFS(DATA.discentes!$C:$C,$B10,DATA.discentes!$F:$F,"&lt;="&amp;O$4,DATA.discentes!$D:$D,"Cancelado")-
COUNTIFS(DATA.discentes!$C:$C,$B10,DATA.discentes!$F:$F,"&lt;="&amp;O$4,DATA.discentes!$D:$D,"Desligado")-
COUNTIFS(DATA.discentes!$C:$C,$B10,DATA.discentes!$F:$F,"&lt;="&amp;O$4,DATA.discentes!$D:$D,"Externo")-
COUNTIFS(DATA.discentes!$C:$C,$B10,DATA.discentes!$F:$F,"&lt;="&amp;O$4,DATA.discentes!$D:$D,"Trancado")</f>
        <v>6</v>
      </c>
      <c r="P10" s="5"/>
      <c r="Q10" s="21">
        <f>COUNTIFS(DATA.discentes!$C:$C,$B10,DATA.discentes!$F:$F,"&lt;="&amp;Q$4)-
COUNTIFS(DATA.discentes!$C:$C,$B10,DATA.discentes!$I:$I,"&lt;="&amp;Q$4)-
COUNTIFS(DATA.discentes!$C:$C,$B10,DATA.discentes!$F:$F,"&lt;="&amp;Q$4,DATA.discentes!$D:$D,"Cancelado")-
COUNTIFS(DATA.discentes!$C:$C,$B10,DATA.discentes!$F:$F,"&lt;="&amp;Q$4,DATA.discentes!$D:$D,"Desligado")-
COUNTIFS(DATA.discentes!$C:$C,$B10,DATA.discentes!$F:$F,"&lt;="&amp;Q$4,DATA.discentes!$D:$D,"Externo")-
COUNTIFS(DATA.discentes!$C:$C,$B10,DATA.discentes!$F:$F,"&lt;="&amp;Q$4,DATA.discentes!$D:$D,"Trancado")</f>
        <v>5</v>
      </c>
      <c r="R10" s="21">
        <f>COUNTIFS(DATA.discentes!$C:$C,$B10,DATA.discentes!$F:$F,"&lt;="&amp;R$4)-
COUNTIFS(DATA.discentes!$C:$C,$B10,DATA.discentes!$I:$I,"&lt;="&amp;R$4)-
COUNTIFS(DATA.discentes!$C:$C,$B10,DATA.discentes!$F:$F,"&lt;="&amp;R$4,DATA.discentes!$D:$D,"Cancelado")-
COUNTIFS(DATA.discentes!$C:$C,$B10,DATA.discentes!$F:$F,"&lt;="&amp;R$4,DATA.discentes!$D:$D,"Desligado")-
COUNTIFS(DATA.discentes!$C:$C,$B10,DATA.discentes!$F:$F,"&lt;="&amp;R$4,DATA.discentes!$D:$D,"Externo")-
COUNTIFS(DATA.discentes!$C:$C,$B10,DATA.discentes!$F:$F,"&lt;="&amp;R$4,DATA.discentes!$D:$D,"Trancado")</f>
        <v>5</v>
      </c>
      <c r="S10" s="21">
        <f>COUNTIFS(DATA.discentes!$C:$C,$B10,DATA.discentes!$F:$F,"&lt;="&amp;S$4)-
COUNTIFS(DATA.discentes!$C:$C,$B10,DATA.discentes!$I:$I,"&lt;="&amp;S$4)-
COUNTIFS(DATA.discentes!$C:$C,$B10,DATA.discentes!$F:$F,"&lt;="&amp;S$4,DATA.discentes!$D:$D,"Cancelado")-
COUNTIFS(DATA.discentes!$C:$C,$B10,DATA.discentes!$F:$F,"&lt;="&amp;S$4,DATA.discentes!$D:$D,"Desligado")-
COUNTIFS(DATA.discentes!$C:$C,$B10,DATA.discentes!$F:$F,"&lt;="&amp;S$4,DATA.discentes!$D:$D,"Externo")-
COUNTIFS(DATA.discentes!$C:$C,$B10,DATA.discentes!$F:$F,"&lt;="&amp;S$4,DATA.discentes!$D:$D,"Trancado")</f>
        <v>10</v>
      </c>
      <c r="T10" s="21">
        <f>COUNTIFS(DATA.discentes!$C:$C,$B10,DATA.discentes!$F:$F,"&lt;="&amp;T$4)-
COUNTIFS(DATA.discentes!$C:$C,$B10,DATA.discentes!$I:$I,"&lt;="&amp;T$4)-
COUNTIFS(DATA.discentes!$C:$C,$B10,DATA.discentes!$F:$F,"&lt;="&amp;T$4,DATA.discentes!$D:$D,"Cancelado")-
COUNTIFS(DATA.discentes!$C:$C,$B10,DATA.discentes!$F:$F,"&lt;="&amp;T$4,DATA.discentes!$D:$D,"Desligado")-
COUNTIFS(DATA.discentes!$C:$C,$B10,DATA.discentes!$F:$F,"&lt;="&amp;T$4,DATA.discentes!$D:$D,"Externo")-
COUNTIFS(DATA.discentes!$C:$C,$B10,DATA.discentes!$F:$F,"&lt;="&amp;T$4,DATA.discentes!$D:$D,"Trancado")</f>
        <v>11</v>
      </c>
      <c r="U10" s="5"/>
      <c r="V10" s="21">
        <f>COUNTIFS(DATA.discentes!$C:$C,$B10,DATA.discentes!$F:$F,"&lt;="&amp;V$4)-
COUNTIFS(DATA.discentes!$C:$C,$B10,DATA.discentes!$I:$I,"&lt;="&amp;V$4)-
COUNTIFS(DATA.discentes!$C:$C,$B10,DATA.discentes!$F:$F,"&lt;="&amp;V$4,DATA.discentes!$D:$D,"Cancelado")-
COUNTIFS(DATA.discentes!$C:$C,$B10,DATA.discentes!$F:$F,"&lt;="&amp;V$4,DATA.discentes!$D:$D,"Desligado")-
COUNTIFS(DATA.discentes!$C:$C,$B10,DATA.discentes!$F:$F,"&lt;="&amp;V$4,DATA.discentes!$D:$D,"Externo")-
COUNTIFS(DATA.discentes!$C:$C,$B10,DATA.discentes!$F:$F,"&lt;="&amp;V$4,DATA.discentes!$D:$D,"Trancado")</f>
        <v>14</v>
      </c>
      <c r="W10" s="21">
        <f>COUNTIFS(DATA.discentes!$C:$C,$B10,DATA.discentes!$F:$F,"&lt;="&amp;W$4)-
COUNTIFS(DATA.discentes!$C:$C,$B10,DATA.discentes!$I:$I,"&lt;="&amp;W$4)-
COUNTIFS(DATA.discentes!$C:$C,$B10,DATA.discentes!$F:$F,"&lt;="&amp;W$4,DATA.discentes!$D:$D,"Cancelado")-
COUNTIFS(DATA.discentes!$C:$C,$B10,DATA.discentes!$F:$F,"&lt;="&amp;W$4,DATA.discentes!$D:$D,"Desligado")-
COUNTIFS(DATA.discentes!$C:$C,$B10,DATA.discentes!$F:$F,"&lt;="&amp;W$4,DATA.discentes!$D:$D,"Externo")-
COUNTIFS(DATA.discentes!$C:$C,$B10,DATA.discentes!$F:$F,"&lt;="&amp;W$4,DATA.discentes!$D:$D,"Trancado")</f>
        <v>11</v>
      </c>
      <c r="X10" s="21">
        <f>COUNTIFS(DATA.discentes!$C:$C,$B10,DATA.discentes!$F:$F,"&lt;="&amp;X$4)-
COUNTIFS(DATA.discentes!$C:$C,$B10,DATA.discentes!$I:$I,"&lt;="&amp;X$4)-
COUNTIFS(DATA.discentes!$C:$C,$B10,DATA.discentes!$F:$F,"&lt;="&amp;X$4,DATA.discentes!$D:$D,"Cancelado")-
COUNTIFS(DATA.discentes!$C:$C,$B10,DATA.discentes!$F:$F,"&lt;="&amp;X$4,DATA.discentes!$D:$D,"Desligado")-
COUNTIFS(DATA.discentes!$C:$C,$B10,DATA.discentes!$F:$F,"&lt;="&amp;X$4,DATA.discentes!$D:$D,"Externo")-
COUNTIFS(DATA.discentes!$C:$C,$B10,DATA.discentes!$F:$F,"&lt;="&amp;X$4,DATA.discentes!$D:$D,"Trancado")</f>
        <v>11</v>
      </c>
      <c r="Y10" s="21">
        <f>COUNTIFS(DATA.discentes!$C:$C,$B10,DATA.discentes!$F:$F,"&lt;="&amp;Y$4)-
COUNTIFS(DATA.discentes!$C:$C,$B10,DATA.discentes!$I:$I,"&lt;="&amp;Y$4)-
COUNTIFS(DATA.discentes!$C:$C,$B10,DATA.discentes!$F:$F,"&lt;="&amp;Y$4,DATA.discentes!$D:$D,"Cancelado")-
COUNTIFS(DATA.discentes!$C:$C,$B10,DATA.discentes!$F:$F,"&lt;="&amp;Y$4,DATA.discentes!$D:$D,"Desligado")-
COUNTIFS(DATA.discentes!$C:$C,$B10,DATA.discentes!$F:$F,"&lt;="&amp;Y$4,DATA.discentes!$D:$D,"Externo")-
COUNTIFS(DATA.discentes!$C:$C,$B10,DATA.discentes!$F:$F,"&lt;="&amp;Y$4,DATA.discentes!$D:$D,"Trancado")</f>
        <v>11</v>
      </c>
      <c r="Z10" s="5"/>
    </row>
    <row r="11" spans="1:26" ht="15.75" customHeight="1" x14ac:dyDescent="0.2">
      <c r="A11" s="5"/>
      <c r="B11" s="2" t="s">
        <v>39</v>
      </c>
      <c r="C11" s="5" t="s">
        <v>36</v>
      </c>
      <c r="D11" s="5" t="s">
        <v>38</v>
      </c>
      <c r="E11" s="39">
        <f ca="1">IFERROR(AVERAGEIFS(DATA.discentes!$J:$J,DATA.discentes!$A:$A,E$4,DATA.discentes!$C:$C,$B11,DATA.discentes!$D:$D,"Formado"),"*")</f>
        <v>28.974844333748447</v>
      </c>
      <c r="F11" s="39">
        <f ca="1">IFERROR(AVERAGEIFS(DATA.discentes!$J:$J,DATA.discentes!$A:$A,F$4,DATA.discentes!$C:$C,$B11,DATA.discentes!$D:$D,"Formado"),"*")</f>
        <v>50.975342465753428</v>
      </c>
      <c r="G11" s="39">
        <f>COUNTIFS(DATA.discentes!$C:$C,$B11,DATA.discentes!$D:$D,"Formado")</f>
        <v>24</v>
      </c>
      <c r="H11" s="21">
        <f>COUNTIFS(DATA.discentes!$C:$C,$B11,DATA.discentes!$F:$F,"&lt;="&amp;H$4)-
COUNTIFS(DATA.discentes!$C:$C,$B11,DATA.discentes!$I:$I,"&lt;="&amp;H$4)-
COUNTIFS(DATA.discentes!$C:$C,$B11,DATA.discentes!$F:$F,"&lt;="&amp;H$4,DATA.discentes!$D:$D,"Cancelado")-
COUNTIFS(DATA.discentes!$C:$C,$B11,DATA.discentes!$F:$F,"&lt;="&amp;H$4,DATA.discentes!$D:$D,"Desligado")-
COUNTIFS(DATA.discentes!$C:$C,$B11,DATA.discentes!$F:$F,"&lt;="&amp;H$4,DATA.discentes!$D:$D,"Externo")-
COUNTIFS(DATA.discentes!$C:$C,$B11,DATA.discentes!$F:$F,"&lt;="&amp;H$4,DATA.discentes!$D:$D,"Trancado")</f>
        <v>0</v>
      </c>
      <c r="I11" s="21">
        <f>COUNTIFS(DATA.discentes!$C:$C,$B11,DATA.discentes!$F:$F,"&lt;="&amp;I$4)-
COUNTIFS(DATA.discentes!$C:$C,$B11,DATA.discentes!$I:$I,"&lt;="&amp;I$4)-
COUNTIFS(DATA.discentes!$C:$C,$B11,DATA.discentes!$F:$F,"&lt;="&amp;I$4,DATA.discentes!$D:$D,"Cancelado")-
COUNTIFS(DATA.discentes!$C:$C,$B11,DATA.discentes!$F:$F,"&lt;="&amp;I$4,DATA.discentes!$D:$D,"Desligado")-
COUNTIFS(DATA.discentes!$C:$C,$B11,DATA.discentes!$F:$F,"&lt;="&amp;I$4,DATA.discentes!$D:$D,"Externo")-
COUNTIFS(DATA.discentes!$C:$C,$B11,DATA.discentes!$F:$F,"&lt;="&amp;I$4,DATA.discentes!$D:$D,"Trancado")</f>
        <v>0</v>
      </c>
      <c r="J11" s="21">
        <f>COUNTIFS(DATA.discentes!$C:$C,$B11,DATA.discentes!$F:$F,"&lt;="&amp;J$4)-
COUNTIFS(DATA.discentes!$C:$C,$B11,DATA.discentes!$I:$I,"&lt;="&amp;J$4)-
COUNTIFS(DATA.discentes!$C:$C,$B11,DATA.discentes!$F:$F,"&lt;="&amp;J$4,DATA.discentes!$D:$D,"Cancelado")-
COUNTIFS(DATA.discentes!$C:$C,$B11,DATA.discentes!$F:$F,"&lt;="&amp;J$4,DATA.discentes!$D:$D,"Desligado")-
COUNTIFS(DATA.discentes!$C:$C,$B11,DATA.discentes!$F:$F,"&lt;="&amp;J$4,DATA.discentes!$D:$D,"Externo")-
COUNTIFS(DATA.discentes!$C:$C,$B11,DATA.discentes!$F:$F,"&lt;="&amp;J$4,DATA.discentes!$D:$D,"Trancado")</f>
        <v>0</v>
      </c>
      <c r="K11" s="5"/>
      <c r="L11" s="21">
        <f>COUNTIFS(DATA.discentes!$C:$C,$B11,DATA.discentes!$F:$F,"&lt;="&amp;L$4)-
COUNTIFS(DATA.discentes!$C:$C,$B11,DATA.discentes!$I:$I,"&lt;="&amp;L$4)-
COUNTIFS(DATA.discentes!$C:$C,$B11,DATA.discentes!$F:$F,"&lt;="&amp;L$4,DATA.discentes!$D:$D,"Cancelado")-
COUNTIFS(DATA.discentes!$C:$C,$B11,DATA.discentes!$F:$F,"&lt;="&amp;L$4,DATA.discentes!$D:$D,"Desligado")-
COUNTIFS(DATA.discentes!$C:$C,$B11,DATA.discentes!$F:$F,"&lt;="&amp;L$4,DATA.discentes!$D:$D,"Externo")-
COUNTIFS(DATA.discentes!$C:$C,$B11,DATA.discentes!$F:$F,"&lt;="&amp;L$4,DATA.discentes!$D:$D,"Trancado")</f>
        <v>0</v>
      </c>
      <c r="M11" s="21">
        <f>COUNTIFS(DATA.discentes!$C:$C,$B11,DATA.discentes!$F:$F,"&lt;="&amp;M$4)-
COUNTIFS(DATA.discentes!$C:$C,$B11,DATA.discentes!$I:$I,"&lt;="&amp;M$4)-
COUNTIFS(DATA.discentes!$C:$C,$B11,DATA.discentes!$F:$F,"&lt;="&amp;M$4,DATA.discentes!$D:$D,"Cancelado")-
COUNTIFS(DATA.discentes!$C:$C,$B11,DATA.discentes!$F:$F,"&lt;="&amp;M$4,DATA.discentes!$D:$D,"Desligado")-
COUNTIFS(DATA.discentes!$C:$C,$B11,DATA.discentes!$F:$F,"&lt;="&amp;M$4,DATA.discentes!$D:$D,"Externo")-
COUNTIFS(DATA.discentes!$C:$C,$B11,DATA.discentes!$F:$F,"&lt;="&amp;M$4,DATA.discentes!$D:$D,"Trancado")</f>
        <v>3</v>
      </c>
      <c r="N11" s="21">
        <f>COUNTIFS(DATA.discentes!$C:$C,$B11,DATA.discentes!$F:$F,"&lt;="&amp;N$4)-
COUNTIFS(DATA.discentes!$C:$C,$B11,DATA.discentes!$I:$I,"&lt;="&amp;N$4)-
COUNTIFS(DATA.discentes!$C:$C,$B11,DATA.discentes!$F:$F,"&lt;="&amp;N$4,DATA.discentes!$D:$D,"Cancelado")-
COUNTIFS(DATA.discentes!$C:$C,$B11,DATA.discentes!$F:$F,"&lt;="&amp;N$4,DATA.discentes!$D:$D,"Desligado")-
COUNTIFS(DATA.discentes!$C:$C,$B11,DATA.discentes!$F:$F,"&lt;="&amp;N$4,DATA.discentes!$D:$D,"Externo")-
COUNTIFS(DATA.discentes!$C:$C,$B11,DATA.discentes!$F:$F,"&lt;="&amp;N$4,DATA.discentes!$D:$D,"Trancado")</f>
        <v>7</v>
      </c>
      <c r="O11" s="21">
        <f>COUNTIFS(DATA.discentes!$C:$C,$B11,DATA.discentes!$F:$F,"&lt;="&amp;O$4)-
COUNTIFS(DATA.discentes!$C:$C,$B11,DATA.discentes!$I:$I,"&lt;="&amp;O$4)-
COUNTIFS(DATA.discentes!$C:$C,$B11,DATA.discentes!$F:$F,"&lt;="&amp;O$4,DATA.discentes!$D:$D,"Cancelado")-
COUNTIFS(DATA.discentes!$C:$C,$B11,DATA.discentes!$F:$F,"&lt;="&amp;O$4,DATA.discentes!$D:$D,"Desligado")-
COUNTIFS(DATA.discentes!$C:$C,$B11,DATA.discentes!$F:$F,"&lt;="&amp;O$4,DATA.discentes!$D:$D,"Externo")-
COUNTIFS(DATA.discentes!$C:$C,$B11,DATA.discentes!$F:$F,"&lt;="&amp;O$4,DATA.discentes!$D:$D,"Trancado")</f>
        <v>3</v>
      </c>
      <c r="P11" s="5"/>
      <c r="Q11" s="21">
        <f>COUNTIFS(DATA.discentes!$C:$C,$B11,DATA.discentes!$F:$F,"&lt;="&amp;Q$4)-
COUNTIFS(DATA.discentes!$C:$C,$B11,DATA.discentes!$I:$I,"&lt;="&amp;Q$4)-
COUNTIFS(DATA.discentes!$C:$C,$B11,DATA.discentes!$F:$F,"&lt;="&amp;Q$4,DATA.discentes!$D:$D,"Cancelado")-
COUNTIFS(DATA.discentes!$C:$C,$B11,DATA.discentes!$F:$F,"&lt;="&amp;Q$4,DATA.discentes!$D:$D,"Desligado")-
COUNTIFS(DATA.discentes!$C:$C,$B11,DATA.discentes!$F:$F,"&lt;="&amp;Q$4,DATA.discentes!$D:$D,"Externo")-
COUNTIFS(DATA.discentes!$C:$C,$B11,DATA.discentes!$F:$F,"&lt;="&amp;Q$4,DATA.discentes!$D:$D,"Trancado")</f>
        <v>5</v>
      </c>
      <c r="R11" s="21">
        <f>COUNTIFS(DATA.discentes!$C:$C,$B11,DATA.discentes!$F:$F,"&lt;="&amp;R$4)-
COUNTIFS(DATA.discentes!$C:$C,$B11,DATA.discentes!$I:$I,"&lt;="&amp;R$4)-
COUNTIFS(DATA.discentes!$C:$C,$B11,DATA.discentes!$F:$F,"&lt;="&amp;R$4,DATA.discentes!$D:$D,"Cancelado")-
COUNTIFS(DATA.discentes!$C:$C,$B11,DATA.discentes!$F:$F,"&lt;="&amp;R$4,DATA.discentes!$D:$D,"Desligado")-
COUNTIFS(DATA.discentes!$C:$C,$B11,DATA.discentes!$F:$F,"&lt;="&amp;R$4,DATA.discentes!$D:$D,"Externo")-
COUNTIFS(DATA.discentes!$C:$C,$B11,DATA.discentes!$F:$F,"&lt;="&amp;R$4,DATA.discentes!$D:$D,"Trancado")</f>
        <v>10</v>
      </c>
      <c r="S11" s="21">
        <f>COUNTIFS(DATA.discentes!$C:$C,$B11,DATA.discentes!$F:$F,"&lt;="&amp;S$4)-
COUNTIFS(DATA.discentes!$C:$C,$B11,DATA.discentes!$I:$I,"&lt;="&amp;S$4)-
COUNTIFS(DATA.discentes!$C:$C,$B11,DATA.discentes!$F:$F,"&lt;="&amp;S$4,DATA.discentes!$D:$D,"Cancelado")-
COUNTIFS(DATA.discentes!$C:$C,$B11,DATA.discentes!$F:$F,"&lt;="&amp;S$4,DATA.discentes!$D:$D,"Desligado")-
COUNTIFS(DATA.discentes!$C:$C,$B11,DATA.discentes!$F:$F,"&lt;="&amp;S$4,DATA.discentes!$D:$D,"Externo")-
COUNTIFS(DATA.discentes!$C:$C,$B11,DATA.discentes!$F:$F,"&lt;="&amp;S$4,DATA.discentes!$D:$D,"Trancado")</f>
        <v>15</v>
      </c>
      <c r="T11" s="21">
        <f>COUNTIFS(DATA.discentes!$C:$C,$B11,DATA.discentes!$F:$F,"&lt;="&amp;T$4)-
COUNTIFS(DATA.discentes!$C:$C,$B11,DATA.discentes!$I:$I,"&lt;="&amp;T$4)-
COUNTIFS(DATA.discentes!$C:$C,$B11,DATA.discentes!$F:$F,"&lt;="&amp;T$4,DATA.discentes!$D:$D,"Cancelado")-
COUNTIFS(DATA.discentes!$C:$C,$B11,DATA.discentes!$F:$F,"&lt;="&amp;T$4,DATA.discentes!$D:$D,"Desligado")-
COUNTIFS(DATA.discentes!$C:$C,$B11,DATA.discentes!$F:$F,"&lt;="&amp;T$4,DATA.discentes!$D:$D,"Externo")-
COUNTIFS(DATA.discentes!$C:$C,$B11,DATA.discentes!$F:$F,"&lt;="&amp;T$4,DATA.discentes!$D:$D,"Trancado")</f>
        <v>15</v>
      </c>
      <c r="U11" s="5"/>
      <c r="V11" s="21">
        <f>COUNTIFS(DATA.discentes!$C:$C,$B11,DATA.discentes!$F:$F,"&lt;="&amp;V$4)-
COUNTIFS(DATA.discentes!$C:$C,$B11,DATA.discentes!$I:$I,"&lt;="&amp;V$4)-
COUNTIFS(DATA.discentes!$C:$C,$B11,DATA.discentes!$F:$F,"&lt;="&amp;V$4,DATA.discentes!$D:$D,"Cancelado")-
COUNTIFS(DATA.discentes!$C:$C,$B11,DATA.discentes!$F:$F,"&lt;="&amp;V$4,DATA.discentes!$D:$D,"Desligado")-
COUNTIFS(DATA.discentes!$C:$C,$B11,DATA.discentes!$F:$F,"&lt;="&amp;V$4,DATA.discentes!$D:$D,"Externo")-
COUNTIFS(DATA.discentes!$C:$C,$B11,DATA.discentes!$F:$F,"&lt;="&amp;V$4,DATA.discentes!$D:$D,"Trancado")</f>
        <v>11</v>
      </c>
      <c r="W11" s="21">
        <f>COUNTIFS(DATA.discentes!$C:$C,$B11,DATA.discentes!$F:$F,"&lt;="&amp;W$4)-
COUNTIFS(DATA.discentes!$C:$C,$B11,DATA.discentes!$I:$I,"&lt;="&amp;W$4)-
COUNTIFS(DATA.discentes!$C:$C,$B11,DATA.discentes!$F:$F,"&lt;="&amp;W$4,DATA.discentes!$D:$D,"Cancelado")-
COUNTIFS(DATA.discentes!$C:$C,$B11,DATA.discentes!$F:$F,"&lt;="&amp;W$4,DATA.discentes!$D:$D,"Desligado")-
COUNTIFS(DATA.discentes!$C:$C,$B11,DATA.discentes!$F:$F,"&lt;="&amp;W$4,DATA.discentes!$D:$D,"Externo")-
COUNTIFS(DATA.discentes!$C:$C,$B11,DATA.discentes!$F:$F,"&lt;="&amp;W$4,DATA.discentes!$D:$D,"Trancado")</f>
        <v>12</v>
      </c>
      <c r="X11" s="21">
        <f>COUNTIFS(DATA.discentes!$C:$C,$B11,DATA.discentes!$F:$F,"&lt;="&amp;X$4)-
COUNTIFS(DATA.discentes!$C:$C,$B11,DATA.discentes!$I:$I,"&lt;="&amp;X$4)-
COUNTIFS(DATA.discentes!$C:$C,$B11,DATA.discentes!$F:$F,"&lt;="&amp;X$4,DATA.discentes!$D:$D,"Cancelado")-
COUNTIFS(DATA.discentes!$C:$C,$B11,DATA.discentes!$F:$F,"&lt;="&amp;X$4,DATA.discentes!$D:$D,"Desligado")-
COUNTIFS(DATA.discentes!$C:$C,$B11,DATA.discentes!$F:$F,"&lt;="&amp;X$4,DATA.discentes!$D:$D,"Externo")-
COUNTIFS(DATA.discentes!$C:$C,$B11,DATA.discentes!$F:$F,"&lt;="&amp;X$4,DATA.discentes!$D:$D,"Trancado")</f>
        <v>12</v>
      </c>
      <c r="Y11" s="21">
        <f>COUNTIFS(DATA.discentes!$C:$C,$B11,DATA.discentes!$F:$F,"&lt;="&amp;Y$4)-
COUNTIFS(DATA.discentes!$C:$C,$B11,DATA.discentes!$I:$I,"&lt;="&amp;Y$4)-
COUNTIFS(DATA.discentes!$C:$C,$B11,DATA.discentes!$F:$F,"&lt;="&amp;Y$4,DATA.discentes!$D:$D,"Cancelado")-
COUNTIFS(DATA.discentes!$C:$C,$B11,DATA.discentes!$F:$F,"&lt;="&amp;Y$4,DATA.discentes!$D:$D,"Desligado")-
COUNTIFS(DATA.discentes!$C:$C,$B11,DATA.discentes!$F:$F,"&lt;="&amp;Y$4,DATA.discentes!$D:$D,"Externo")-
COUNTIFS(DATA.discentes!$C:$C,$B11,DATA.discentes!$F:$F,"&lt;="&amp;Y$4,DATA.discentes!$D:$D,"Trancado")</f>
        <v>12</v>
      </c>
      <c r="Z11" s="5"/>
    </row>
    <row r="12" spans="1:26" ht="15.75" customHeight="1" x14ac:dyDescent="0.2">
      <c r="A12" s="5"/>
      <c r="B12" s="2" t="s">
        <v>40</v>
      </c>
      <c r="C12" s="5" t="s">
        <v>36</v>
      </c>
      <c r="D12" s="5" t="s">
        <v>36</v>
      </c>
      <c r="E12" s="39">
        <f ca="1">IFERROR(AVERAGEIFS(DATA.discentes!$J:$J,DATA.discentes!$A:$A,E$4,DATA.discentes!$C:$C,$B12,DATA.discentes!$D:$D,"Formado"),"*")</f>
        <v>25.987397260273969</v>
      </c>
      <c r="F12" s="39">
        <f ca="1">IFERROR(AVERAGEIFS(DATA.discentes!$J:$J,DATA.discentes!$A:$A,F$4,DATA.discentes!$C:$C,$B12,DATA.discentes!$D:$D,"Formado"),"*")</f>
        <v>59.57260273972603</v>
      </c>
      <c r="G12" s="39">
        <f>COUNTIFS(DATA.discentes!$C:$C,$B12,DATA.discentes!$D:$D,"Formado")</f>
        <v>22</v>
      </c>
      <c r="H12" s="21">
        <f>COUNTIFS(DATA.discentes!$C:$C,$B12,DATA.discentes!$F:$F,"&lt;="&amp;H$4)-
COUNTIFS(DATA.discentes!$C:$C,$B12,DATA.discentes!$I:$I,"&lt;="&amp;H$4)-
COUNTIFS(DATA.discentes!$C:$C,$B12,DATA.discentes!$F:$F,"&lt;="&amp;H$4,DATA.discentes!$D:$D,"Cancelado")-
COUNTIFS(DATA.discentes!$C:$C,$B12,DATA.discentes!$F:$F,"&lt;="&amp;H$4,DATA.discentes!$D:$D,"Desligado")-
COUNTIFS(DATA.discentes!$C:$C,$B12,DATA.discentes!$F:$F,"&lt;="&amp;H$4,DATA.discentes!$D:$D,"Externo")-
COUNTIFS(DATA.discentes!$C:$C,$B12,DATA.discentes!$F:$F,"&lt;="&amp;H$4,DATA.discentes!$D:$D,"Trancado")</f>
        <v>0</v>
      </c>
      <c r="I12" s="21">
        <f>COUNTIFS(DATA.discentes!$C:$C,$B12,DATA.discentes!$F:$F,"&lt;="&amp;I$4)-
COUNTIFS(DATA.discentes!$C:$C,$B12,DATA.discentes!$I:$I,"&lt;="&amp;I$4)-
COUNTIFS(DATA.discentes!$C:$C,$B12,DATA.discentes!$F:$F,"&lt;="&amp;I$4,DATA.discentes!$D:$D,"Cancelado")-
COUNTIFS(DATA.discentes!$C:$C,$B12,DATA.discentes!$F:$F,"&lt;="&amp;I$4,DATA.discentes!$D:$D,"Desligado")-
COUNTIFS(DATA.discentes!$C:$C,$B12,DATA.discentes!$F:$F,"&lt;="&amp;I$4,DATA.discentes!$D:$D,"Externo")-
COUNTIFS(DATA.discentes!$C:$C,$B12,DATA.discentes!$F:$F,"&lt;="&amp;I$4,DATA.discentes!$D:$D,"Trancado")</f>
        <v>0</v>
      </c>
      <c r="J12" s="21">
        <f>COUNTIFS(DATA.discentes!$C:$C,$B12,DATA.discentes!$F:$F,"&lt;="&amp;J$4)-
COUNTIFS(DATA.discentes!$C:$C,$B12,DATA.discentes!$I:$I,"&lt;="&amp;J$4)-
COUNTIFS(DATA.discentes!$C:$C,$B12,DATA.discentes!$F:$F,"&lt;="&amp;J$4,DATA.discentes!$D:$D,"Cancelado")-
COUNTIFS(DATA.discentes!$C:$C,$B12,DATA.discentes!$F:$F,"&lt;="&amp;J$4,DATA.discentes!$D:$D,"Desligado")-
COUNTIFS(DATA.discentes!$C:$C,$B12,DATA.discentes!$F:$F,"&lt;="&amp;J$4,DATA.discentes!$D:$D,"Externo")-
COUNTIFS(DATA.discentes!$C:$C,$B12,DATA.discentes!$F:$F,"&lt;="&amp;J$4,DATA.discentes!$D:$D,"Trancado")</f>
        <v>2</v>
      </c>
      <c r="K12" s="5"/>
      <c r="L12" s="21">
        <f>COUNTIFS(DATA.discentes!$C:$C,$B12,DATA.discentes!$F:$F,"&lt;="&amp;L$4)-
COUNTIFS(DATA.discentes!$C:$C,$B12,DATA.discentes!$I:$I,"&lt;="&amp;L$4)-
COUNTIFS(DATA.discentes!$C:$C,$B12,DATA.discentes!$F:$F,"&lt;="&amp;L$4,DATA.discentes!$D:$D,"Cancelado")-
COUNTIFS(DATA.discentes!$C:$C,$B12,DATA.discentes!$F:$F,"&lt;="&amp;L$4,DATA.discentes!$D:$D,"Desligado")-
COUNTIFS(DATA.discentes!$C:$C,$B12,DATA.discentes!$F:$F,"&lt;="&amp;L$4,DATA.discentes!$D:$D,"Externo")-
COUNTIFS(DATA.discentes!$C:$C,$B12,DATA.discentes!$F:$F,"&lt;="&amp;L$4,DATA.discentes!$D:$D,"Trancado")</f>
        <v>5</v>
      </c>
      <c r="M12" s="21">
        <f>COUNTIFS(DATA.discentes!$C:$C,$B12,DATA.discentes!$F:$F,"&lt;="&amp;M$4)-
COUNTIFS(DATA.discentes!$C:$C,$B12,DATA.discentes!$I:$I,"&lt;="&amp;M$4)-
COUNTIFS(DATA.discentes!$C:$C,$B12,DATA.discentes!$F:$F,"&lt;="&amp;M$4,DATA.discentes!$D:$D,"Cancelado")-
COUNTIFS(DATA.discentes!$C:$C,$B12,DATA.discentes!$F:$F,"&lt;="&amp;M$4,DATA.discentes!$D:$D,"Desligado")-
COUNTIFS(DATA.discentes!$C:$C,$B12,DATA.discentes!$F:$F,"&lt;="&amp;M$4,DATA.discentes!$D:$D,"Externo")-
COUNTIFS(DATA.discentes!$C:$C,$B12,DATA.discentes!$F:$F,"&lt;="&amp;M$4,DATA.discentes!$D:$D,"Trancado")</f>
        <v>6</v>
      </c>
      <c r="N12" s="21">
        <f>COUNTIFS(DATA.discentes!$C:$C,$B12,DATA.discentes!$F:$F,"&lt;="&amp;N$4)-
COUNTIFS(DATA.discentes!$C:$C,$B12,DATA.discentes!$I:$I,"&lt;="&amp;N$4)-
COUNTIFS(DATA.discentes!$C:$C,$B12,DATA.discentes!$F:$F,"&lt;="&amp;N$4,DATA.discentes!$D:$D,"Cancelado")-
COUNTIFS(DATA.discentes!$C:$C,$B12,DATA.discentes!$F:$F,"&lt;="&amp;N$4,DATA.discentes!$D:$D,"Desligado")-
COUNTIFS(DATA.discentes!$C:$C,$B12,DATA.discentes!$F:$F,"&lt;="&amp;N$4,DATA.discentes!$D:$D,"Externo")-
COUNTIFS(DATA.discentes!$C:$C,$B12,DATA.discentes!$F:$F,"&lt;="&amp;N$4,DATA.discentes!$D:$D,"Trancado")</f>
        <v>5</v>
      </c>
      <c r="O12" s="21">
        <f>COUNTIFS(DATA.discentes!$C:$C,$B12,DATA.discentes!$F:$F,"&lt;="&amp;O$4)-
COUNTIFS(DATA.discentes!$C:$C,$B12,DATA.discentes!$I:$I,"&lt;="&amp;O$4)-
COUNTIFS(DATA.discentes!$C:$C,$B12,DATA.discentes!$F:$F,"&lt;="&amp;O$4,DATA.discentes!$D:$D,"Cancelado")-
COUNTIFS(DATA.discentes!$C:$C,$B12,DATA.discentes!$F:$F,"&lt;="&amp;O$4,DATA.discentes!$D:$D,"Desligado")-
COUNTIFS(DATA.discentes!$C:$C,$B12,DATA.discentes!$F:$F,"&lt;="&amp;O$4,DATA.discentes!$D:$D,"Externo")-
COUNTIFS(DATA.discentes!$C:$C,$B12,DATA.discentes!$F:$F,"&lt;="&amp;O$4,DATA.discentes!$D:$D,"Trancado")</f>
        <v>3</v>
      </c>
      <c r="P12" s="5"/>
      <c r="Q12" s="21">
        <f>COUNTIFS(DATA.discentes!$C:$C,$B12,DATA.discentes!$F:$F,"&lt;="&amp;Q$4)-
COUNTIFS(DATA.discentes!$C:$C,$B12,DATA.discentes!$I:$I,"&lt;="&amp;Q$4)-
COUNTIFS(DATA.discentes!$C:$C,$B12,DATA.discentes!$F:$F,"&lt;="&amp;Q$4,DATA.discentes!$D:$D,"Cancelado")-
COUNTIFS(DATA.discentes!$C:$C,$B12,DATA.discentes!$F:$F,"&lt;="&amp;Q$4,DATA.discentes!$D:$D,"Desligado")-
COUNTIFS(DATA.discentes!$C:$C,$B12,DATA.discentes!$F:$F,"&lt;="&amp;Q$4,DATA.discentes!$D:$D,"Externo")-
COUNTIFS(DATA.discentes!$C:$C,$B12,DATA.discentes!$F:$F,"&lt;="&amp;Q$4,DATA.discentes!$D:$D,"Trancado")</f>
        <v>4</v>
      </c>
      <c r="R12" s="21">
        <f>COUNTIFS(DATA.discentes!$C:$C,$B12,DATA.discentes!$F:$F,"&lt;="&amp;R$4)-
COUNTIFS(DATA.discentes!$C:$C,$B12,DATA.discentes!$I:$I,"&lt;="&amp;R$4)-
COUNTIFS(DATA.discentes!$C:$C,$B12,DATA.discentes!$F:$F,"&lt;="&amp;R$4,DATA.discentes!$D:$D,"Cancelado")-
COUNTIFS(DATA.discentes!$C:$C,$B12,DATA.discentes!$F:$F,"&lt;="&amp;R$4,DATA.discentes!$D:$D,"Desligado")-
COUNTIFS(DATA.discentes!$C:$C,$B12,DATA.discentes!$F:$F,"&lt;="&amp;R$4,DATA.discentes!$D:$D,"Externo")-
COUNTIFS(DATA.discentes!$C:$C,$B12,DATA.discentes!$F:$F,"&lt;="&amp;R$4,DATA.discentes!$D:$D,"Trancado")</f>
        <v>8</v>
      </c>
      <c r="S12" s="21">
        <f>COUNTIFS(DATA.discentes!$C:$C,$B12,DATA.discentes!$F:$F,"&lt;="&amp;S$4)-
COUNTIFS(DATA.discentes!$C:$C,$B12,DATA.discentes!$I:$I,"&lt;="&amp;S$4)-
COUNTIFS(DATA.discentes!$C:$C,$B12,DATA.discentes!$F:$F,"&lt;="&amp;S$4,DATA.discentes!$D:$D,"Cancelado")-
COUNTIFS(DATA.discentes!$C:$C,$B12,DATA.discentes!$F:$F,"&lt;="&amp;S$4,DATA.discentes!$D:$D,"Desligado")-
COUNTIFS(DATA.discentes!$C:$C,$B12,DATA.discentes!$F:$F,"&lt;="&amp;S$4,DATA.discentes!$D:$D,"Externo")-
COUNTIFS(DATA.discentes!$C:$C,$B12,DATA.discentes!$F:$F,"&lt;="&amp;S$4,DATA.discentes!$D:$D,"Trancado")</f>
        <v>7</v>
      </c>
      <c r="T12" s="21">
        <f>COUNTIFS(DATA.discentes!$C:$C,$B12,DATA.discentes!$F:$F,"&lt;="&amp;T$4)-
COUNTIFS(DATA.discentes!$C:$C,$B12,DATA.discentes!$I:$I,"&lt;="&amp;T$4)-
COUNTIFS(DATA.discentes!$C:$C,$B12,DATA.discentes!$F:$F,"&lt;="&amp;T$4,DATA.discentes!$D:$D,"Cancelado")-
COUNTIFS(DATA.discentes!$C:$C,$B12,DATA.discentes!$F:$F,"&lt;="&amp;T$4,DATA.discentes!$D:$D,"Desligado")-
COUNTIFS(DATA.discentes!$C:$C,$B12,DATA.discentes!$F:$F,"&lt;="&amp;T$4,DATA.discentes!$D:$D,"Externo")-
COUNTIFS(DATA.discentes!$C:$C,$B12,DATA.discentes!$F:$F,"&lt;="&amp;T$4,DATA.discentes!$D:$D,"Trancado")</f>
        <v>6</v>
      </c>
      <c r="U12" s="5"/>
      <c r="V12" s="21">
        <f>COUNTIFS(DATA.discentes!$C:$C,$B12,DATA.discentes!$F:$F,"&lt;="&amp;V$4)-
COUNTIFS(DATA.discentes!$C:$C,$B12,DATA.discentes!$I:$I,"&lt;="&amp;V$4)-
COUNTIFS(DATA.discentes!$C:$C,$B12,DATA.discentes!$F:$F,"&lt;="&amp;V$4,DATA.discentes!$D:$D,"Cancelado")-
COUNTIFS(DATA.discentes!$C:$C,$B12,DATA.discentes!$F:$F,"&lt;="&amp;V$4,DATA.discentes!$D:$D,"Desligado")-
COUNTIFS(DATA.discentes!$C:$C,$B12,DATA.discentes!$F:$F,"&lt;="&amp;V$4,DATA.discentes!$D:$D,"Externo")-
COUNTIFS(DATA.discentes!$C:$C,$B12,DATA.discentes!$F:$F,"&lt;="&amp;V$4,DATA.discentes!$D:$D,"Trancado")</f>
        <v>9</v>
      </c>
      <c r="W12" s="21">
        <f>COUNTIFS(DATA.discentes!$C:$C,$B12,DATA.discentes!$F:$F,"&lt;="&amp;W$4)-
COUNTIFS(DATA.discentes!$C:$C,$B12,DATA.discentes!$I:$I,"&lt;="&amp;W$4)-
COUNTIFS(DATA.discentes!$C:$C,$B12,DATA.discentes!$F:$F,"&lt;="&amp;W$4,DATA.discentes!$D:$D,"Cancelado")-
COUNTIFS(DATA.discentes!$C:$C,$B12,DATA.discentes!$F:$F,"&lt;="&amp;W$4,DATA.discentes!$D:$D,"Desligado")-
COUNTIFS(DATA.discentes!$C:$C,$B12,DATA.discentes!$F:$F,"&lt;="&amp;W$4,DATA.discentes!$D:$D,"Externo")-
COUNTIFS(DATA.discentes!$C:$C,$B12,DATA.discentes!$F:$F,"&lt;="&amp;W$4,DATA.discentes!$D:$D,"Trancado")</f>
        <v>9</v>
      </c>
      <c r="X12" s="21">
        <f>COUNTIFS(DATA.discentes!$C:$C,$B12,DATA.discentes!$F:$F,"&lt;="&amp;X$4)-
COUNTIFS(DATA.discentes!$C:$C,$B12,DATA.discentes!$I:$I,"&lt;="&amp;X$4)-
COUNTIFS(DATA.discentes!$C:$C,$B12,DATA.discentes!$F:$F,"&lt;="&amp;X$4,DATA.discentes!$D:$D,"Cancelado")-
COUNTIFS(DATA.discentes!$C:$C,$B12,DATA.discentes!$F:$F,"&lt;="&amp;X$4,DATA.discentes!$D:$D,"Desligado")-
COUNTIFS(DATA.discentes!$C:$C,$B12,DATA.discentes!$F:$F,"&lt;="&amp;X$4,DATA.discentes!$D:$D,"Externo")-
COUNTIFS(DATA.discentes!$C:$C,$B12,DATA.discentes!$F:$F,"&lt;="&amp;X$4,DATA.discentes!$D:$D,"Trancado")</f>
        <v>9</v>
      </c>
      <c r="Y12" s="21">
        <f>COUNTIFS(DATA.discentes!$C:$C,$B12,DATA.discentes!$F:$F,"&lt;="&amp;Y$4)-
COUNTIFS(DATA.discentes!$C:$C,$B12,DATA.discentes!$I:$I,"&lt;="&amp;Y$4)-
COUNTIFS(DATA.discentes!$C:$C,$B12,DATA.discentes!$F:$F,"&lt;="&amp;Y$4,DATA.discentes!$D:$D,"Cancelado")-
COUNTIFS(DATA.discentes!$C:$C,$B12,DATA.discentes!$F:$F,"&lt;="&amp;Y$4,DATA.discentes!$D:$D,"Desligado")-
COUNTIFS(DATA.discentes!$C:$C,$B12,DATA.discentes!$F:$F,"&lt;="&amp;Y$4,DATA.discentes!$D:$D,"Externo")-
COUNTIFS(DATA.discentes!$C:$C,$B12,DATA.discentes!$F:$F,"&lt;="&amp;Y$4,DATA.discentes!$D:$D,"Trancado")</f>
        <v>9</v>
      </c>
      <c r="Z12" s="5"/>
    </row>
    <row r="13" spans="1:26" ht="15.75" customHeight="1" x14ac:dyDescent="0.2">
      <c r="A13" s="5"/>
      <c r="B13" s="2" t="s">
        <v>41</v>
      </c>
      <c r="C13" s="5" t="s">
        <v>36</v>
      </c>
      <c r="D13" s="5" t="s">
        <v>38</v>
      </c>
      <c r="E13" s="39">
        <f ca="1">IFERROR(AVERAGEIFS(DATA.discentes!$J:$J,DATA.discentes!$A:$A,E$4,DATA.discentes!$C:$C,$B13,DATA.discentes!$D:$D,"Formado"),"*")</f>
        <v>25.038211968276858</v>
      </c>
      <c r="F13" s="39">
        <f ca="1">IFERROR(AVERAGEIFS(DATA.discentes!$J:$J,DATA.discentes!$A:$A,F$4,DATA.discentes!$C:$C,$B13,DATA.discentes!$D:$D,"Formado"),"*")</f>
        <v>38.342465753424655</v>
      </c>
      <c r="G13" s="39">
        <f>COUNTIFS(DATA.discentes!$C:$C,$B13,DATA.discentes!$D:$D,"Formado")</f>
        <v>23</v>
      </c>
      <c r="H13" s="21">
        <f>COUNTIFS(DATA.discentes!$C:$C,$B13,DATA.discentes!$F:$F,"&lt;="&amp;H$4)-
COUNTIFS(DATA.discentes!$C:$C,$B13,DATA.discentes!$I:$I,"&lt;="&amp;H$4)-
COUNTIFS(DATA.discentes!$C:$C,$B13,DATA.discentes!$F:$F,"&lt;="&amp;H$4,DATA.discentes!$D:$D,"Cancelado")-
COUNTIFS(DATA.discentes!$C:$C,$B13,DATA.discentes!$F:$F,"&lt;="&amp;H$4,DATA.discentes!$D:$D,"Desligado")-
COUNTIFS(DATA.discentes!$C:$C,$B13,DATA.discentes!$F:$F,"&lt;="&amp;H$4,DATA.discentes!$D:$D,"Externo")-
COUNTIFS(DATA.discentes!$C:$C,$B13,DATA.discentes!$F:$F,"&lt;="&amp;H$4,DATA.discentes!$D:$D,"Trancado")</f>
        <v>0</v>
      </c>
      <c r="I13" s="21">
        <f>COUNTIFS(DATA.discentes!$C:$C,$B13,DATA.discentes!$F:$F,"&lt;="&amp;I$4)-
COUNTIFS(DATA.discentes!$C:$C,$B13,DATA.discentes!$I:$I,"&lt;="&amp;I$4)-
COUNTIFS(DATA.discentes!$C:$C,$B13,DATA.discentes!$F:$F,"&lt;="&amp;I$4,DATA.discentes!$D:$D,"Cancelado")-
COUNTIFS(DATA.discentes!$C:$C,$B13,DATA.discentes!$F:$F,"&lt;="&amp;I$4,DATA.discentes!$D:$D,"Desligado")-
COUNTIFS(DATA.discentes!$C:$C,$B13,DATA.discentes!$F:$F,"&lt;="&amp;I$4,DATA.discentes!$D:$D,"Externo")-
COUNTIFS(DATA.discentes!$C:$C,$B13,DATA.discentes!$F:$F,"&lt;="&amp;I$4,DATA.discentes!$D:$D,"Trancado")</f>
        <v>0</v>
      </c>
      <c r="J13" s="21">
        <f>COUNTIFS(DATA.discentes!$C:$C,$B13,DATA.discentes!$F:$F,"&lt;="&amp;J$4)-
COUNTIFS(DATA.discentes!$C:$C,$B13,DATA.discentes!$I:$I,"&lt;="&amp;J$4)-
COUNTIFS(DATA.discentes!$C:$C,$B13,DATA.discentes!$F:$F,"&lt;="&amp;J$4,DATA.discentes!$D:$D,"Cancelado")-
COUNTIFS(DATA.discentes!$C:$C,$B13,DATA.discentes!$F:$F,"&lt;="&amp;J$4,DATA.discentes!$D:$D,"Desligado")-
COUNTIFS(DATA.discentes!$C:$C,$B13,DATA.discentes!$F:$F,"&lt;="&amp;J$4,DATA.discentes!$D:$D,"Externo")-
COUNTIFS(DATA.discentes!$C:$C,$B13,DATA.discentes!$F:$F,"&lt;="&amp;J$4,DATA.discentes!$D:$D,"Trancado")</f>
        <v>0</v>
      </c>
      <c r="K13" s="25"/>
      <c r="L13" s="21">
        <f>COUNTIFS(DATA.discentes!$C:$C,$B13,DATA.discentes!$F:$F,"&lt;="&amp;L$4)-
COUNTIFS(DATA.discentes!$C:$C,$B13,DATA.discentes!$I:$I,"&lt;="&amp;L$4)-
COUNTIFS(DATA.discentes!$C:$C,$B13,DATA.discentes!$F:$F,"&lt;="&amp;L$4,DATA.discentes!$D:$D,"Cancelado")-
COUNTIFS(DATA.discentes!$C:$C,$B13,DATA.discentes!$F:$F,"&lt;="&amp;L$4,DATA.discentes!$D:$D,"Desligado")-
COUNTIFS(DATA.discentes!$C:$C,$B13,DATA.discentes!$F:$F,"&lt;="&amp;L$4,DATA.discentes!$D:$D,"Externo")-
COUNTIFS(DATA.discentes!$C:$C,$B13,DATA.discentes!$F:$F,"&lt;="&amp;L$4,DATA.discentes!$D:$D,"Trancado")</f>
        <v>1</v>
      </c>
      <c r="M13" s="21">
        <f>COUNTIFS(DATA.discentes!$C:$C,$B13,DATA.discentes!$F:$F,"&lt;="&amp;M$4)-
COUNTIFS(DATA.discentes!$C:$C,$B13,DATA.discentes!$I:$I,"&lt;="&amp;M$4)-
COUNTIFS(DATA.discentes!$C:$C,$B13,DATA.discentes!$F:$F,"&lt;="&amp;M$4,DATA.discentes!$D:$D,"Cancelado")-
COUNTIFS(DATA.discentes!$C:$C,$B13,DATA.discentes!$F:$F,"&lt;="&amp;M$4,DATA.discentes!$D:$D,"Desligado")-
COUNTIFS(DATA.discentes!$C:$C,$B13,DATA.discentes!$F:$F,"&lt;="&amp;M$4,DATA.discentes!$D:$D,"Externo")-
COUNTIFS(DATA.discentes!$C:$C,$B13,DATA.discentes!$F:$F,"&lt;="&amp;M$4,DATA.discentes!$D:$D,"Trancado")</f>
        <v>7</v>
      </c>
      <c r="N13" s="21">
        <f>COUNTIFS(DATA.discentes!$C:$C,$B13,DATA.discentes!$F:$F,"&lt;="&amp;N$4)-
COUNTIFS(DATA.discentes!$C:$C,$B13,DATA.discentes!$I:$I,"&lt;="&amp;N$4)-
COUNTIFS(DATA.discentes!$C:$C,$B13,DATA.discentes!$F:$F,"&lt;="&amp;N$4,DATA.discentes!$D:$D,"Cancelado")-
COUNTIFS(DATA.discentes!$C:$C,$B13,DATA.discentes!$F:$F,"&lt;="&amp;N$4,DATA.discentes!$D:$D,"Desligado")-
COUNTIFS(DATA.discentes!$C:$C,$B13,DATA.discentes!$F:$F,"&lt;="&amp;N$4,DATA.discentes!$D:$D,"Externo")-
COUNTIFS(DATA.discentes!$C:$C,$B13,DATA.discentes!$F:$F,"&lt;="&amp;N$4,DATA.discentes!$D:$D,"Trancado")</f>
        <v>11</v>
      </c>
      <c r="O13" s="21">
        <f>COUNTIFS(DATA.discentes!$C:$C,$B13,DATA.discentes!$F:$F,"&lt;="&amp;O$4)-
COUNTIFS(DATA.discentes!$C:$C,$B13,DATA.discentes!$I:$I,"&lt;="&amp;O$4)-
COUNTIFS(DATA.discentes!$C:$C,$B13,DATA.discentes!$F:$F,"&lt;="&amp;O$4,DATA.discentes!$D:$D,"Cancelado")-
COUNTIFS(DATA.discentes!$C:$C,$B13,DATA.discentes!$F:$F,"&lt;="&amp;O$4,DATA.discentes!$D:$D,"Desligado")-
COUNTIFS(DATA.discentes!$C:$C,$B13,DATA.discentes!$F:$F,"&lt;="&amp;O$4,DATA.discentes!$D:$D,"Externo")-
COUNTIFS(DATA.discentes!$C:$C,$B13,DATA.discentes!$F:$F,"&lt;="&amp;O$4,DATA.discentes!$D:$D,"Trancado")</f>
        <v>5</v>
      </c>
      <c r="P13" s="25"/>
      <c r="Q13" s="21">
        <f>COUNTIFS(DATA.discentes!$C:$C,$B13,DATA.discentes!$F:$F,"&lt;="&amp;Q$4)-
COUNTIFS(DATA.discentes!$C:$C,$B13,DATA.discentes!$I:$I,"&lt;="&amp;Q$4)-
COUNTIFS(DATA.discentes!$C:$C,$B13,DATA.discentes!$F:$F,"&lt;="&amp;Q$4,DATA.discentes!$D:$D,"Cancelado")-
COUNTIFS(DATA.discentes!$C:$C,$B13,DATA.discentes!$F:$F,"&lt;="&amp;Q$4,DATA.discentes!$D:$D,"Desligado")-
COUNTIFS(DATA.discentes!$C:$C,$B13,DATA.discentes!$F:$F,"&lt;="&amp;Q$4,DATA.discentes!$D:$D,"Externo")-
COUNTIFS(DATA.discentes!$C:$C,$B13,DATA.discentes!$F:$F,"&lt;="&amp;Q$4,DATA.discentes!$D:$D,"Trancado")</f>
        <v>4</v>
      </c>
      <c r="R13" s="21">
        <f>COUNTIFS(DATA.discentes!$C:$C,$B13,DATA.discentes!$F:$F,"&lt;="&amp;R$4)-
COUNTIFS(DATA.discentes!$C:$C,$B13,DATA.discentes!$I:$I,"&lt;="&amp;R$4)-
COUNTIFS(DATA.discentes!$C:$C,$B13,DATA.discentes!$F:$F,"&lt;="&amp;R$4,DATA.discentes!$D:$D,"Cancelado")-
COUNTIFS(DATA.discentes!$C:$C,$B13,DATA.discentes!$F:$F,"&lt;="&amp;R$4,DATA.discentes!$D:$D,"Desligado")-
COUNTIFS(DATA.discentes!$C:$C,$B13,DATA.discentes!$F:$F,"&lt;="&amp;R$4,DATA.discentes!$D:$D,"Externo")-
COUNTIFS(DATA.discentes!$C:$C,$B13,DATA.discentes!$F:$F,"&lt;="&amp;R$4,DATA.discentes!$D:$D,"Trancado")</f>
        <v>6</v>
      </c>
      <c r="S13" s="21">
        <f>COUNTIFS(DATA.discentes!$C:$C,$B13,DATA.discentes!$F:$F,"&lt;="&amp;S$4)-
COUNTIFS(DATA.discentes!$C:$C,$B13,DATA.discentes!$I:$I,"&lt;="&amp;S$4)-
COUNTIFS(DATA.discentes!$C:$C,$B13,DATA.discentes!$F:$F,"&lt;="&amp;S$4,DATA.discentes!$D:$D,"Cancelado")-
COUNTIFS(DATA.discentes!$C:$C,$B13,DATA.discentes!$F:$F,"&lt;="&amp;S$4,DATA.discentes!$D:$D,"Desligado")-
COUNTIFS(DATA.discentes!$C:$C,$B13,DATA.discentes!$F:$F,"&lt;="&amp;S$4,DATA.discentes!$D:$D,"Externo")-
COUNTIFS(DATA.discentes!$C:$C,$B13,DATA.discentes!$F:$F,"&lt;="&amp;S$4,DATA.discentes!$D:$D,"Trancado")</f>
        <v>10</v>
      </c>
      <c r="T13" s="21">
        <f>COUNTIFS(DATA.discentes!$C:$C,$B13,DATA.discentes!$F:$F,"&lt;="&amp;T$4)-
COUNTIFS(DATA.discentes!$C:$C,$B13,DATA.discentes!$I:$I,"&lt;="&amp;T$4)-
COUNTIFS(DATA.discentes!$C:$C,$B13,DATA.discentes!$F:$F,"&lt;="&amp;T$4,DATA.discentes!$D:$D,"Cancelado")-
COUNTIFS(DATA.discentes!$C:$C,$B13,DATA.discentes!$F:$F,"&lt;="&amp;T$4,DATA.discentes!$D:$D,"Desligado")-
COUNTIFS(DATA.discentes!$C:$C,$B13,DATA.discentes!$F:$F,"&lt;="&amp;T$4,DATA.discentes!$D:$D,"Externo")-
COUNTIFS(DATA.discentes!$C:$C,$B13,DATA.discentes!$F:$F,"&lt;="&amp;T$4,DATA.discentes!$D:$D,"Trancado")</f>
        <v>13</v>
      </c>
      <c r="U13" s="25"/>
      <c r="V13" s="21">
        <f>COUNTIFS(DATA.discentes!$C:$C,$B13,DATA.discentes!$F:$F,"&lt;="&amp;V$4)-
COUNTIFS(DATA.discentes!$C:$C,$B13,DATA.discentes!$I:$I,"&lt;="&amp;V$4)-
COUNTIFS(DATA.discentes!$C:$C,$B13,DATA.discentes!$F:$F,"&lt;="&amp;V$4,DATA.discentes!$D:$D,"Cancelado")-
COUNTIFS(DATA.discentes!$C:$C,$B13,DATA.discentes!$F:$F,"&lt;="&amp;V$4,DATA.discentes!$D:$D,"Desligado")-
COUNTIFS(DATA.discentes!$C:$C,$B13,DATA.discentes!$F:$F,"&lt;="&amp;V$4,DATA.discentes!$D:$D,"Externo")-
COUNTIFS(DATA.discentes!$C:$C,$B13,DATA.discentes!$F:$F,"&lt;="&amp;V$4,DATA.discentes!$D:$D,"Trancado")</f>
        <v>14</v>
      </c>
      <c r="W13" s="21">
        <f>COUNTIFS(DATA.discentes!$C:$C,$B13,DATA.discentes!$F:$F,"&lt;="&amp;W$4)-
COUNTIFS(DATA.discentes!$C:$C,$B13,DATA.discentes!$I:$I,"&lt;="&amp;W$4)-
COUNTIFS(DATA.discentes!$C:$C,$B13,DATA.discentes!$F:$F,"&lt;="&amp;W$4,DATA.discentes!$D:$D,"Cancelado")-
COUNTIFS(DATA.discentes!$C:$C,$B13,DATA.discentes!$F:$F,"&lt;="&amp;W$4,DATA.discentes!$D:$D,"Desligado")-
COUNTIFS(DATA.discentes!$C:$C,$B13,DATA.discentes!$F:$F,"&lt;="&amp;W$4,DATA.discentes!$D:$D,"Externo")-
COUNTIFS(DATA.discentes!$C:$C,$B13,DATA.discentes!$F:$F,"&lt;="&amp;W$4,DATA.discentes!$D:$D,"Trancado")</f>
        <v>12</v>
      </c>
      <c r="X13" s="21">
        <f>COUNTIFS(DATA.discentes!$C:$C,$B13,DATA.discentes!$F:$F,"&lt;="&amp;X$4)-
COUNTIFS(DATA.discentes!$C:$C,$B13,DATA.discentes!$I:$I,"&lt;="&amp;X$4)-
COUNTIFS(DATA.discentes!$C:$C,$B13,DATA.discentes!$F:$F,"&lt;="&amp;X$4,DATA.discentes!$D:$D,"Cancelado")-
COUNTIFS(DATA.discentes!$C:$C,$B13,DATA.discentes!$F:$F,"&lt;="&amp;X$4,DATA.discentes!$D:$D,"Desligado")-
COUNTIFS(DATA.discentes!$C:$C,$B13,DATA.discentes!$F:$F,"&lt;="&amp;X$4,DATA.discentes!$D:$D,"Externo")-
COUNTIFS(DATA.discentes!$C:$C,$B13,DATA.discentes!$F:$F,"&lt;="&amp;X$4,DATA.discentes!$D:$D,"Trancado")</f>
        <v>12</v>
      </c>
      <c r="Y13" s="21">
        <f>COUNTIFS(DATA.discentes!$C:$C,$B13,DATA.discentes!$F:$F,"&lt;="&amp;Y$4)-
COUNTIFS(DATA.discentes!$C:$C,$B13,DATA.discentes!$I:$I,"&lt;="&amp;Y$4)-
COUNTIFS(DATA.discentes!$C:$C,$B13,DATA.discentes!$F:$F,"&lt;="&amp;Y$4,DATA.discentes!$D:$D,"Cancelado")-
COUNTIFS(DATA.discentes!$C:$C,$B13,DATA.discentes!$F:$F,"&lt;="&amp;Y$4,DATA.discentes!$D:$D,"Desligado")-
COUNTIFS(DATA.discentes!$C:$C,$B13,DATA.discentes!$F:$F,"&lt;="&amp;Y$4,DATA.discentes!$D:$D,"Externo")-
COUNTIFS(DATA.discentes!$C:$C,$B13,DATA.discentes!$F:$F,"&lt;="&amp;Y$4,DATA.discentes!$D:$D,"Trancado")</f>
        <v>12</v>
      </c>
      <c r="Z13" s="5"/>
    </row>
    <row r="14" spans="1:26" ht="15.75" customHeight="1" x14ac:dyDescent="0.2">
      <c r="A14" s="5"/>
      <c r="B14" s="2" t="s">
        <v>42</v>
      </c>
      <c r="C14" s="5" t="s">
        <v>36</v>
      </c>
      <c r="D14" s="5" t="s">
        <v>38</v>
      </c>
      <c r="E14" s="39">
        <f ca="1">IFERROR(AVERAGEIFS(DATA.discentes!$J:$J,DATA.discentes!$A:$A,E$4,DATA.discentes!$C:$C,$B14,DATA.discentes!$D:$D,"Formado"),"*")</f>
        <v>30.098630136986305</v>
      </c>
      <c r="F14" s="39" t="str">
        <f>IFERROR(AVERAGEIFS(DATA.discentes!$J:$J,DATA.discentes!$A:$A,F$4,DATA.discentes!$C:$C,$B14,DATA.discentes!$D:$D,"Formado"),"*")</f>
        <v>*</v>
      </c>
      <c r="G14" s="39">
        <f>COUNTIFS(DATA.discentes!$C:$C,$B14,DATA.discentes!$D:$D,"Formado")</f>
        <v>14</v>
      </c>
      <c r="H14" s="21">
        <f>COUNTIFS(DATA.discentes!$C:$C,$B14,DATA.discentes!$F:$F,"&lt;="&amp;H$4)-
COUNTIFS(DATA.discentes!$C:$C,$B14,DATA.discentes!$I:$I,"&lt;="&amp;H$4)-
COUNTIFS(DATA.discentes!$C:$C,$B14,DATA.discentes!$F:$F,"&lt;="&amp;H$4,DATA.discentes!$D:$D,"Cancelado")-
COUNTIFS(DATA.discentes!$C:$C,$B14,DATA.discentes!$F:$F,"&lt;="&amp;H$4,DATA.discentes!$D:$D,"Desligado")-
COUNTIFS(DATA.discentes!$C:$C,$B14,DATA.discentes!$F:$F,"&lt;="&amp;H$4,DATA.discentes!$D:$D,"Externo")-
COUNTIFS(DATA.discentes!$C:$C,$B14,DATA.discentes!$F:$F,"&lt;="&amp;H$4,DATA.discentes!$D:$D,"Trancado")</f>
        <v>0</v>
      </c>
      <c r="I14" s="21">
        <f>COUNTIFS(DATA.discentes!$C:$C,$B14,DATA.discentes!$F:$F,"&lt;="&amp;I$4)-
COUNTIFS(DATA.discentes!$C:$C,$B14,DATA.discentes!$I:$I,"&lt;="&amp;I$4)-
COUNTIFS(DATA.discentes!$C:$C,$B14,DATA.discentes!$F:$F,"&lt;="&amp;I$4,DATA.discentes!$D:$D,"Cancelado")-
COUNTIFS(DATA.discentes!$C:$C,$B14,DATA.discentes!$F:$F,"&lt;="&amp;I$4,DATA.discentes!$D:$D,"Desligado")-
COUNTIFS(DATA.discentes!$C:$C,$B14,DATA.discentes!$F:$F,"&lt;="&amp;I$4,DATA.discentes!$D:$D,"Externo")-
COUNTIFS(DATA.discentes!$C:$C,$B14,DATA.discentes!$F:$F,"&lt;="&amp;I$4,DATA.discentes!$D:$D,"Trancado")</f>
        <v>0</v>
      </c>
      <c r="J14" s="21">
        <f>COUNTIFS(DATA.discentes!$C:$C,$B14,DATA.discentes!$F:$F,"&lt;="&amp;J$4)-
COUNTIFS(DATA.discentes!$C:$C,$B14,DATA.discentes!$I:$I,"&lt;="&amp;J$4)-
COUNTIFS(DATA.discentes!$C:$C,$B14,DATA.discentes!$F:$F,"&lt;="&amp;J$4,DATA.discentes!$D:$D,"Cancelado")-
COUNTIFS(DATA.discentes!$C:$C,$B14,DATA.discentes!$F:$F,"&lt;="&amp;J$4,DATA.discentes!$D:$D,"Desligado")-
COUNTIFS(DATA.discentes!$C:$C,$B14,DATA.discentes!$F:$F,"&lt;="&amp;J$4,DATA.discentes!$D:$D,"Externo")-
COUNTIFS(DATA.discentes!$C:$C,$B14,DATA.discentes!$F:$F,"&lt;="&amp;J$4,DATA.discentes!$D:$D,"Trancado")</f>
        <v>0</v>
      </c>
      <c r="K14" s="5"/>
      <c r="L14" s="21">
        <f>COUNTIFS(DATA.discentes!$C:$C,$B14,DATA.discentes!$F:$F,"&lt;="&amp;L$4)-
COUNTIFS(DATA.discentes!$C:$C,$B14,DATA.discentes!$I:$I,"&lt;="&amp;L$4)-
COUNTIFS(DATA.discentes!$C:$C,$B14,DATA.discentes!$F:$F,"&lt;="&amp;L$4,DATA.discentes!$D:$D,"Cancelado")-
COUNTIFS(DATA.discentes!$C:$C,$B14,DATA.discentes!$F:$F,"&lt;="&amp;L$4,DATA.discentes!$D:$D,"Desligado")-
COUNTIFS(DATA.discentes!$C:$C,$B14,DATA.discentes!$F:$F,"&lt;="&amp;L$4,DATA.discentes!$D:$D,"Externo")-
COUNTIFS(DATA.discentes!$C:$C,$B14,DATA.discentes!$F:$F,"&lt;="&amp;L$4,DATA.discentes!$D:$D,"Trancado")</f>
        <v>1</v>
      </c>
      <c r="M14" s="21">
        <f>COUNTIFS(DATA.discentes!$C:$C,$B14,DATA.discentes!$F:$F,"&lt;="&amp;M$4)-
COUNTIFS(DATA.discentes!$C:$C,$B14,DATA.discentes!$I:$I,"&lt;="&amp;M$4)-
COUNTIFS(DATA.discentes!$C:$C,$B14,DATA.discentes!$F:$F,"&lt;="&amp;M$4,DATA.discentes!$D:$D,"Cancelado")-
COUNTIFS(DATA.discentes!$C:$C,$B14,DATA.discentes!$F:$F,"&lt;="&amp;M$4,DATA.discentes!$D:$D,"Desligado")-
COUNTIFS(DATA.discentes!$C:$C,$B14,DATA.discentes!$F:$F,"&lt;="&amp;M$4,DATA.discentes!$D:$D,"Externo")-
COUNTIFS(DATA.discentes!$C:$C,$B14,DATA.discentes!$F:$F,"&lt;="&amp;M$4,DATA.discentes!$D:$D,"Trancado")</f>
        <v>3</v>
      </c>
      <c r="N14" s="21">
        <f>COUNTIFS(DATA.discentes!$C:$C,$B14,DATA.discentes!$F:$F,"&lt;="&amp;N$4)-
COUNTIFS(DATA.discentes!$C:$C,$B14,DATA.discentes!$I:$I,"&lt;="&amp;N$4)-
COUNTIFS(DATA.discentes!$C:$C,$B14,DATA.discentes!$F:$F,"&lt;="&amp;N$4,DATA.discentes!$D:$D,"Cancelado")-
COUNTIFS(DATA.discentes!$C:$C,$B14,DATA.discentes!$F:$F,"&lt;="&amp;N$4,DATA.discentes!$D:$D,"Desligado")-
COUNTIFS(DATA.discentes!$C:$C,$B14,DATA.discentes!$F:$F,"&lt;="&amp;N$4,DATA.discentes!$D:$D,"Externo")-
COUNTIFS(DATA.discentes!$C:$C,$B14,DATA.discentes!$F:$F,"&lt;="&amp;N$4,DATA.discentes!$D:$D,"Trancado")</f>
        <v>3</v>
      </c>
      <c r="O14" s="21">
        <f>COUNTIFS(DATA.discentes!$C:$C,$B14,DATA.discentes!$F:$F,"&lt;="&amp;O$4)-
COUNTIFS(DATA.discentes!$C:$C,$B14,DATA.discentes!$I:$I,"&lt;="&amp;O$4)-
COUNTIFS(DATA.discentes!$C:$C,$B14,DATA.discentes!$F:$F,"&lt;="&amp;O$4,DATA.discentes!$D:$D,"Cancelado")-
COUNTIFS(DATA.discentes!$C:$C,$B14,DATA.discentes!$F:$F,"&lt;="&amp;O$4,DATA.discentes!$D:$D,"Desligado")-
COUNTIFS(DATA.discentes!$C:$C,$B14,DATA.discentes!$F:$F,"&lt;="&amp;O$4,DATA.discentes!$D:$D,"Externo")-
COUNTIFS(DATA.discentes!$C:$C,$B14,DATA.discentes!$F:$F,"&lt;="&amp;O$4,DATA.discentes!$D:$D,"Trancado")</f>
        <v>3</v>
      </c>
      <c r="P14" s="5"/>
      <c r="Q14" s="21">
        <f>COUNTIFS(DATA.discentes!$C:$C,$B14,DATA.discentes!$F:$F,"&lt;="&amp;Q$4)-
COUNTIFS(DATA.discentes!$C:$C,$B14,DATA.discentes!$I:$I,"&lt;="&amp;Q$4)-
COUNTIFS(DATA.discentes!$C:$C,$B14,DATA.discentes!$F:$F,"&lt;="&amp;Q$4,DATA.discentes!$D:$D,"Cancelado")-
COUNTIFS(DATA.discentes!$C:$C,$B14,DATA.discentes!$F:$F,"&lt;="&amp;Q$4,DATA.discentes!$D:$D,"Desligado")-
COUNTIFS(DATA.discentes!$C:$C,$B14,DATA.discentes!$F:$F,"&lt;="&amp;Q$4,DATA.discentes!$D:$D,"Externo")-
COUNTIFS(DATA.discentes!$C:$C,$B14,DATA.discentes!$F:$F,"&lt;="&amp;Q$4,DATA.discentes!$D:$D,"Trancado")</f>
        <v>3</v>
      </c>
      <c r="R14" s="21">
        <f>COUNTIFS(DATA.discentes!$C:$C,$B14,DATA.discentes!$F:$F,"&lt;="&amp;R$4)-
COUNTIFS(DATA.discentes!$C:$C,$B14,DATA.discentes!$I:$I,"&lt;="&amp;R$4)-
COUNTIFS(DATA.discentes!$C:$C,$B14,DATA.discentes!$F:$F,"&lt;="&amp;R$4,DATA.discentes!$D:$D,"Cancelado")-
COUNTIFS(DATA.discentes!$C:$C,$B14,DATA.discentes!$F:$F,"&lt;="&amp;R$4,DATA.discentes!$D:$D,"Desligado")-
COUNTIFS(DATA.discentes!$C:$C,$B14,DATA.discentes!$F:$F,"&lt;="&amp;R$4,DATA.discentes!$D:$D,"Externo")-
COUNTIFS(DATA.discentes!$C:$C,$B14,DATA.discentes!$F:$F,"&lt;="&amp;R$4,DATA.discentes!$D:$D,"Trancado")</f>
        <v>8</v>
      </c>
      <c r="S14" s="21">
        <f>COUNTIFS(DATA.discentes!$C:$C,$B14,DATA.discentes!$F:$F,"&lt;="&amp;S$4)-
COUNTIFS(DATA.discentes!$C:$C,$B14,DATA.discentes!$I:$I,"&lt;="&amp;S$4)-
COUNTIFS(DATA.discentes!$C:$C,$B14,DATA.discentes!$F:$F,"&lt;="&amp;S$4,DATA.discentes!$D:$D,"Cancelado")-
COUNTIFS(DATA.discentes!$C:$C,$B14,DATA.discentes!$F:$F,"&lt;="&amp;S$4,DATA.discentes!$D:$D,"Desligado")-
COUNTIFS(DATA.discentes!$C:$C,$B14,DATA.discentes!$F:$F,"&lt;="&amp;S$4,DATA.discentes!$D:$D,"Externo")-
COUNTIFS(DATA.discentes!$C:$C,$B14,DATA.discentes!$F:$F,"&lt;="&amp;S$4,DATA.discentes!$D:$D,"Trancado")</f>
        <v>8</v>
      </c>
      <c r="T14" s="21">
        <f>COUNTIFS(DATA.discentes!$C:$C,$B14,DATA.discentes!$F:$F,"&lt;="&amp;T$4)-
COUNTIFS(DATA.discentes!$C:$C,$B14,DATA.discentes!$I:$I,"&lt;="&amp;T$4)-
COUNTIFS(DATA.discentes!$C:$C,$B14,DATA.discentes!$F:$F,"&lt;="&amp;T$4,DATA.discentes!$D:$D,"Cancelado")-
COUNTIFS(DATA.discentes!$C:$C,$B14,DATA.discentes!$F:$F,"&lt;="&amp;T$4,DATA.discentes!$D:$D,"Desligado")-
COUNTIFS(DATA.discentes!$C:$C,$B14,DATA.discentes!$F:$F,"&lt;="&amp;T$4,DATA.discentes!$D:$D,"Externo")-
COUNTIFS(DATA.discentes!$C:$C,$B14,DATA.discentes!$F:$F,"&lt;="&amp;T$4,DATA.discentes!$D:$D,"Trancado")</f>
        <v>5</v>
      </c>
      <c r="U14" s="5"/>
      <c r="V14" s="21">
        <f>COUNTIFS(DATA.discentes!$C:$C,$B14,DATA.discentes!$F:$F,"&lt;="&amp;V$4)-
COUNTIFS(DATA.discentes!$C:$C,$B14,DATA.discentes!$I:$I,"&lt;="&amp;V$4)-
COUNTIFS(DATA.discentes!$C:$C,$B14,DATA.discentes!$F:$F,"&lt;="&amp;V$4,DATA.discentes!$D:$D,"Cancelado")-
COUNTIFS(DATA.discentes!$C:$C,$B14,DATA.discentes!$F:$F,"&lt;="&amp;V$4,DATA.discentes!$D:$D,"Desligado")-
COUNTIFS(DATA.discentes!$C:$C,$B14,DATA.discentes!$F:$F,"&lt;="&amp;V$4,DATA.discentes!$D:$D,"Externo")-
COUNTIFS(DATA.discentes!$C:$C,$B14,DATA.discentes!$F:$F,"&lt;="&amp;V$4,DATA.discentes!$D:$D,"Trancado")</f>
        <v>0</v>
      </c>
      <c r="W14" s="21">
        <f>COUNTIFS(DATA.discentes!$C:$C,$B14,DATA.discentes!$F:$F,"&lt;="&amp;W$4)-
COUNTIFS(DATA.discentes!$C:$C,$B14,DATA.discentes!$I:$I,"&lt;="&amp;W$4)-
COUNTIFS(DATA.discentes!$C:$C,$B14,DATA.discentes!$F:$F,"&lt;="&amp;W$4,DATA.discentes!$D:$D,"Cancelado")-
COUNTIFS(DATA.discentes!$C:$C,$B14,DATA.discentes!$F:$F,"&lt;="&amp;W$4,DATA.discentes!$D:$D,"Desligado")-
COUNTIFS(DATA.discentes!$C:$C,$B14,DATA.discentes!$F:$F,"&lt;="&amp;W$4,DATA.discentes!$D:$D,"Externo")-
COUNTIFS(DATA.discentes!$C:$C,$B14,DATA.discentes!$F:$F,"&lt;="&amp;W$4,DATA.discentes!$D:$D,"Trancado")</f>
        <v>0</v>
      </c>
      <c r="X14" s="21">
        <f>COUNTIFS(DATA.discentes!$C:$C,$B14,DATA.discentes!$F:$F,"&lt;="&amp;X$4)-
COUNTIFS(DATA.discentes!$C:$C,$B14,DATA.discentes!$I:$I,"&lt;="&amp;X$4)-
COUNTIFS(DATA.discentes!$C:$C,$B14,DATA.discentes!$F:$F,"&lt;="&amp;X$4,DATA.discentes!$D:$D,"Cancelado")-
COUNTIFS(DATA.discentes!$C:$C,$B14,DATA.discentes!$F:$F,"&lt;="&amp;X$4,DATA.discentes!$D:$D,"Desligado")-
COUNTIFS(DATA.discentes!$C:$C,$B14,DATA.discentes!$F:$F,"&lt;="&amp;X$4,DATA.discentes!$D:$D,"Externo")-
COUNTIFS(DATA.discentes!$C:$C,$B14,DATA.discentes!$F:$F,"&lt;="&amp;X$4,DATA.discentes!$D:$D,"Trancado")</f>
        <v>0</v>
      </c>
      <c r="Y14" s="21">
        <f>COUNTIFS(DATA.discentes!$C:$C,$B14,DATA.discentes!$F:$F,"&lt;="&amp;Y$4)-
COUNTIFS(DATA.discentes!$C:$C,$B14,DATA.discentes!$I:$I,"&lt;="&amp;Y$4)-
COUNTIFS(DATA.discentes!$C:$C,$B14,DATA.discentes!$F:$F,"&lt;="&amp;Y$4,DATA.discentes!$D:$D,"Cancelado")-
COUNTIFS(DATA.discentes!$C:$C,$B14,DATA.discentes!$F:$F,"&lt;="&amp;Y$4,DATA.discentes!$D:$D,"Desligado")-
COUNTIFS(DATA.discentes!$C:$C,$B14,DATA.discentes!$F:$F,"&lt;="&amp;Y$4,DATA.discentes!$D:$D,"Externo")-
COUNTIFS(DATA.discentes!$C:$C,$B14,DATA.discentes!$F:$F,"&lt;="&amp;Y$4,DATA.discentes!$D:$D,"Trancado")</f>
        <v>0</v>
      </c>
      <c r="Z14" s="5"/>
    </row>
    <row r="15" spans="1:26" ht="15.75" customHeight="1" x14ac:dyDescent="0.2">
      <c r="A15" s="5"/>
      <c r="B15" s="2" t="s">
        <v>43</v>
      </c>
      <c r="C15" s="5" t="s">
        <v>36</v>
      </c>
      <c r="D15" s="5" t="s">
        <v>38</v>
      </c>
      <c r="E15" s="39">
        <f ca="1">IFERROR(AVERAGEIFS(DATA.discentes!$J:$J,DATA.discentes!$A:$A,E$4,DATA.discentes!$C:$C,$B15,DATA.discentes!$D:$D,"Formado"),"*")</f>
        <v>25.733072407045011</v>
      </c>
      <c r="F15" s="39">
        <f ca="1">IFERROR(AVERAGEIFS(DATA.discentes!$J:$J,DATA.discentes!$A:$A,F$4,DATA.discentes!$C:$C,$B15,DATA.discentes!$D:$D,"Formado"),"*")</f>
        <v>52.323287671232876</v>
      </c>
      <c r="G15" s="39">
        <f>COUNTIFS(DATA.discentes!$C:$C,$B15,DATA.discentes!$D:$D,"Formado")</f>
        <v>16</v>
      </c>
      <c r="H15" s="21">
        <f>COUNTIFS(DATA.discentes!$C:$C,$B15,DATA.discentes!$F:$F,"&lt;="&amp;H$4)-
COUNTIFS(DATA.discentes!$C:$C,$B15,DATA.discentes!$I:$I,"&lt;="&amp;H$4)-
COUNTIFS(DATA.discentes!$C:$C,$B15,DATA.discentes!$F:$F,"&lt;="&amp;H$4,DATA.discentes!$D:$D,"Cancelado")-
COUNTIFS(DATA.discentes!$C:$C,$B15,DATA.discentes!$F:$F,"&lt;="&amp;H$4,DATA.discentes!$D:$D,"Desligado")-
COUNTIFS(DATA.discentes!$C:$C,$B15,DATA.discentes!$F:$F,"&lt;="&amp;H$4,DATA.discentes!$D:$D,"Externo")-
COUNTIFS(DATA.discentes!$C:$C,$B15,DATA.discentes!$F:$F,"&lt;="&amp;H$4,DATA.discentes!$D:$D,"Trancado")</f>
        <v>0</v>
      </c>
      <c r="I15" s="21">
        <f>COUNTIFS(DATA.discentes!$C:$C,$B15,DATA.discentes!$F:$F,"&lt;="&amp;I$4)-
COUNTIFS(DATA.discentes!$C:$C,$B15,DATA.discentes!$I:$I,"&lt;="&amp;I$4)-
COUNTIFS(DATA.discentes!$C:$C,$B15,DATA.discentes!$F:$F,"&lt;="&amp;I$4,DATA.discentes!$D:$D,"Cancelado")-
COUNTIFS(DATA.discentes!$C:$C,$B15,DATA.discentes!$F:$F,"&lt;="&amp;I$4,DATA.discentes!$D:$D,"Desligado")-
COUNTIFS(DATA.discentes!$C:$C,$B15,DATA.discentes!$F:$F,"&lt;="&amp;I$4,DATA.discentes!$D:$D,"Externo")-
COUNTIFS(DATA.discentes!$C:$C,$B15,DATA.discentes!$F:$F,"&lt;="&amp;I$4,DATA.discentes!$D:$D,"Trancado")</f>
        <v>0</v>
      </c>
      <c r="J15" s="21">
        <f>COUNTIFS(DATA.discentes!$C:$C,$B15,DATA.discentes!$F:$F,"&lt;="&amp;J$4)-
COUNTIFS(DATA.discentes!$C:$C,$B15,DATA.discentes!$I:$I,"&lt;="&amp;J$4)-
COUNTIFS(DATA.discentes!$C:$C,$B15,DATA.discentes!$F:$F,"&lt;="&amp;J$4,DATA.discentes!$D:$D,"Cancelado")-
COUNTIFS(DATA.discentes!$C:$C,$B15,DATA.discentes!$F:$F,"&lt;="&amp;J$4,DATA.discentes!$D:$D,"Desligado")-
COUNTIFS(DATA.discentes!$C:$C,$B15,DATA.discentes!$F:$F,"&lt;="&amp;J$4,DATA.discentes!$D:$D,"Externo")-
COUNTIFS(DATA.discentes!$C:$C,$B15,DATA.discentes!$F:$F,"&lt;="&amp;J$4,DATA.discentes!$D:$D,"Trancado")</f>
        <v>0</v>
      </c>
      <c r="K15" s="5"/>
      <c r="L15" s="21">
        <f>COUNTIFS(DATA.discentes!$C:$C,$B15,DATA.discentes!$F:$F,"&lt;="&amp;L$4)-
COUNTIFS(DATA.discentes!$C:$C,$B15,DATA.discentes!$I:$I,"&lt;="&amp;L$4)-
COUNTIFS(DATA.discentes!$C:$C,$B15,DATA.discentes!$F:$F,"&lt;="&amp;L$4,DATA.discentes!$D:$D,"Cancelado")-
COUNTIFS(DATA.discentes!$C:$C,$B15,DATA.discentes!$F:$F,"&lt;="&amp;L$4,DATA.discentes!$D:$D,"Desligado")-
COUNTIFS(DATA.discentes!$C:$C,$B15,DATA.discentes!$F:$F,"&lt;="&amp;L$4,DATA.discentes!$D:$D,"Externo")-
COUNTIFS(DATA.discentes!$C:$C,$B15,DATA.discentes!$F:$F,"&lt;="&amp;L$4,DATA.discentes!$D:$D,"Trancado")</f>
        <v>0</v>
      </c>
      <c r="M15" s="21">
        <f>COUNTIFS(DATA.discentes!$C:$C,$B15,DATA.discentes!$F:$F,"&lt;="&amp;M$4)-
COUNTIFS(DATA.discentes!$C:$C,$B15,DATA.discentes!$I:$I,"&lt;="&amp;M$4)-
COUNTIFS(DATA.discentes!$C:$C,$B15,DATA.discentes!$F:$F,"&lt;="&amp;M$4,DATA.discentes!$D:$D,"Cancelado")-
COUNTIFS(DATA.discentes!$C:$C,$B15,DATA.discentes!$F:$F,"&lt;="&amp;M$4,DATA.discentes!$D:$D,"Desligado")-
COUNTIFS(DATA.discentes!$C:$C,$B15,DATA.discentes!$F:$F,"&lt;="&amp;M$4,DATA.discentes!$D:$D,"Externo")-
COUNTIFS(DATA.discentes!$C:$C,$B15,DATA.discentes!$F:$F,"&lt;="&amp;M$4,DATA.discentes!$D:$D,"Trancado")</f>
        <v>0</v>
      </c>
      <c r="N15" s="21">
        <f>COUNTIFS(DATA.discentes!$C:$C,$B15,DATA.discentes!$F:$F,"&lt;="&amp;N$4)-
COUNTIFS(DATA.discentes!$C:$C,$B15,DATA.discentes!$I:$I,"&lt;="&amp;N$4)-
COUNTIFS(DATA.discentes!$C:$C,$B15,DATA.discentes!$F:$F,"&lt;="&amp;N$4,DATA.discentes!$D:$D,"Cancelado")-
COUNTIFS(DATA.discentes!$C:$C,$B15,DATA.discentes!$F:$F,"&lt;="&amp;N$4,DATA.discentes!$D:$D,"Desligado")-
COUNTIFS(DATA.discentes!$C:$C,$B15,DATA.discentes!$F:$F,"&lt;="&amp;N$4,DATA.discentes!$D:$D,"Externo")-
COUNTIFS(DATA.discentes!$C:$C,$B15,DATA.discentes!$F:$F,"&lt;="&amp;N$4,DATA.discentes!$D:$D,"Trancado")</f>
        <v>7</v>
      </c>
      <c r="O15" s="21">
        <f>COUNTIFS(DATA.discentes!$C:$C,$B15,DATA.discentes!$F:$F,"&lt;="&amp;O$4)-
COUNTIFS(DATA.discentes!$C:$C,$B15,DATA.discentes!$I:$I,"&lt;="&amp;O$4)-
COUNTIFS(DATA.discentes!$C:$C,$B15,DATA.discentes!$F:$F,"&lt;="&amp;O$4,DATA.discentes!$D:$D,"Cancelado")-
COUNTIFS(DATA.discentes!$C:$C,$B15,DATA.discentes!$F:$F,"&lt;="&amp;O$4,DATA.discentes!$D:$D,"Desligado")-
COUNTIFS(DATA.discentes!$C:$C,$B15,DATA.discentes!$F:$F,"&lt;="&amp;O$4,DATA.discentes!$D:$D,"Externo")-
COUNTIFS(DATA.discentes!$C:$C,$B15,DATA.discentes!$F:$F,"&lt;="&amp;O$4,DATA.discentes!$D:$D,"Trancado")</f>
        <v>6</v>
      </c>
      <c r="P15" s="5"/>
      <c r="Q15" s="21">
        <f>COUNTIFS(DATA.discentes!$C:$C,$B15,DATA.discentes!$F:$F,"&lt;="&amp;Q$4)-
COUNTIFS(DATA.discentes!$C:$C,$B15,DATA.discentes!$I:$I,"&lt;="&amp;Q$4)-
COUNTIFS(DATA.discentes!$C:$C,$B15,DATA.discentes!$F:$F,"&lt;="&amp;Q$4,DATA.discentes!$D:$D,"Cancelado")-
COUNTIFS(DATA.discentes!$C:$C,$B15,DATA.discentes!$F:$F,"&lt;="&amp;Q$4,DATA.discentes!$D:$D,"Desligado")-
COUNTIFS(DATA.discentes!$C:$C,$B15,DATA.discentes!$F:$F,"&lt;="&amp;Q$4,DATA.discentes!$D:$D,"Externo")-
COUNTIFS(DATA.discentes!$C:$C,$B15,DATA.discentes!$F:$F,"&lt;="&amp;Q$4,DATA.discentes!$D:$D,"Trancado")</f>
        <v>6</v>
      </c>
      <c r="R15" s="21">
        <f>COUNTIFS(DATA.discentes!$C:$C,$B15,DATA.discentes!$F:$F,"&lt;="&amp;R$4)-
COUNTIFS(DATA.discentes!$C:$C,$B15,DATA.discentes!$I:$I,"&lt;="&amp;R$4)-
COUNTIFS(DATA.discentes!$C:$C,$B15,DATA.discentes!$F:$F,"&lt;="&amp;R$4,DATA.discentes!$D:$D,"Cancelado")-
COUNTIFS(DATA.discentes!$C:$C,$B15,DATA.discentes!$F:$F,"&lt;="&amp;R$4,DATA.discentes!$D:$D,"Desligado")-
COUNTIFS(DATA.discentes!$C:$C,$B15,DATA.discentes!$F:$F,"&lt;="&amp;R$4,DATA.discentes!$D:$D,"Externo")-
COUNTIFS(DATA.discentes!$C:$C,$B15,DATA.discentes!$F:$F,"&lt;="&amp;R$4,DATA.discentes!$D:$D,"Trancado")</f>
        <v>6</v>
      </c>
      <c r="S15" s="21">
        <f>COUNTIFS(DATA.discentes!$C:$C,$B15,DATA.discentes!$F:$F,"&lt;="&amp;S$4)-
COUNTIFS(DATA.discentes!$C:$C,$B15,DATA.discentes!$I:$I,"&lt;="&amp;S$4)-
COUNTIFS(DATA.discentes!$C:$C,$B15,DATA.discentes!$F:$F,"&lt;="&amp;S$4,DATA.discentes!$D:$D,"Cancelado")-
COUNTIFS(DATA.discentes!$C:$C,$B15,DATA.discentes!$F:$F,"&lt;="&amp;S$4,DATA.discentes!$D:$D,"Desligado")-
COUNTIFS(DATA.discentes!$C:$C,$B15,DATA.discentes!$F:$F,"&lt;="&amp;S$4,DATA.discentes!$D:$D,"Externo")-
COUNTIFS(DATA.discentes!$C:$C,$B15,DATA.discentes!$F:$F,"&lt;="&amp;S$4,DATA.discentes!$D:$D,"Trancado")</f>
        <v>10</v>
      </c>
      <c r="T15" s="21">
        <f>COUNTIFS(DATA.discentes!$C:$C,$B15,DATA.discentes!$F:$F,"&lt;="&amp;T$4)-
COUNTIFS(DATA.discentes!$C:$C,$B15,DATA.discentes!$I:$I,"&lt;="&amp;T$4)-
COUNTIFS(DATA.discentes!$C:$C,$B15,DATA.discentes!$F:$F,"&lt;="&amp;T$4,DATA.discentes!$D:$D,"Cancelado")-
COUNTIFS(DATA.discentes!$C:$C,$B15,DATA.discentes!$F:$F,"&lt;="&amp;T$4,DATA.discentes!$D:$D,"Desligado")-
COUNTIFS(DATA.discentes!$C:$C,$B15,DATA.discentes!$F:$F,"&lt;="&amp;T$4,DATA.discentes!$D:$D,"Externo")-
COUNTIFS(DATA.discentes!$C:$C,$B15,DATA.discentes!$F:$F,"&lt;="&amp;T$4,DATA.discentes!$D:$D,"Trancado")</f>
        <v>13</v>
      </c>
      <c r="U15" s="5"/>
      <c r="V15" s="21">
        <f>COUNTIFS(DATA.discentes!$C:$C,$B15,DATA.discentes!$F:$F,"&lt;="&amp;V$4)-
COUNTIFS(DATA.discentes!$C:$C,$B15,DATA.discentes!$I:$I,"&lt;="&amp;V$4)-
COUNTIFS(DATA.discentes!$C:$C,$B15,DATA.discentes!$F:$F,"&lt;="&amp;V$4,DATA.discentes!$D:$D,"Cancelado")-
COUNTIFS(DATA.discentes!$C:$C,$B15,DATA.discentes!$F:$F,"&lt;="&amp;V$4,DATA.discentes!$D:$D,"Desligado")-
COUNTIFS(DATA.discentes!$C:$C,$B15,DATA.discentes!$F:$F,"&lt;="&amp;V$4,DATA.discentes!$D:$D,"Externo")-
COUNTIFS(DATA.discentes!$C:$C,$B15,DATA.discentes!$F:$F,"&lt;="&amp;V$4,DATA.discentes!$D:$D,"Trancado")</f>
        <v>13</v>
      </c>
      <c r="W15" s="21">
        <f>COUNTIFS(DATA.discentes!$C:$C,$B15,DATA.discentes!$F:$F,"&lt;="&amp;W$4)-
COUNTIFS(DATA.discentes!$C:$C,$B15,DATA.discentes!$I:$I,"&lt;="&amp;W$4)-
COUNTIFS(DATA.discentes!$C:$C,$B15,DATA.discentes!$F:$F,"&lt;="&amp;W$4,DATA.discentes!$D:$D,"Cancelado")-
COUNTIFS(DATA.discentes!$C:$C,$B15,DATA.discentes!$F:$F,"&lt;="&amp;W$4,DATA.discentes!$D:$D,"Desligado")-
COUNTIFS(DATA.discentes!$C:$C,$B15,DATA.discentes!$F:$F,"&lt;="&amp;W$4,DATA.discentes!$D:$D,"Externo")-
COUNTIFS(DATA.discentes!$C:$C,$B15,DATA.discentes!$F:$F,"&lt;="&amp;W$4,DATA.discentes!$D:$D,"Trancado")</f>
        <v>13</v>
      </c>
      <c r="X15" s="21">
        <f>COUNTIFS(DATA.discentes!$C:$C,$B15,DATA.discentes!$F:$F,"&lt;="&amp;X$4)-
COUNTIFS(DATA.discentes!$C:$C,$B15,DATA.discentes!$I:$I,"&lt;="&amp;X$4)-
COUNTIFS(DATA.discentes!$C:$C,$B15,DATA.discentes!$F:$F,"&lt;="&amp;X$4,DATA.discentes!$D:$D,"Cancelado")-
COUNTIFS(DATA.discentes!$C:$C,$B15,DATA.discentes!$F:$F,"&lt;="&amp;X$4,DATA.discentes!$D:$D,"Desligado")-
COUNTIFS(DATA.discentes!$C:$C,$B15,DATA.discentes!$F:$F,"&lt;="&amp;X$4,DATA.discentes!$D:$D,"Externo")-
COUNTIFS(DATA.discentes!$C:$C,$B15,DATA.discentes!$F:$F,"&lt;="&amp;X$4,DATA.discentes!$D:$D,"Trancado")</f>
        <v>13</v>
      </c>
      <c r="Y15" s="21">
        <f>COUNTIFS(DATA.discentes!$C:$C,$B15,DATA.discentes!$F:$F,"&lt;="&amp;Y$4)-
COUNTIFS(DATA.discentes!$C:$C,$B15,DATA.discentes!$I:$I,"&lt;="&amp;Y$4)-
COUNTIFS(DATA.discentes!$C:$C,$B15,DATA.discentes!$F:$F,"&lt;="&amp;Y$4,DATA.discentes!$D:$D,"Cancelado")-
COUNTIFS(DATA.discentes!$C:$C,$B15,DATA.discentes!$F:$F,"&lt;="&amp;Y$4,DATA.discentes!$D:$D,"Desligado")-
COUNTIFS(DATA.discentes!$C:$C,$B15,DATA.discentes!$F:$F,"&lt;="&amp;Y$4,DATA.discentes!$D:$D,"Externo")-
COUNTIFS(DATA.discentes!$C:$C,$B15,DATA.discentes!$F:$F,"&lt;="&amp;Y$4,DATA.discentes!$D:$D,"Trancado")</f>
        <v>13</v>
      </c>
      <c r="Z15" s="5"/>
    </row>
    <row r="16" spans="1:26" ht="15.75" customHeight="1" x14ac:dyDescent="0.2">
      <c r="A16" s="5"/>
      <c r="B16" s="2" t="s">
        <v>44</v>
      </c>
      <c r="C16" s="5" t="s">
        <v>36</v>
      </c>
      <c r="D16" s="5" t="s">
        <v>38</v>
      </c>
      <c r="E16" s="39">
        <f ca="1">IFERROR(AVERAGEIFS(DATA.discentes!$J:$J,DATA.discentes!$A:$A,E$4,DATA.discentes!$C:$C,$B16,DATA.discentes!$D:$D,"Formado"),"*")</f>
        <v>31.094794520547946</v>
      </c>
      <c r="F16" s="39" t="str">
        <f>IFERROR(AVERAGEIFS(DATA.discentes!$J:$J,DATA.discentes!$A:$A,F$4,DATA.discentes!$C:$C,$B16,DATA.discentes!$D:$D,"Formado"),"*")</f>
        <v>*</v>
      </c>
      <c r="G16" s="39">
        <f>COUNTIFS(DATA.discentes!$C:$C,$B16,DATA.discentes!$D:$D,"Formado")</f>
        <v>10</v>
      </c>
      <c r="H16" s="21">
        <f>COUNTIFS(DATA.discentes!$C:$C,$B16,DATA.discentes!$F:$F,"&lt;="&amp;H$4)-
COUNTIFS(DATA.discentes!$C:$C,$B16,DATA.discentes!$I:$I,"&lt;="&amp;H$4)-
COUNTIFS(DATA.discentes!$C:$C,$B16,DATA.discentes!$F:$F,"&lt;="&amp;H$4,DATA.discentes!$D:$D,"Cancelado")-
COUNTIFS(DATA.discentes!$C:$C,$B16,DATA.discentes!$F:$F,"&lt;="&amp;H$4,DATA.discentes!$D:$D,"Desligado")-
COUNTIFS(DATA.discentes!$C:$C,$B16,DATA.discentes!$F:$F,"&lt;="&amp;H$4,DATA.discentes!$D:$D,"Externo")-
COUNTIFS(DATA.discentes!$C:$C,$B16,DATA.discentes!$F:$F,"&lt;="&amp;H$4,DATA.discentes!$D:$D,"Trancado")</f>
        <v>0</v>
      </c>
      <c r="I16" s="21">
        <f>COUNTIFS(DATA.discentes!$C:$C,$B16,DATA.discentes!$F:$F,"&lt;="&amp;I$4)-
COUNTIFS(DATA.discentes!$C:$C,$B16,DATA.discentes!$I:$I,"&lt;="&amp;I$4)-
COUNTIFS(DATA.discentes!$C:$C,$B16,DATA.discentes!$F:$F,"&lt;="&amp;I$4,DATA.discentes!$D:$D,"Cancelado")-
COUNTIFS(DATA.discentes!$C:$C,$B16,DATA.discentes!$F:$F,"&lt;="&amp;I$4,DATA.discentes!$D:$D,"Desligado")-
COUNTIFS(DATA.discentes!$C:$C,$B16,DATA.discentes!$F:$F,"&lt;="&amp;I$4,DATA.discentes!$D:$D,"Externo")-
COUNTIFS(DATA.discentes!$C:$C,$B16,DATA.discentes!$F:$F,"&lt;="&amp;I$4,DATA.discentes!$D:$D,"Trancado")</f>
        <v>1</v>
      </c>
      <c r="J16" s="21">
        <f>COUNTIFS(DATA.discentes!$C:$C,$B16,DATA.discentes!$F:$F,"&lt;="&amp;J$4)-
COUNTIFS(DATA.discentes!$C:$C,$B16,DATA.discentes!$I:$I,"&lt;="&amp;J$4)-
COUNTIFS(DATA.discentes!$C:$C,$B16,DATA.discentes!$F:$F,"&lt;="&amp;J$4,DATA.discentes!$D:$D,"Cancelado")-
COUNTIFS(DATA.discentes!$C:$C,$B16,DATA.discentes!$F:$F,"&lt;="&amp;J$4,DATA.discentes!$D:$D,"Desligado")-
COUNTIFS(DATA.discentes!$C:$C,$B16,DATA.discentes!$F:$F,"&lt;="&amp;J$4,DATA.discentes!$D:$D,"Externo")-
COUNTIFS(DATA.discentes!$C:$C,$B16,DATA.discentes!$F:$F,"&lt;="&amp;J$4,DATA.discentes!$D:$D,"Trancado")</f>
        <v>1</v>
      </c>
      <c r="K16" s="5"/>
      <c r="L16" s="21">
        <f>COUNTIFS(DATA.discentes!$C:$C,$B16,DATA.discentes!$F:$F,"&lt;="&amp;L$4)-
COUNTIFS(DATA.discentes!$C:$C,$B16,DATA.discentes!$I:$I,"&lt;="&amp;L$4)-
COUNTIFS(DATA.discentes!$C:$C,$B16,DATA.discentes!$F:$F,"&lt;="&amp;L$4,DATA.discentes!$D:$D,"Cancelado")-
COUNTIFS(DATA.discentes!$C:$C,$B16,DATA.discentes!$F:$F,"&lt;="&amp;L$4,DATA.discentes!$D:$D,"Desligado")-
COUNTIFS(DATA.discentes!$C:$C,$B16,DATA.discentes!$F:$F,"&lt;="&amp;L$4,DATA.discentes!$D:$D,"Externo")-
COUNTIFS(DATA.discentes!$C:$C,$B16,DATA.discentes!$F:$F,"&lt;="&amp;L$4,DATA.discentes!$D:$D,"Trancado")</f>
        <v>3</v>
      </c>
      <c r="M16" s="21">
        <f>COUNTIFS(DATA.discentes!$C:$C,$B16,DATA.discentes!$F:$F,"&lt;="&amp;M$4)-
COUNTIFS(DATA.discentes!$C:$C,$B16,DATA.discentes!$I:$I,"&lt;="&amp;M$4)-
COUNTIFS(DATA.discentes!$C:$C,$B16,DATA.discentes!$F:$F,"&lt;="&amp;M$4,DATA.discentes!$D:$D,"Cancelado")-
COUNTIFS(DATA.discentes!$C:$C,$B16,DATA.discentes!$F:$F,"&lt;="&amp;M$4,DATA.discentes!$D:$D,"Desligado")-
COUNTIFS(DATA.discentes!$C:$C,$B16,DATA.discentes!$F:$F,"&lt;="&amp;M$4,DATA.discentes!$D:$D,"Externo")-
COUNTIFS(DATA.discentes!$C:$C,$B16,DATA.discentes!$F:$F,"&lt;="&amp;M$4,DATA.discentes!$D:$D,"Trancado")</f>
        <v>3</v>
      </c>
      <c r="N16" s="21">
        <f>COUNTIFS(DATA.discentes!$C:$C,$B16,DATA.discentes!$F:$F,"&lt;="&amp;N$4)-
COUNTIFS(DATA.discentes!$C:$C,$B16,DATA.discentes!$I:$I,"&lt;="&amp;N$4)-
COUNTIFS(DATA.discentes!$C:$C,$B16,DATA.discentes!$F:$F,"&lt;="&amp;N$4,DATA.discentes!$D:$D,"Cancelado")-
COUNTIFS(DATA.discentes!$C:$C,$B16,DATA.discentes!$F:$F,"&lt;="&amp;N$4,DATA.discentes!$D:$D,"Desligado")-
COUNTIFS(DATA.discentes!$C:$C,$B16,DATA.discentes!$F:$F,"&lt;="&amp;N$4,DATA.discentes!$D:$D,"Externo")-
COUNTIFS(DATA.discentes!$C:$C,$B16,DATA.discentes!$F:$F,"&lt;="&amp;N$4,DATA.discentes!$D:$D,"Trancado")</f>
        <v>4</v>
      </c>
      <c r="O16" s="21">
        <f>COUNTIFS(DATA.discentes!$C:$C,$B16,DATA.discentes!$F:$F,"&lt;="&amp;O$4)-
COUNTIFS(DATA.discentes!$C:$C,$B16,DATA.discentes!$I:$I,"&lt;="&amp;O$4)-
COUNTIFS(DATA.discentes!$C:$C,$B16,DATA.discentes!$F:$F,"&lt;="&amp;O$4,DATA.discentes!$D:$D,"Cancelado")-
COUNTIFS(DATA.discentes!$C:$C,$B16,DATA.discentes!$F:$F,"&lt;="&amp;O$4,DATA.discentes!$D:$D,"Desligado")-
COUNTIFS(DATA.discentes!$C:$C,$B16,DATA.discentes!$F:$F,"&lt;="&amp;O$4,DATA.discentes!$D:$D,"Externo")-
COUNTIFS(DATA.discentes!$C:$C,$B16,DATA.discentes!$F:$F,"&lt;="&amp;O$4,DATA.discentes!$D:$D,"Trancado")</f>
        <v>4</v>
      </c>
      <c r="P16" s="5"/>
      <c r="Q16" s="21">
        <f>COUNTIFS(DATA.discentes!$C:$C,$B16,DATA.discentes!$F:$F,"&lt;="&amp;Q$4)-
COUNTIFS(DATA.discentes!$C:$C,$B16,DATA.discentes!$I:$I,"&lt;="&amp;Q$4)-
COUNTIFS(DATA.discentes!$C:$C,$B16,DATA.discentes!$F:$F,"&lt;="&amp;Q$4,DATA.discentes!$D:$D,"Cancelado")-
COUNTIFS(DATA.discentes!$C:$C,$B16,DATA.discentes!$F:$F,"&lt;="&amp;Q$4,DATA.discentes!$D:$D,"Desligado")-
COUNTIFS(DATA.discentes!$C:$C,$B16,DATA.discentes!$F:$F,"&lt;="&amp;Q$4,DATA.discentes!$D:$D,"Externo")-
COUNTIFS(DATA.discentes!$C:$C,$B16,DATA.discentes!$F:$F,"&lt;="&amp;Q$4,DATA.discentes!$D:$D,"Trancado")</f>
        <v>3</v>
      </c>
      <c r="R16" s="21">
        <f>COUNTIFS(DATA.discentes!$C:$C,$B16,DATA.discentes!$F:$F,"&lt;="&amp;R$4)-
COUNTIFS(DATA.discentes!$C:$C,$B16,DATA.discentes!$I:$I,"&lt;="&amp;R$4)-
COUNTIFS(DATA.discentes!$C:$C,$B16,DATA.discentes!$F:$F,"&lt;="&amp;R$4,DATA.discentes!$D:$D,"Cancelado")-
COUNTIFS(DATA.discentes!$C:$C,$B16,DATA.discentes!$F:$F,"&lt;="&amp;R$4,DATA.discentes!$D:$D,"Desligado")-
COUNTIFS(DATA.discentes!$C:$C,$B16,DATA.discentes!$F:$F,"&lt;="&amp;R$4,DATA.discentes!$D:$D,"Externo")-
COUNTIFS(DATA.discentes!$C:$C,$B16,DATA.discentes!$F:$F,"&lt;="&amp;R$4,DATA.discentes!$D:$D,"Trancado")</f>
        <v>2</v>
      </c>
      <c r="S16" s="21">
        <f>COUNTIFS(DATA.discentes!$C:$C,$B16,DATA.discentes!$F:$F,"&lt;="&amp;S$4)-
COUNTIFS(DATA.discentes!$C:$C,$B16,DATA.discentes!$I:$I,"&lt;="&amp;S$4)-
COUNTIFS(DATA.discentes!$C:$C,$B16,DATA.discentes!$F:$F,"&lt;="&amp;S$4,DATA.discentes!$D:$D,"Cancelado")-
COUNTIFS(DATA.discentes!$C:$C,$B16,DATA.discentes!$F:$F,"&lt;="&amp;S$4,DATA.discentes!$D:$D,"Desligado")-
COUNTIFS(DATA.discentes!$C:$C,$B16,DATA.discentes!$F:$F,"&lt;="&amp;S$4,DATA.discentes!$D:$D,"Externo")-
COUNTIFS(DATA.discentes!$C:$C,$B16,DATA.discentes!$F:$F,"&lt;="&amp;S$4,DATA.discentes!$D:$D,"Trancado")</f>
        <v>0</v>
      </c>
      <c r="T16" s="21">
        <f>COUNTIFS(DATA.discentes!$C:$C,$B16,DATA.discentes!$F:$F,"&lt;="&amp;T$4)-
COUNTIFS(DATA.discentes!$C:$C,$B16,DATA.discentes!$I:$I,"&lt;="&amp;T$4)-
COUNTIFS(DATA.discentes!$C:$C,$B16,DATA.discentes!$F:$F,"&lt;="&amp;T$4,DATA.discentes!$D:$D,"Cancelado")-
COUNTIFS(DATA.discentes!$C:$C,$B16,DATA.discentes!$F:$F,"&lt;="&amp;T$4,DATA.discentes!$D:$D,"Desligado")-
COUNTIFS(DATA.discentes!$C:$C,$B16,DATA.discentes!$F:$F,"&lt;="&amp;T$4,DATA.discentes!$D:$D,"Externo")-
COUNTIFS(DATA.discentes!$C:$C,$B16,DATA.discentes!$F:$F,"&lt;="&amp;T$4,DATA.discentes!$D:$D,"Trancado")</f>
        <v>0</v>
      </c>
      <c r="U16" s="5"/>
      <c r="V16" s="21">
        <f>COUNTIFS(DATA.discentes!$C:$C,$B16,DATA.discentes!$F:$F,"&lt;="&amp;V$4)-
COUNTIFS(DATA.discentes!$C:$C,$B16,DATA.discentes!$I:$I,"&lt;="&amp;V$4)-
COUNTIFS(DATA.discentes!$C:$C,$B16,DATA.discentes!$F:$F,"&lt;="&amp;V$4,DATA.discentes!$D:$D,"Cancelado")-
COUNTIFS(DATA.discentes!$C:$C,$B16,DATA.discentes!$F:$F,"&lt;="&amp;V$4,DATA.discentes!$D:$D,"Desligado")-
COUNTIFS(DATA.discentes!$C:$C,$B16,DATA.discentes!$F:$F,"&lt;="&amp;V$4,DATA.discentes!$D:$D,"Externo")-
COUNTIFS(DATA.discentes!$C:$C,$B16,DATA.discentes!$F:$F,"&lt;="&amp;V$4,DATA.discentes!$D:$D,"Trancado")</f>
        <v>0</v>
      </c>
      <c r="W16" s="21">
        <f>COUNTIFS(DATA.discentes!$C:$C,$B16,DATA.discentes!$F:$F,"&lt;="&amp;W$4)-
COUNTIFS(DATA.discentes!$C:$C,$B16,DATA.discentes!$I:$I,"&lt;="&amp;W$4)-
COUNTIFS(DATA.discentes!$C:$C,$B16,DATA.discentes!$F:$F,"&lt;="&amp;W$4,DATA.discentes!$D:$D,"Cancelado")-
COUNTIFS(DATA.discentes!$C:$C,$B16,DATA.discentes!$F:$F,"&lt;="&amp;W$4,DATA.discentes!$D:$D,"Desligado")-
COUNTIFS(DATA.discentes!$C:$C,$B16,DATA.discentes!$F:$F,"&lt;="&amp;W$4,DATA.discentes!$D:$D,"Externo")-
COUNTIFS(DATA.discentes!$C:$C,$B16,DATA.discentes!$F:$F,"&lt;="&amp;W$4,DATA.discentes!$D:$D,"Trancado")</f>
        <v>0</v>
      </c>
      <c r="X16" s="21">
        <f>COUNTIFS(DATA.discentes!$C:$C,$B16,DATA.discentes!$F:$F,"&lt;="&amp;X$4)-
COUNTIFS(DATA.discentes!$C:$C,$B16,DATA.discentes!$I:$I,"&lt;="&amp;X$4)-
COUNTIFS(DATA.discentes!$C:$C,$B16,DATA.discentes!$F:$F,"&lt;="&amp;X$4,DATA.discentes!$D:$D,"Cancelado")-
COUNTIFS(DATA.discentes!$C:$C,$B16,DATA.discentes!$F:$F,"&lt;="&amp;X$4,DATA.discentes!$D:$D,"Desligado")-
COUNTIFS(DATA.discentes!$C:$C,$B16,DATA.discentes!$F:$F,"&lt;="&amp;X$4,DATA.discentes!$D:$D,"Externo")-
COUNTIFS(DATA.discentes!$C:$C,$B16,DATA.discentes!$F:$F,"&lt;="&amp;X$4,DATA.discentes!$D:$D,"Trancado")</f>
        <v>0</v>
      </c>
      <c r="Y16" s="21">
        <f>COUNTIFS(DATA.discentes!$C:$C,$B16,DATA.discentes!$F:$F,"&lt;="&amp;Y$4)-
COUNTIFS(DATA.discentes!$C:$C,$B16,DATA.discentes!$I:$I,"&lt;="&amp;Y$4)-
COUNTIFS(DATA.discentes!$C:$C,$B16,DATA.discentes!$F:$F,"&lt;="&amp;Y$4,DATA.discentes!$D:$D,"Cancelado")-
COUNTIFS(DATA.discentes!$C:$C,$B16,DATA.discentes!$F:$F,"&lt;="&amp;Y$4,DATA.discentes!$D:$D,"Desligado")-
COUNTIFS(DATA.discentes!$C:$C,$B16,DATA.discentes!$F:$F,"&lt;="&amp;Y$4,DATA.discentes!$D:$D,"Externo")-
COUNTIFS(DATA.discentes!$C:$C,$B16,DATA.discentes!$F:$F,"&lt;="&amp;Y$4,DATA.discentes!$D:$D,"Trancado")</f>
        <v>0</v>
      </c>
      <c r="Z16" s="5"/>
    </row>
    <row r="17" spans="1:26" ht="15.75" customHeight="1" x14ac:dyDescent="0.2">
      <c r="A17" s="5"/>
      <c r="B17" s="2" t="s">
        <v>45</v>
      </c>
      <c r="C17" s="5" t="s">
        <v>36</v>
      </c>
      <c r="D17" s="5" t="s">
        <v>38</v>
      </c>
      <c r="E17" s="39">
        <f ca="1">IFERROR(AVERAGEIFS(DATA.discentes!$J:$J,DATA.discentes!$A:$A,E$4,DATA.discentes!$C:$C,$B17,DATA.discentes!$D:$D,"Formado"),"*")</f>
        <v>29.417351598173511</v>
      </c>
      <c r="F17" s="39" t="str">
        <f>IFERROR(AVERAGEIFS(DATA.discentes!$J:$J,DATA.discentes!$A:$A,F$4,DATA.discentes!$C:$C,$B17,DATA.discentes!$D:$D,"Formado"),"*")</f>
        <v>*</v>
      </c>
      <c r="G17" s="39">
        <f>COUNTIFS(DATA.discentes!$C:$C,$B17,DATA.discentes!$D:$D,"Formado")</f>
        <v>9</v>
      </c>
      <c r="H17" s="21">
        <f>COUNTIFS(DATA.discentes!$C:$C,$B17,DATA.discentes!$F:$F,"&lt;="&amp;H$4)-
COUNTIFS(DATA.discentes!$C:$C,$B17,DATA.discentes!$I:$I,"&lt;="&amp;H$4)-
COUNTIFS(DATA.discentes!$C:$C,$B17,DATA.discentes!$F:$F,"&lt;="&amp;H$4,DATA.discentes!$D:$D,"Cancelado")-
COUNTIFS(DATA.discentes!$C:$C,$B17,DATA.discentes!$F:$F,"&lt;="&amp;H$4,DATA.discentes!$D:$D,"Desligado")-
COUNTIFS(DATA.discentes!$C:$C,$B17,DATA.discentes!$F:$F,"&lt;="&amp;H$4,DATA.discentes!$D:$D,"Externo")-
COUNTIFS(DATA.discentes!$C:$C,$B17,DATA.discentes!$F:$F,"&lt;="&amp;H$4,DATA.discentes!$D:$D,"Trancado")</f>
        <v>0</v>
      </c>
      <c r="I17" s="21">
        <f>COUNTIFS(DATA.discentes!$C:$C,$B17,DATA.discentes!$F:$F,"&lt;="&amp;I$4)-
COUNTIFS(DATA.discentes!$C:$C,$B17,DATA.discentes!$I:$I,"&lt;="&amp;I$4)-
COUNTIFS(DATA.discentes!$C:$C,$B17,DATA.discentes!$F:$F,"&lt;="&amp;I$4,DATA.discentes!$D:$D,"Cancelado")-
COUNTIFS(DATA.discentes!$C:$C,$B17,DATA.discentes!$F:$F,"&lt;="&amp;I$4,DATA.discentes!$D:$D,"Desligado")-
COUNTIFS(DATA.discentes!$C:$C,$B17,DATA.discentes!$F:$F,"&lt;="&amp;I$4,DATA.discentes!$D:$D,"Externo")-
COUNTIFS(DATA.discentes!$C:$C,$B17,DATA.discentes!$F:$F,"&lt;="&amp;I$4,DATA.discentes!$D:$D,"Trancado")</f>
        <v>0</v>
      </c>
      <c r="J17" s="21">
        <f>COUNTIFS(DATA.discentes!$C:$C,$B17,DATA.discentes!$F:$F,"&lt;="&amp;J$4)-
COUNTIFS(DATA.discentes!$C:$C,$B17,DATA.discentes!$I:$I,"&lt;="&amp;J$4)-
COUNTIFS(DATA.discentes!$C:$C,$B17,DATA.discentes!$F:$F,"&lt;="&amp;J$4,DATA.discentes!$D:$D,"Cancelado")-
COUNTIFS(DATA.discentes!$C:$C,$B17,DATA.discentes!$F:$F,"&lt;="&amp;J$4,DATA.discentes!$D:$D,"Desligado")-
COUNTIFS(DATA.discentes!$C:$C,$B17,DATA.discentes!$F:$F,"&lt;="&amp;J$4,DATA.discentes!$D:$D,"Externo")-
COUNTIFS(DATA.discentes!$C:$C,$B17,DATA.discentes!$F:$F,"&lt;="&amp;J$4,DATA.discentes!$D:$D,"Trancado")</f>
        <v>0</v>
      </c>
      <c r="K17" s="5"/>
      <c r="L17" s="21">
        <f>COUNTIFS(DATA.discentes!$C:$C,$B17,DATA.discentes!$F:$F,"&lt;="&amp;L$4)-
COUNTIFS(DATA.discentes!$C:$C,$B17,DATA.discentes!$I:$I,"&lt;="&amp;L$4)-
COUNTIFS(DATA.discentes!$C:$C,$B17,DATA.discentes!$F:$F,"&lt;="&amp;L$4,DATA.discentes!$D:$D,"Cancelado")-
COUNTIFS(DATA.discentes!$C:$C,$B17,DATA.discentes!$F:$F,"&lt;="&amp;L$4,DATA.discentes!$D:$D,"Desligado")-
COUNTIFS(DATA.discentes!$C:$C,$B17,DATA.discentes!$F:$F,"&lt;="&amp;L$4,DATA.discentes!$D:$D,"Externo")-
COUNTIFS(DATA.discentes!$C:$C,$B17,DATA.discentes!$F:$F,"&lt;="&amp;L$4,DATA.discentes!$D:$D,"Trancado")</f>
        <v>0</v>
      </c>
      <c r="M17" s="21">
        <f>COUNTIFS(DATA.discentes!$C:$C,$B17,DATA.discentes!$F:$F,"&lt;="&amp;M$4)-
COUNTIFS(DATA.discentes!$C:$C,$B17,DATA.discentes!$I:$I,"&lt;="&amp;M$4)-
COUNTIFS(DATA.discentes!$C:$C,$B17,DATA.discentes!$F:$F,"&lt;="&amp;M$4,DATA.discentes!$D:$D,"Cancelado")-
COUNTIFS(DATA.discentes!$C:$C,$B17,DATA.discentes!$F:$F,"&lt;="&amp;M$4,DATA.discentes!$D:$D,"Desligado")-
COUNTIFS(DATA.discentes!$C:$C,$B17,DATA.discentes!$F:$F,"&lt;="&amp;M$4,DATA.discentes!$D:$D,"Externo")-
COUNTIFS(DATA.discentes!$C:$C,$B17,DATA.discentes!$F:$F,"&lt;="&amp;M$4,DATA.discentes!$D:$D,"Trancado")</f>
        <v>0</v>
      </c>
      <c r="N17" s="21">
        <f>COUNTIFS(DATA.discentes!$C:$C,$B17,DATA.discentes!$F:$F,"&lt;="&amp;N$4)-
COUNTIFS(DATA.discentes!$C:$C,$B17,DATA.discentes!$I:$I,"&lt;="&amp;N$4)-
COUNTIFS(DATA.discentes!$C:$C,$B17,DATA.discentes!$F:$F,"&lt;="&amp;N$4,DATA.discentes!$D:$D,"Cancelado")-
COUNTIFS(DATA.discentes!$C:$C,$B17,DATA.discentes!$F:$F,"&lt;="&amp;N$4,DATA.discentes!$D:$D,"Desligado")-
COUNTIFS(DATA.discentes!$C:$C,$B17,DATA.discentes!$F:$F,"&lt;="&amp;N$4,DATA.discentes!$D:$D,"Externo")-
COUNTIFS(DATA.discentes!$C:$C,$B17,DATA.discentes!$F:$F,"&lt;="&amp;N$4,DATA.discentes!$D:$D,"Trancado")</f>
        <v>0</v>
      </c>
      <c r="O17" s="21">
        <f>COUNTIFS(DATA.discentes!$C:$C,$B17,DATA.discentes!$F:$F,"&lt;="&amp;O$4)-
COUNTIFS(DATA.discentes!$C:$C,$B17,DATA.discentes!$I:$I,"&lt;="&amp;O$4)-
COUNTIFS(DATA.discentes!$C:$C,$B17,DATA.discentes!$F:$F,"&lt;="&amp;O$4,DATA.discentes!$D:$D,"Cancelado")-
COUNTIFS(DATA.discentes!$C:$C,$B17,DATA.discentes!$F:$F,"&lt;="&amp;O$4,DATA.discentes!$D:$D,"Desligado")-
COUNTIFS(DATA.discentes!$C:$C,$B17,DATA.discentes!$F:$F,"&lt;="&amp;O$4,DATA.discentes!$D:$D,"Externo")-
COUNTIFS(DATA.discentes!$C:$C,$B17,DATA.discentes!$F:$F,"&lt;="&amp;O$4,DATA.discentes!$D:$D,"Trancado")</f>
        <v>0</v>
      </c>
      <c r="P17" s="5"/>
      <c r="Q17" s="21">
        <f>COUNTIFS(DATA.discentes!$C:$C,$B17,DATA.discentes!$F:$F,"&lt;="&amp;Q$4)-
COUNTIFS(DATA.discentes!$C:$C,$B17,DATA.discentes!$I:$I,"&lt;="&amp;Q$4)-
COUNTIFS(DATA.discentes!$C:$C,$B17,DATA.discentes!$F:$F,"&lt;="&amp;Q$4,DATA.discentes!$D:$D,"Cancelado")-
COUNTIFS(DATA.discentes!$C:$C,$B17,DATA.discentes!$F:$F,"&lt;="&amp;Q$4,DATA.discentes!$D:$D,"Desligado")-
COUNTIFS(DATA.discentes!$C:$C,$B17,DATA.discentes!$F:$F,"&lt;="&amp;Q$4,DATA.discentes!$D:$D,"Externo")-
COUNTIFS(DATA.discentes!$C:$C,$B17,DATA.discentes!$F:$F,"&lt;="&amp;Q$4,DATA.discentes!$D:$D,"Trancado")</f>
        <v>2</v>
      </c>
      <c r="R17" s="21">
        <f>COUNTIFS(DATA.discentes!$C:$C,$B17,DATA.discentes!$F:$F,"&lt;="&amp;R$4)-
COUNTIFS(DATA.discentes!$C:$C,$B17,DATA.discentes!$I:$I,"&lt;="&amp;R$4)-
COUNTIFS(DATA.discentes!$C:$C,$B17,DATA.discentes!$F:$F,"&lt;="&amp;R$4,DATA.discentes!$D:$D,"Cancelado")-
COUNTIFS(DATA.discentes!$C:$C,$B17,DATA.discentes!$F:$F,"&lt;="&amp;R$4,DATA.discentes!$D:$D,"Desligado")-
COUNTIFS(DATA.discentes!$C:$C,$B17,DATA.discentes!$F:$F,"&lt;="&amp;R$4,DATA.discentes!$D:$D,"Externo")-
COUNTIFS(DATA.discentes!$C:$C,$B17,DATA.discentes!$F:$F,"&lt;="&amp;R$4,DATA.discentes!$D:$D,"Trancado")</f>
        <v>5</v>
      </c>
      <c r="S17" s="21">
        <f>COUNTIFS(DATA.discentes!$C:$C,$B17,DATA.discentes!$F:$F,"&lt;="&amp;S$4)-
COUNTIFS(DATA.discentes!$C:$C,$B17,DATA.discentes!$I:$I,"&lt;="&amp;S$4)-
COUNTIFS(DATA.discentes!$C:$C,$B17,DATA.discentes!$F:$F,"&lt;="&amp;S$4,DATA.discentes!$D:$D,"Cancelado")-
COUNTIFS(DATA.discentes!$C:$C,$B17,DATA.discentes!$F:$F,"&lt;="&amp;S$4,DATA.discentes!$D:$D,"Desligado")-
COUNTIFS(DATA.discentes!$C:$C,$B17,DATA.discentes!$F:$F,"&lt;="&amp;S$4,DATA.discentes!$D:$D,"Externo")-
COUNTIFS(DATA.discentes!$C:$C,$B17,DATA.discentes!$F:$F,"&lt;="&amp;S$4,DATA.discentes!$D:$D,"Trancado")</f>
        <v>9</v>
      </c>
      <c r="T17" s="21">
        <f>COUNTIFS(DATA.discentes!$C:$C,$B17,DATA.discentes!$F:$F,"&lt;="&amp;T$4)-
COUNTIFS(DATA.discentes!$C:$C,$B17,DATA.discentes!$I:$I,"&lt;="&amp;T$4)-
COUNTIFS(DATA.discentes!$C:$C,$B17,DATA.discentes!$F:$F,"&lt;="&amp;T$4,DATA.discentes!$D:$D,"Cancelado")-
COUNTIFS(DATA.discentes!$C:$C,$B17,DATA.discentes!$F:$F,"&lt;="&amp;T$4,DATA.discentes!$D:$D,"Desligado")-
COUNTIFS(DATA.discentes!$C:$C,$B17,DATA.discentes!$F:$F,"&lt;="&amp;T$4,DATA.discentes!$D:$D,"Externo")-
COUNTIFS(DATA.discentes!$C:$C,$B17,DATA.discentes!$F:$F,"&lt;="&amp;T$4,DATA.discentes!$D:$D,"Trancado")</f>
        <v>12</v>
      </c>
      <c r="U17" s="5"/>
      <c r="V17" s="21">
        <f>COUNTIFS(DATA.discentes!$C:$C,$B17,DATA.discentes!$F:$F,"&lt;="&amp;V$4)-
COUNTIFS(DATA.discentes!$C:$C,$B17,DATA.discentes!$I:$I,"&lt;="&amp;V$4)-
COUNTIFS(DATA.discentes!$C:$C,$B17,DATA.discentes!$F:$F,"&lt;="&amp;V$4,DATA.discentes!$D:$D,"Cancelado")-
COUNTIFS(DATA.discentes!$C:$C,$B17,DATA.discentes!$F:$F,"&lt;="&amp;V$4,DATA.discentes!$D:$D,"Desligado")-
COUNTIFS(DATA.discentes!$C:$C,$B17,DATA.discentes!$F:$F,"&lt;="&amp;V$4,DATA.discentes!$D:$D,"Externo")-
COUNTIFS(DATA.discentes!$C:$C,$B17,DATA.discentes!$F:$F,"&lt;="&amp;V$4,DATA.discentes!$D:$D,"Trancado")</f>
        <v>8</v>
      </c>
      <c r="W17" s="21">
        <f>COUNTIFS(DATA.discentes!$C:$C,$B17,DATA.discentes!$F:$F,"&lt;="&amp;W$4)-
COUNTIFS(DATA.discentes!$C:$C,$B17,DATA.discentes!$I:$I,"&lt;="&amp;W$4)-
COUNTIFS(DATA.discentes!$C:$C,$B17,DATA.discentes!$F:$F,"&lt;="&amp;W$4,DATA.discentes!$D:$D,"Cancelado")-
COUNTIFS(DATA.discentes!$C:$C,$B17,DATA.discentes!$F:$F,"&lt;="&amp;W$4,DATA.discentes!$D:$D,"Desligado")-
COUNTIFS(DATA.discentes!$C:$C,$B17,DATA.discentes!$F:$F,"&lt;="&amp;W$4,DATA.discentes!$D:$D,"Externo")-
COUNTIFS(DATA.discentes!$C:$C,$B17,DATA.discentes!$F:$F,"&lt;="&amp;W$4,DATA.discentes!$D:$D,"Trancado")</f>
        <v>11</v>
      </c>
      <c r="X17" s="21">
        <f>COUNTIFS(DATA.discentes!$C:$C,$B17,DATA.discentes!$F:$F,"&lt;="&amp;X$4)-
COUNTIFS(DATA.discentes!$C:$C,$B17,DATA.discentes!$I:$I,"&lt;="&amp;X$4)-
COUNTIFS(DATA.discentes!$C:$C,$B17,DATA.discentes!$F:$F,"&lt;="&amp;X$4,DATA.discentes!$D:$D,"Cancelado")-
COUNTIFS(DATA.discentes!$C:$C,$B17,DATA.discentes!$F:$F,"&lt;="&amp;X$4,DATA.discentes!$D:$D,"Desligado")-
COUNTIFS(DATA.discentes!$C:$C,$B17,DATA.discentes!$F:$F,"&lt;="&amp;X$4,DATA.discentes!$D:$D,"Externo")-
COUNTIFS(DATA.discentes!$C:$C,$B17,DATA.discentes!$F:$F,"&lt;="&amp;X$4,DATA.discentes!$D:$D,"Trancado")</f>
        <v>11</v>
      </c>
      <c r="Y17" s="21">
        <f>COUNTIFS(DATA.discentes!$C:$C,$B17,DATA.discentes!$F:$F,"&lt;="&amp;Y$4)-
COUNTIFS(DATA.discentes!$C:$C,$B17,DATA.discentes!$I:$I,"&lt;="&amp;Y$4)-
COUNTIFS(DATA.discentes!$C:$C,$B17,DATA.discentes!$F:$F,"&lt;="&amp;Y$4,DATA.discentes!$D:$D,"Cancelado")-
COUNTIFS(DATA.discentes!$C:$C,$B17,DATA.discentes!$F:$F,"&lt;="&amp;Y$4,DATA.discentes!$D:$D,"Desligado")-
COUNTIFS(DATA.discentes!$C:$C,$B17,DATA.discentes!$F:$F,"&lt;="&amp;Y$4,DATA.discentes!$D:$D,"Externo")-
COUNTIFS(DATA.discentes!$C:$C,$B17,DATA.discentes!$F:$F,"&lt;="&amp;Y$4,DATA.discentes!$D:$D,"Trancado")</f>
        <v>11</v>
      </c>
      <c r="Z17" s="5"/>
    </row>
    <row r="18" spans="1:26" ht="15.75" customHeight="1" x14ac:dyDescent="0.2">
      <c r="A18" s="5"/>
      <c r="B18" s="2" t="s">
        <v>46</v>
      </c>
      <c r="C18" s="5" t="s">
        <v>36</v>
      </c>
      <c r="D18" s="5" t="s">
        <v>38</v>
      </c>
      <c r="E18" s="39">
        <f ca="1">IFERROR(AVERAGEIFS(DATA.discentes!$J:$J,DATA.discentes!$A:$A,E$4,DATA.discentes!$C:$C,$B18,DATA.discentes!$D:$D,"Formado"),"*")</f>
        <v>31.647123287671235</v>
      </c>
      <c r="F18" s="39">
        <f ca="1">IFERROR(AVERAGEIFS(DATA.discentes!$J:$J,DATA.discentes!$A:$A,F$4,DATA.discentes!$C:$C,$B18,DATA.discentes!$D:$D,"Formado"),"*")</f>
        <v>58.915068493150685</v>
      </c>
      <c r="G18" s="39">
        <f>COUNTIFS(DATA.discentes!$C:$C,$B18,DATA.discentes!$D:$D,"Formado")</f>
        <v>6</v>
      </c>
      <c r="H18" s="21">
        <f>COUNTIFS(DATA.discentes!$C:$C,$B18,DATA.discentes!$F:$F,"&lt;="&amp;H$4)-
COUNTIFS(DATA.discentes!$C:$C,$B18,DATA.discentes!$I:$I,"&lt;="&amp;H$4)-
COUNTIFS(DATA.discentes!$C:$C,$B18,DATA.discentes!$F:$F,"&lt;="&amp;H$4,DATA.discentes!$D:$D,"Cancelado")-
COUNTIFS(DATA.discentes!$C:$C,$B18,DATA.discentes!$F:$F,"&lt;="&amp;H$4,DATA.discentes!$D:$D,"Desligado")-
COUNTIFS(DATA.discentes!$C:$C,$B18,DATA.discentes!$F:$F,"&lt;="&amp;H$4,DATA.discentes!$D:$D,"Externo")-
COUNTIFS(DATA.discentes!$C:$C,$B18,DATA.discentes!$F:$F,"&lt;="&amp;H$4,DATA.discentes!$D:$D,"Trancado")</f>
        <v>0</v>
      </c>
      <c r="I18" s="21">
        <f>COUNTIFS(DATA.discentes!$C:$C,$B18,DATA.discentes!$F:$F,"&lt;="&amp;I$4)-
COUNTIFS(DATA.discentes!$C:$C,$B18,DATA.discentes!$I:$I,"&lt;="&amp;I$4)-
COUNTIFS(DATA.discentes!$C:$C,$B18,DATA.discentes!$F:$F,"&lt;="&amp;I$4,DATA.discentes!$D:$D,"Cancelado")-
COUNTIFS(DATA.discentes!$C:$C,$B18,DATA.discentes!$F:$F,"&lt;="&amp;I$4,DATA.discentes!$D:$D,"Desligado")-
COUNTIFS(DATA.discentes!$C:$C,$B18,DATA.discentes!$F:$F,"&lt;="&amp;I$4,DATA.discentes!$D:$D,"Externo")-
COUNTIFS(DATA.discentes!$C:$C,$B18,DATA.discentes!$F:$F,"&lt;="&amp;I$4,DATA.discentes!$D:$D,"Trancado")</f>
        <v>0</v>
      </c>
      <c r="J18" s="21">
        <f>COUNTIFS(DATA.discentes!$C:$C,$B18,DATA.discentes!$F:$F,"&lt;="&amp;J$4)-
COUNTIFS(DATA.discentes!$C:$C,$B18,DATA.discentes!$I:$I,"&lt;="&amp;J$4)-
COUNTIFS(DATA.discentes!$C:$C,$B18,DATA.discentes!$F:$F,"&lt;="&amp;J$4,DATA.discentes!$D:$D,"Cancelado")-
COUNTIFS(DATA.discentes!$C:$C,$B18,DATA.discentes!$F:$F,"&lt;="&amp;J$4,DATA.discentes!$D:$D,"Desligado")-
COUNTIFS(DATA.discentes!$C:$C,$B18,DATA.discentes!$F:$F,"&lt;="&amp;J$4,DATA.discentes!$D:$D,"Externo")-
COUNTIFS(DATA.discentes!$C:$C,$B18,DATA.discentes!$F:$F,"&lt;="&amp;J$4,DATA.discentes!$D:$D,"Trancado")</f>
        <v>0</v>
      </c>
      <c r="K18" s="5"/>
      <c r="L18" s="21">
        <f>COUNTIFS(DATA.discentes!$C:$C,$B18,DATA.discentes!$F:$F,"&lt;="&amp;L$4)-
COUNTIFS(DATA.discentes!$C:$C,$B18,DATA.discentes!$I:$I,"&lt;="&amp;L$4)-
COUNTIFS(DATA.discentes!$C:$C,$B18,DATA.discentes!$F:$F,"&lt;="&amp;L$4,DATA.discentes!$D:$D,"Cancelado")-
COUNTIFS(DATA.discentes!$C:$C,$B18,DATA.discentes!$F:$F,"&lt;="&amp;L$4,DATA.discentes!$D:$D,"Desligado")-
COUNTIFS(DATA.discentes!$C:$C,$B18,DATA.discentes!$F:$F,"&lt;="&amp;L$4,DATA.discentes!$D:$D,"Externo")-
COUNTIFS(DATA.discentes!$C:$C,$B18,DATA.discentes!$F:$F,"&lt;="&amp;L$4,DATA.discentes!$D:$D,"Trancado")</f>
        <v>0</v>
      </c>
      <c r="M18" s="21">
        <f>COUNTIFS(DATA.discentes!$C:$C,$B18,DATA.discentes!$F:$F,"&lt;="&amp;M$4)-
COUNTIFS(DATA.discentes!$C:$C,$B18,DATA.discentes!$I:$I,"&lt;="&amp;M$4)-
COUNTIFS(DATA.discentes!$C:$C,$B18,DATA.discentes!$F:$F,"&lt;="&amp;M$4,DATA.discentes!$D:$D,"Cancelado")-
COUNTIFS(DATA.discentes!$C:$C,$B18,DATA.discentes!$F:$F,"&lt;="&amp;M$4,DATA.discentes!$D:$D,"Desligado")-
COUNTIFS(DATA.discentes!$C:$C,$B18,DATA.discentes!$F:$F,"&lt;="&amp;M$4,DATA.discentes!$D:$D,"Externo")-
COUNTIFS(DATA.discentes!$C:$C,$B18,DATA.discentes!$F:$F,"&lt;="&amp;M$4,DATA.discentes!$D:$D,"Trancado")</f>
        <v>0</v>
      </c>
      <c r="N18" s="21">
        <f>COUNTIFS(DATA.discentes!$C:$C,$B18,DATA.discentes!$F:$F,"&lt;="&amp;N$4)-
COUNTIFS(DATA.discentes!$C:$C,$B18,DATA.discentes!$I:$I,"&lt;="&amp;N$4)-
COUNTIFS(DATA.discentes!$C:$C,$B18,DATA.discentes!$F:$F,"&lt;="&amp;N$4,DATA.discentes!$D:$D,"Cancelado")-
COUNTIFS(DATA.discentes!$C:$C,$B18,DATA.discentes!$F:$F,"&lt;="&amp;N$4,DATA.discentes!$D:$D,"Desligado")-
COUNTIFS(DATA.discentes!$C:$C,$B18,DATA.discentes!$F:$F,"&lt;="&amp;N$4,DATA.discentes!$D:$D,"Externo")-
COUNTIFS(DATA.discentes!$C:$C,$B18,DATA.discentes!$F:$F,"&lt;="&amp;N$4,DATA.discentes!$D:$D,"Trancado")</f>
        <v>1</v>
      </c>
      <c r="O18" s="21">
        <f>COUNTIFS(DATA.discentes!$C:$C,$B18,DATA.discentes!$F:$F,"&lt;="&amp;O$4)-
COUNTIFS(DATA.discentes!$C:$C,$B18,DATA.discentes!$I:$I,"&lt;="&amp;O$4)-
COUNTIFS(DATA.discentes!$C:$C,$B18,DATA.discentes!$F:$F,"&lt;="&amp;O$4,DATA.discentes!$D:$D,"Cancelado")-
COUNTIFS(DATA.discentes!$C:$C,$B18,DATA.discentes!$F:$F,"&lt;="&amp;O$4,DATA.discentes!$D:$D,"Desligado")-
COUNTIFS(DATA.discentes!$C:$C,$B18,DATA.discentes!$F:$F,"&lt;="&amp;O$4,DATA.discentes!$D:$D,"Externo")-
COUNTIFS(DATA.discentes!$C:$C,$B18,DATA.discentes!$F:$F,"&lt;="&amp;O$4,DATA.discentes!$D:$D,"Trancado")</f>
        <v>1</v>
      </c>
      <c r="P18" s="5"/>
      <c r="Q18" s="21">
        <f>COUNTIFS(DATA.discentes!$C:$C,$B18,DATA.discentes!$F:$F,"&lt;="&amp;Q$4)-
COUNTIFS(DATA.discentes!$C:$C,$B18,DATA.discentes!$I:$I,"&lt;="&amp;Q$4)-
COUNTIFS(DATA.discentes!$C:$C,$B18,DATA.discentes!$F:$F,"&lt;="&amp;Q$4,DATA.discentes!$D:$D,"Cancelado")-
COUNTIFS(DATA.discentes!$C:$C,$B18,DATA.discentes!$F:$F,"&lt;="&amp;Q$4,DATA.discentes!$D:$D,"Desligado")-
COUNTIFS(DATA.discentes!$C:$C,$B18,DATA.discentes!$F:$F,"&lt;="&amp;Q$4,DATA.discentes!$D:$D,"Externo")-
COUNTIFS(DATA.discentes!$C:$C,$B18,DATA.discentes!$F:$F,"&lt;="&amp;Q$4,DATA.discentes!$D:$D,"Trancado")</f>
        <v>1</v>
      </c>
      <c r="R18" s="21">
        <f>COUNTIFS(DATA.discentes!$C:$C,$B18,DATA.discentes!$F:$F,"&lt;="&amp;R$4)-
COUNTIFS(DATA.discentes!$C:$C,$B18,DATA.discentes!$I:$I,"&lt;="&amp;R$4)-
COUNTIFS(DATA.discentes!$C:$C,$B18,DATA.discentes!$F:$F,"&lt;="&amp;R$4,DATA.discentes!$D:$D,"Cancelado")-
COUNTIFS(DATA.discentes!$C:$C,$B18,DATA.discentes!$F:$F,"&lt;="&amp;R$4,DATA.discentes!$D:$D,"Desligado")-
COUNTIFS(DATA.discentes!$C:$C,$B18,DATA.discentes!$F:$F,"&lt;="&amp;R$4,DATA.discentes!$D:$D,"Externo")-
COUNTIFS(DATA.discentes!$C:$C,$B18,DATA.discentes!$F:$F,"&lt;="&amp;R$4,DATA.discentes!$D:$D,"Trancado")</f>
        <v>2</v>
      </c>
      <c r="S18" s="21">
        <f>COUNTIFS(DATA.discentes!$C:$C,$B18,DATA.discentes!$F:$F,"&lt;="&amp;S$4)-
COUNTIFS(DATA.discentes!$C:$C,$B18,DATA.discentes!$I:$I,"&lt;="&amp;S$4)-
COUNTIFS(DATA.discentes!$C:$C,$B18,DATA.discentes!$F:$F,"&lt;="&amp;S$4,DATA.discentes!$D:$D,"Cancelado")-
COUNTIFS(DATA.discentes!$C:$C,$B18,DATA.discentes!$F:$F,"&lt;="&amp;S$4,DATA.discentes!$D:$D,"Desligado")-
COUNTIFS(DATA.discentes!$C:$C,$B18,DATA.discentes!$F:$F,"&lt;="&amp;S$4,DATA.discentes!$D:$D,"Externo")-
COUNTIFS(DATA.discentes!$C:$C,$B18,DATA.discentes!$F:$F,"&lt;="&amp;S$4,DATA.discentes!$D:$D,"Trancado")</f>
        <v>3</v>
      </c>
      <c r="T18" s="21">
        <f>COUNTIFS(DATA.discentes!$C:$C,$B18,DATA.discentes!$F:$F,"&lt;="&amp;T$4)-
COUNTIFS(DATA.discentes!$C:$C,$B18,DATA.discentes!$I:$I,"&lt;="&amp;T$4)-
COUNTIFS(DATA.discentes!$C:$C,$B18,DATA.discentes!$F:$F,"&lt;="&amp;T$4,DATA.discentes!$D:$D,"Cancelado")-
COUNTIFS(DATA.discentes!$C:$C,$B18,DATA.discentes!$F:$F,"&lt;="&amp;T$4,DATA.discentes!$D:$D,"Desligado")-
COUNTIFS(DATA.discentes!$C:$C,$B18,DATA.discentes!$F:$F,"&lt;="&amp;T$4,DATA.discentes!$D:$D,"Externo")-
COUNTIFS(DATA.discentes!$C:$C,$B18,DATA.discentes!$F:$F,"&lt;="&amp;T$4,DATA.discentes!$D:$D,"Trancado")</f>
        <v>11</v>
      </c>
      <c r="U18" s="5"/>
      <c r="V18" s="21">
        <f>COUNTIFS(DATA.discentes!$C:$C,$B18,DATA.discentes!$F:$F,"&lt;="&amp;V$4)-
COUNTIFS(DATA.discentes!$C:$C,$B18,DATA.discentes!$I:$I,"&lt;="&amp;V$4)-
COUNTIFS(DATA.discentes!$C:$C,$B18,DATA.discentes!$F:$F,"&lt;="&amp;V$4,DATA.discentes!$D:$D,"Cancelado")-
COUNTIFS(DATA.discentes!$C:$C,$B18,DATA.discentes!$F:$F,"&lt;="&amp;V$4,DATA.discentes!$D:$D,"Desligado")-
COUNTIFS(DATA.discentes!$C:$C,$B18,DATA.discentes!$F:$F,"&lt;="&amp;V$4,DATA.discentes!$D:$D,"Externo")-
COUNTIFS(DATA.discentes!$C:$C,$B18,DATA.discentes!$F:$F,"&lt;="&amp;V$4,DATA.discentes!$D:$D,"Trancado")</f>
        <v>16</v>
      </c>
      <c r="W18" s="21">
        <f>COUNTIFS(DATA.discentes!$C:$C,$B18,DATA.discentes!$F:$F,"&lt;="&amp;W$4)-
COUNTIFS(DATA.discentes!$C:$C,$B18,DATA.discentes!$I:$I,"&lt;="&amp;W$4)-
COUNTIFS(DATA.discentes!$C:$C,$B18,DATA.discentes!$F:$F,"&lt;="&amp;W$4,DATA.discentes!$D:$D,"Cancelado")-
COUNTIFS(DATA.discentes!$C:$C,$B18,DATA.discentes!$F:$F,"&lt;="&amp;W$4,DATA.discentes!$D:$D,"Desligado")-
COUNTIFS(DATA.discentes!$C:$C,$B18,DATA.discentes!$F:$F,"&lt;="&amp;W$4,DATA.discentes!$D:$D,"Externo")-
COUNTIFS(DATA.discentes!$C:$C,$B18,DATA.discentes!$F:$F,"&lt;="&amp;W$4,DATA.discentes!$D:$D,"Trancado")</f>
        <v>15</v>
      </c>
      <c r="X18" s="21">
        <f>COUNTIFS(DATA.discentes!$C:$C,$B18,DATA.discentes!$F:$F,"&lt;="&amp;X$4)-
COUNTIFS(DATA.discentes!$C:$C,$B18,DATA.discentes!$I:$I,"&lt;="&amp;X$4)-
COUNTIFS(DATA.discentes!$C:$C,$B18,DATA.discentes!$F:$F,"&lt;="&amp;X$4,DATA.discentes!$D:$D,"Cancelado")-
COUNTIFS(DATA.discentes!$C:$C,$B18,DATA.discentes!$F:$F,"&lt;="&amp;X$4,DATA.discentes!$D:$D,"Desligado")-
COUNTIFS(DATA.discentes!$C:$C,$B18,DATA.discentes!$F:$F,"&lt;="&amp;X$4,DATA.discentes!$D:$D,"Externo")-
COUNTIFS(DATA.discentes!$C:$C,$B18,DATA.discentes!$F:$F,"&lt;="&amp;X$4,DATA.discentes!$D:$D,"Trancado")</f>
        <v>15</v>
      </c>
      <c r="Y18" s="21">
        <f>COUNTIFS(DATA.discentes!$C:$C,$B18,DATA.discentes!$F:$F,"&lt;="&amp;Y$4)-
COUNTIFS(DATA.discentes!$C:$C,$B18,DATA.discentes!$I:$I,"&lt;="&amp;Y$4)-
COUNTIFS(DATA.discentes!$C:$C,$B18,DATA.discentes!$F:$F,"&lt;="&amp;Y$4,DATA.discentes!$D:$D,"Cancelado")-
COUNTIFS(DATA.discentes!$C:$C,$B18,DATA.discentes!$F:$F,"&lt;="&amp;Y$4,DATA.discentes!$D:$D,"Desligado")-
COUNTIFS(DATA.discentes!$C:$C,$B18,DATA.discentes!$F:$F,"&lt;="&amp;Y$4,DATA.discentes!$D:$D,"Externo")-
COUNTIFS(DATA.discentes!$C:$C,$B18,DATA.discentes!$F:$F,"&lt;="&amp;Y$4,DATA.discentes!$D:$D,"Trancado")</f>
        <v>15</v>
      </c>
      <c r="Z18" s="5"/>
    </row>
    <row r="19" spans="1:26" ht="15.75" customHeight="1" x14ac:dyDescent="0.2">
      <c r="A19" s="5"/>
      <c r="B19" s="2" t="s">
        <v>47</v>
      </c>
      <c r="C19" s="5" t="s">
        <v>36</v>
      </c>
      <c r="D19" s="5" t="s">
        <v>38</v>
      </c>
      <c r="E19" s="39">
        <f ca="1">IFERROR(AVERAGEIFS(DATA.discentes!$J:$J,DATA.discentes!$A:$A,E$4,DATA.discentes!$C:$C,$B19,DATA.discentes!$D:$D,"Formado"),"*")</f>
        <v>31.715068493150682</v>
      </c>
      <c r="F19" s="39" t="str">
        <f>IFERROR(AVERAGEIFS(DATA.discentes!$J:$J,DATA.discentes!$A:$A,F$4,DATA.discentes!$C:$C,$B19,DATA.discentes!$D:$D,"Formado"),"*")</f>
        <v>*</v>
      </c>
      <c r="G19" s="39">
        <f>COUNTIFS(DATA.discentes!$C:$C,$B19,DATA.discentes!$D:$D,"Formado")</f>
        <v>3</v>
      </c>
      <c r="H19" s="21">
        <f>COUNTIFS(DATA.discentes!$C:$C,$B19,DATA.discentes!$F:$F,"&lt;="&amp;H$4)-
COUNTIFS(DATA.discentes!$C:$C,$B19,DATA.discentes!$I:$I,"&lt;="&amp;H$4)-
COUNTIFS(DATA.discentes!$C:$C,$B19,DATA.discentes!$F:$F,"&lt;="&amp;H$4,DATA.discentes!$D:$D,"Cancelado")-
COUNTIFS(DATA.discentes!$C:$C,$B19,DATA.discentes!$F:$F,"&lt;="&amp;H$4,DATA.discentes!$D:$D,"Desligado")-
COUNTIFS(DATA.discentes!$C:$C,$B19,DATA.discentes!$F:$F,"&lt;="&amp;H$4,DATA.discentes!$D:$D,"Externo")-
COUNTIFS(DATA.discentes!$C:$C,$B19,DATA.discentes!$F:$F,"&lt;="&amp;H$4,DATA.discentes!$D:$D,"Trancado")</f>
        <v>0</v>
      </c>
      <c r="I19" s="21">
        <f>COUNTIFS(DATA.discentes!$C:$C,$B19,DATA.discentes!$F:$F,"&lt;="&amp;I$4)-
COUNTIFS(DATA.discentes!$C:$C,$B19,DATA.discentes!$I:$I,"&lt;="&amp;I$4)-
COUNTIFS(DATA.discentes!$C:$C,$B19,DATA.discentes!$F:$F,"&lt;="&amp;I$4,DATA.discentes!$D:$D,"Cancelado")-
COUNTIFS(DATA.discentes!$C:$C,$B19,DATA.discentes!$F:$F,"&lt;="&amp;I$4,DATA.discentes!$D:$D,"Desligado")-
COUNTIFS(DATA.discentes!$C:$C,$B19,DATA.discentes!$F:$F,"&lt;="&amp;I$4,DATA.discentes!$D:$D,"Externo")-
COUNTIFS(DATA.discentes!$C:$C,$B19,DATA.discentes!$F:$F,"&lt;="&amp;I$4,DATA.discentes!$D:$D,"Trancado")</f>
        <v>0</v>
      </c>
      <c r="J19" s="21">
        <f>COUNTIFS(DATA.discentes!$C:$C,$B19,DATA.discentes!$F:$F,"&lt;="&amp;J$4)-
COUNTIFS(DATA.discentes!$C:$C,$B19,DATA.discentes!$I:$I,"&lt;="&amp;J$4)-
COUNTIFS(DATA.discentes!$C:$C,$B19,DATA.discentes!$F:$F,"&lt;="&amp;J$4,DATA.discentes!$D:$D,"Cancelado")-
COUNTIFS(DATA.discentes!$C:$C,$B19,DATA.discentes!$F:$F,"&lt;="&amp;J$4,DATA.discentes!$D:$D,"Desligado")-
COUNTIFS(DATA.discentes!$C:$C,$B19,DATA.discentes!$F:$F,"&lt;="&amp;J$4,DATA.discentes!$D:$D,"Externo")-
COUNTIFS(DATA.discentes!$C:$C,$B19,DATA.discentes!$F:$F,"&lt;="&amp;J$4,DATA.discentes!$D:$D,"Trancado")</f>
        <v>0</v>
      </c>
      <c r="K19" s="5"/>
      <c r="L19" s="21">
        <f>COUNTIFS(DATA.discentes!$C:$C,$B19,DATA.discentes!$F:$F,"&lt;="&amp;L$4)-
COUNTIFS(DATA.discentes!$C:$C,$B19,DATA.discentes!$I:$I,"&lt;="&amp;L$4)-
COUNTIFS(DATA.discentes!$C:$C,$B19,DATA.discentes!$F:$F,"&lt;="&amp;L$4,DATA.discentes!$D:$D,"Cancelado")-
COUNTIFS(DATA.discentes!$C:$C,$B19,DATA.discentes!$F:$F,"&lt;="&amp;L$4,DATA.discentes!$D:$D,"Desligado")-
COUNTIFS(DATA.discentes!$C:$C,$B19,DATA.discentes!$F:$F,"&lt;="&amp;L$4,DATA.discentes!$D:$D,"Externo")-
COUNTIFS(DATA.discentes!$C:$C,$B19,DATA.discentes!$F:$F,"&lt;="&amp;L$4,DATA.discentes!$D:$D,"Trancado")</f>
        <v>0</v>
      </c>
      <c r="M19" s="21">
        <f>COUNTIFS(DATA.discentes!$C:$C,$B19,DATA.discentes!$F:$F,"&lt;="&amp;M$4)-
COUNTIFS(DATA.discentes!$C:$C,$B19,DATA.discentes!$I:$I,"&lt;="&amp;M$4)-
COUNTIFS(DATA.discentes!$C:$C,$B19,DATA.discentes!$F:$F,"&lt;="&amp;M$4,DATA.discentes!$D:$D,"Cancelado")-
COUNTIFS(DATA.discentes!$C:$C,$B19,DATA.discentes!$F:$F,"&lt;="&amp;M$4,DATA.discentes!$D:$D,"Desligado")-
COUNTIFS(DATA.discentes!$C:$C,$B19,DATA.discentes!$F:$F,"&lt;="&amp;M$4,DATA.discentes!$D:$D,"Externo")-
COUNTIFS(DATA.discentes!$C:$C,$B19,DATA.discentes!$F:$F,"&lt;="&amp;M$4,DATA.discentes!$D:$D,"Trancado")</f>
        <v>0</v>
      </c>
      <c r="N19" s="21">
        <f>COUNTIFS(DATA.discentes!$C:$C,$B19,DATA.discentes!$F:$F,"&lt;="&amp;N$4)-
COUNTIFS(DATA.discentes!$C:$C,$B19,DATA.discentes!$I:$I,"&lt;="&amp;N$4)-
COUNTIFS(DATA.discentes!$C:$C,$B19,DATA.discentes!$F:$F,"&lt;="&amp;N$4,DATA.discentes!$D:$D,"Cancelado")-
COUNTIFS(DATA.discentes!$C:$C,$B19,DATA.discentes!$F:$F,"&lt;="&amp;N$4,DATA.discentes!$D:$D,"Desligado")-
COUNTIFS(DATA.discentes!$C:$C,$B19,DATA.discentes!$F:$F,"&lt;="&amp;N$4,DATA.discentes!$D:$D,"Externo")-
COUNTIFS(DATA.discentes!$C:$C,$B19,DATA.discentes!$F:$F,"&lt;="&amp;N$4,DATA.discentes!$D:$D,"Trancado")</f>
        <v>0</v>
      </c>
      <c r="O19" s="21">
        <f>COUNTIFS(DATA.discentes!$C:$C,$B19,DATA.discentes!$F:$F,"&lt;="&amp;O$4)-
COUNTIFS(DATA.discentes!$C:$C,$B19,DATA.discentes!$I:$I,"&lt;="&amp;O$4)-
COUNTIFS(DATA.discentes!$C:$C,$B19,DATA.discentes!$F:$F,"&lt;="&amp;O$4,DATA.discentes!$D:$D,"Cancelado")-
COUNTIFS(DATA.discentes!$C:$C,$B19,DATA.discentes!$F:$F,"&lt;="&amp;O$4,DATA.discentes!$D:$D,"Desligado")-
COUNTIFS(DATA.discentes!$C:$C,$B19,DATA.discentes!$F:$F,"&lt;="&amp;O$4,DATA.discentes!$D:$D,"Externo")-
COUNTIFS(DATA.discentes!$C:$C,$B19,DATA.discentes!$F:$F,"&lt;="&amp;O$4,DATA.discentes!$D:$D,"Trancado")</f>
        <v>0</v>
      </c>
      <c r="P19" s="5"/>
      <c r="Q19" s="21">
        <f>COUNTIFS(DATA.discentes!$C:$C,$B19,DATA.discentes!$F:$F,"&lt;="&amp;Q$4)-
COUNTIFS(DATA.discentes!$C:$C,$B19,DATA.discentes!$I:$I,"&lt;="&amp;Q$4)-
COUNTIFS(DATA.discentes!$C:$C,$B19,DATA.discentes!$F:$F,"&lt;="&amp;Q$4,DATA.discentes!$D:$D,"Cancelado")-
COUNTIFS(DATA.discentes!$C:$C,$B19,DATA.discentes!$F:$F,"&lt;="&amp;Q$4,DATA.discentes!$D:$D,"Desligado")-
COUNTIFS(DATA.discentes!$C:$C,$B19,DATA.discentes!$F:$F,"&lt;="&amp;Q$4,DATA.discentes!$D:$D,"Externo")-
COUNTIFS(DATA.discentes!$C:$C,$B19,DATA.discentes!$F:$F,"&lt;="&amp;Q$4,DATA.discentes!$D:$D,"Trancado")</f>
        <v>0</v>
      </c>
      <c r="R19" s="21">
        <f>COUNTIFS(DATA.discentes!$C:$C,$B19,DATA.discentes!$F:$F,"&lt;="&amp;R$4)-
COUNTIFS(DATA.discentes!$C:$C,$B19,DATA.discentes!$I:$I,"&lt;="&amp;R$4)-
COUNTIFS(DATA.discentes!$C:$C,$B19,DATA.discentes!$F:$F,"&lt;="&amp;R$4,DATA.discentes!$D:$D,"Cancelado")-
COUNTIFS(DATA.discentes!$C:$C,$B19,DATA.discentes!$F:$F,"&lt;="&amp;R$4,DATA.discentes!$D:$D,"Desligado")-
COUNTIFS(DATA.discentes!$C:$C,$B19,DATA.discentes!$F:$F,"&lt;="&amp;R$4,DATA.discentes!$D:$D,"Externo")-
COUNTIFS(DATA.discentes!$C:$C,$B19,DATA.discentes!$F:$F,"&lt;="&amp;R$4,DATA.discentes!$D:$D,"Trancado")</f>
        <v>0</v>
      </c>
      <c r="S19" s="21">
        <f>COUNTIFS(DATA.discentes!$C:$C,$B19,DATA.discentes!$F:$F,"&lt;="&amp;S$4)-
COUNTIFS(DATA.discentes!$C:$C,$B19,DATA.discentes!$I:$I,"&lt;="&amp;S$4)-
COUNTIFS(DATA.discentes!$C:$C,$B19,DATA.discentes!$F:$F,"&lt;="&amp;S$4,DATA.discentes!$D:$D,"Cancelado")-
COUNTIFS(DATA.discentes!$C:$C,$B19,DATA.discentes!$F:$F,"&lt;="&amp;S$4,DATA.discentes!$D:$D,"Desligado")-
COUNTIFS(DATA.discentes!$C:$C,$B19,DATA.discentes!$F:$F,"&lt;="&amp;S$4,DATA.discentes!$D:$D,"Externo")-
COUNTIFS(DATA.discentes!$C:$C,$B19,DATA.discentes!$F:$F,"&lt;="&amp;S$4,DATA.discentes!$D:$D,"Trancado")</f>
        <v>2</v>
      </c>
      <c r="T19" s="21">
        <f>COUNTIFS(DATA.discentes!$C:$C,$B19,DATA.discentes!$F:$F,"&lt;="&amp;T$4)-
COUNTIFS(DATA.discentes!$C:$C,$B19,DATA.discentes!$I:$I,"&lt;="&amp;T$4)-
COUNTIFS(DATA.discentes!$C:$C,$B19,DATA.discentes!$F:$F,"&lt;="&amp;T$4,DATA.discentes!$D:$D,"Cancelado")-
COUNTIFS(DATA.discentes!$C:$C,$B19,DATA.discentes!$F:$F,"&lt;="&amp;T$4,DATA.discentes!$D:$D,"Desligado")-
COUNTIFS(DATA.discentes!$C:$C,$B19,DATA.discentes!$F:$F,"&lt;="&amp;T$4,DATA.discentes!$D:$D,"Externo")-
COUNTIFS(DATA.discentes!$C:$C,$B19,DATA.discentes!$F:$F,"&lt;="&amp;T$4,DATA.discentes!$D:$D,"Trancado")</f>
        <v>7</v>
      </c>
      <c r="U19" s="5"/>
      <c r="V19" s="21">
        <f>COUNTIFS(DATA.discentes!$C:$C,$B19,DATA.discentes!$F:$F,"&lt;="&amp;V$4)-
COUNTIFS(DATA.discentes!$C:$C,$B19,DATA.discentes!$I:$I,"&lt;="&amp;V$4)-
COUNTIFS(DATA.discentes!$C:$C,$B19,DATA.discentes!$F:$F,"&lt;="&amp;V$4,DATA.discentes!$D:$D,"Cancelado")-
COUNTIFS(DATA.discentes!$C:$C,$B19,DATA.discentes!$F:$F,"&lt;="&amp;V$4,DATA.discentes!$D:$D,"Desligado")-
COUNTIFS(DATA.discentes!$C:$C,$B19,DATA.discentes!$F:$F,"&lt;="&amp;V$4,DATA.discentes!$D:$D,"Externo")-
COUNTIFS(DATA.discentes!$C:$C,$B19,DATA.discentes!$F:$F,"&lt;="&amp;V$4,DATA.discentes!$D:$D,"Trancado")</f>
        <v>8</v>
      </c>
      <c r="W19" s="21">
        <f>COUNTIFS(DATA.discentes!$C:$C,$B19,DATA.discentes!$F:$F,"&lt;="&amp;W$4)-
COUNTIFS(DATA.discentes!$C:$C,$B19,DATA.discentes!$I:$I,"&lt;="&amp;W$4)-
COUNTIFS(DATA.discentes!$C:$C,$B19,DATA.discentes!$F:$F,"&lt;="&amp;W$4,DATA.discentes!$D:$D,"Cancelado")-
COUNTIFS(DATA.discentes!$C:$C,$B19,DATA.discentes!$F:$F,"&lt;="&amp;W$4,DATA.discentes!$D:$D,"Desligado")-
COUNTIFS(DATA.discentes!$C:$C,$B19,DATA.discentes!$F:$F,"&lt;="&amp;W$4,DATA.discentes!$D:$D,"Externo")-
COUNTIFS(DATA.discentes!$C:$C,$B19,DATA.discentes!$F:$F,"&lt;="&amp;W$4,DATA.discentes!$D:$D,"Trancado")</f>
        <v>11</v>
      </c>
      <c r="X19" s="21">
        <f>COUNTIFS(DATA.discentes!$C:$C,$B19,DATA.discentes!$F:$F,"&lt;="&amp;X$4)-
COUNTIFS(DATA.discentes!$C:$C,$B19,DATA.discentes!$I:$I,"&lt;="&amp;X$4)-
COUNTIFS(DATA.discentes!$C:$C,$B19,DATA.discentes!$F:$F,"&lt;="&amp;X$4,DATA.discentes!$D:$D,"Cancelado")-
COUNTIFS(DATA.discentes!$C:$C,$B19,DATA.discentes!$F:$F,"&lt;="&amp;X$4,DATA.discentes!$D:$D,"Desligado")-
COUNTIFS(DATA.discentes!$C:$C,$B19,DATA.discentes!$F:$F,"&lt;="&amp;X$4,DATA.discentes!$D:$D,"Externo")-
COUNTIFS(DATA.discentes!$C:$C,$B19,DATA.discentes!$F:$F,"&lt;="&amp;X$4,DATA.discentes!$D:$D,"Trancado")</f>
        <v>11</v>
      </c>
      <c r="Y19" s="21">
        <f>COUNTIFS(DATA.discentes!$C:$C,$B19,DATA.discentes!$F:$F,"&lt;="&amp;Y$4)-
COUNTIFS(DATA.discentes!$C:$C,$B19,DATA.discentes!$I:$I,"&lt;="&amp;Y$4)-
COUNTIFS(DATA.discentes!$C:$C,$B19,DATA.discentes!$F:$F,"&lt;="&amp;Y$4,DATA.discentes!$D:$D,"Cancelado")-
COUNTIFS(DATA.discentes!$C:$C,$B19,DATA.discentes!$F:$F,"&lt;="&amp;Y$4,DATA.discentes!$D:$D,"Desligado")-
COUNTIFS(DATA.discentes!$C:$C,$B19,DATA.discentes!$F:$F,"&lt;="&amp;Y$4,DATA.discentes!$D:$D,"Externo")-
COUNTIFS(DATA.discentes!$C:$C,$B19,DATA.discentes!$F:$F,"&lt;="&amp;Y$4,DATA.discentes!$D:$D,"Trancado")</f>
        <v>11</v>
      </c>
      <c r="Z19" s="5"/>
    </row>
    <row r="20" spans="1:26" ht="15.75" customHeight="1" x14ac:dyDescent="0.2">
      <c r="A20" s="5"/>
      <c r="B20" s="2" t="s">
        <v>48</v>
      </c>
      <c r="C20" s="5" t="s">
        <v>36</v>
      </c>
      <c r="D20" s="5" t="s">
        <v>38</v>
      </c>
      <c r="E20" s="39">
        <f ca="1">IFERROR(AVERAGEIFS(DATA.discentes!$J:$J,DATA.discentes!$A:$A,E$4,DATA.discentes!$C:$C,$B20,DATA.discentes!$D:$D,"Formado"),"*")</f>
        <v>30.991780821917803</v>
      </c>
      <c r="F20" s="39" t="str">
        <f>IFERROR(AVERAGEIFS(DATA.discentes!$J:$J,DATA.discentes!$A:$A,F$4,DATA.discentes!$C:$C,$B20,DATA.discentes!$D:$D,"Formado"),"*")</f>
        <v>*</v>
      </c>
      <c r="G20" s="39">
        <f>COUNTIFS(DATA.discentes!$C:$C,$B20,DATA.discentes!$D:$D,"Formado")</f>
        <v>3</v>
      </c>
      <c r="H20" s="21">
        <f>COUNTIFS(DATA.discentes!$C:$C,$B20,DATA.discentes!$F:$F,"&lt;="&amp;H$4)-
COUNTIFS(DATA.discentes!$C:$C,$B20,DATA.discentes!$I:$I,"&lt;="&amp;H$4)-
COUNTIFS(DATA.discentes!$C:$C,$B20,DATA.discentes!$F:$F,"&lt;="&amp;H$4,DATA.discentes!$D:$D,"Cancelado")-
COUNTIFS(DATA.discentes!$C:$C,$B20,DATA.discentes!$F:$F,"&lt;="&amp;H$4,DATA.discentes!$D:$D,"Desligado")-
COUNTIFS(DATA.discentes!$C:$C,$B20,DATA.discentes!$F:$F,"&lt;="&amp;H$4,DATA.discentes!$D:$D,"Externo")-
COUNTIFS(DATA.discentes!$C:$C,$B20,DATA.discentes!$F:$F,"&lt;="&amp;H$4,DATA.discentes!$D:$D,"Trancado")</f>
        <v>0</v>
      </c>
      <c r="I20" s="21">
        <f>COUNTIFS(DATA.discentes!$C:$C,$B20,DATA.discentes!$F:$F,"&lt;="&amp;I$4)-
COUNTIFS(DATA.discentes!$C:$C,$B20,DATA.discentes!$I:$I,"&lt;="&amp;I$4)-
COUNTIFS(DATA.discentes!$C:$C,$B20,DATA.discentes!$F:$F,"&lt;="&amp;I$4,DATA.discentes!$D:$D,"Cancelado")-
COUNTIFS(DATA.discentes!$C:$C,$B20,DATA.discentes!$F:$F,"&lt;="&amp;I$4,DATA.discentes!$D:$D,"Desligado")-
COUNTIFS(DATA.discentes!$C:$C,$B20,DATA.discentes!$F:$F,"&lt;="&amp;I$4,DATA.discentes!$D:$D,"Externo")-
COUNTIFS(DATA.discentes!$C:$C,$B20,DATA.discentes!$F:$F,"&lt;="&amp;I$4,DATA.discentes!$D:$D,"Trancado")</f>
        <v>0</v>
      </c>
      <c r="J20" s="21">
        <f>COUNTIFS(DATA.discentes!$C:$C,$B20,DATA.discentes!$F:$F,"&lt;="&amp;J$4)-
COUNTIFS(DATA.discentes!$C:$C,$B20,DATA.discentes!$I:$I,"&lt;="&amp;J$4)-
COUNTIFS(DATA.discentes!$C:$C,$B20,DATA.discentes!$F:$F,"&lt;="&amp;J$4,DATA.discentes!$D:$D,"Cancelado")-
COUNTIFS(DATA.discentes!$C:$C,$B20,DATA.discentes!$F:$F,"&lt;="&amp;J$4,DATA.discentes!$D:$D,"Desligado")-
COUNTIFS(DATA.discentes!$C:$C,$B20,DATA.discentes!$F:$F,"&lt;="&amp;J$4,DATA.discentes!$D:$D,"Externo")-
COUNTIFS(DATA.discentes!$C:$C,$B20,DATA.discentes!$F:$F,"&lt;="&amp;J$4,DATA.discentes!$D:$D,"Trancado")</f>
        <v>0</v>
      </c>
      <c r="K20" s="5"/>
      <c r="L20" s="21">
        <f>COUNTIFS(DATA.discentes!$C:$C,$B20,DATA.discentes!$F:$F,"&lt;="&amp;L$4)-
COUNTIFS(DATA.discentes!$C:$C,$B20,DATA.discentes!$I:$I,"&lt;="&amp;L$4)-
COUNTIFS(DATA.discentes!$C:$C,$B20,DATA.discentes!$F:$F,"&lt;="&amp;L$4,DATA.discentes!$D:$D,"Cancelado")-
COUNTIFS(DATA.discentes!$C:$C,$B20,DATA.discentes!$F:$F,"&lt;="&amp;L$4,DATA.discentes!$D:$D,"Desligado")-
COUNTIFS(DATA.discentes!$C:$C,$B20,DATA.discentes!$F:$F,"&lt;="&amp;L$4,DATA.discentes!$D:$D,"Externo")-
COUNTIFS(DATA.discentes!$C:$C,$B20,DATA.discentes!$F:$F,"&lt;="&amp;L$4,DATA.discentes!$D:$D,"Trancado")</f>
        <v>0</v>
      </c>
      <c r="M20" s="21">
        <f>COUNTIFS(DATA.discentes!$C:$C,$B20,DATA.discentes!$F:$F,"&lt;="&amp;M$4)-
COUNTIFS(DATA.discentes!$C:$C,$B20,DATA.discentes!$I:$I,"&lt;="&amp;M$4)-
COUNTIFS(DATA.discentes!$C:$C,$B20,DATA.discentes!$F:$F,"&lt;="&amp;M$4,DATA.discentes!$D:$D,"Cancelado")-
COUNTIFS(DATA.discentes!$C:$C,$B20,DATA.discentes!$F:$F,"&lt;="&amp;M$4,DATA.discentes!$D:$D,"Desligado")-
COUNTIFS(DATA.discentes!$C:$C,$B20,DATA.discentes!$F:$F,"&lt;="&amp;M$4,DATA.discentes!$D:$D,"Externo")-
COUNTIFS(DATA.discentes!$C:$C,$B20,DATA.discentes!$F:$F,"&lt;="&amp;M$4,DATA.discentes!$D:$D,"Trancado")</f>
        <v>0</v>
      </c>
      <c r="N20" s="21">
        <f>COUNTIFS(DATA.discentes!$C:$C,$B20,DATA.discentes!$F:$F,"&lt;="&amp;N$4)-
COUNTIFS(DATA.discentes!$C:$C,$B20,DATA.discentes!$I:$I,"&lt;="&amp;N$4)-
COUNTIFS(DATA.discentes!$C:$C,$B20,DATA.discentes!$F:$F,"&lt;="&amp;N$4,DATA.discentes!$D:$D,"Cancelado")-
COUNTIFS(DATA.discentes!$C:$C,$B20,DATA.discentes!$F:$F,"&lt;="&amp;N$4,DATA.discentes!$D:$D,"Desligado")-
COUNTIFS(DATA.discentes!$C:$C,$B20,DATA.discentes!$F:$F,"&lt;="&amp;N$4,DATA.discentes!$D:$D,"Externo")-
COUNTIFS(DATA.discentes!$C:$C,$B20,DATA.discentes!$F:$F,"&lt;="&amp;N$4,DATA.discentes!$D:$D,"Trancado")</f>
        <v>0</v>
      </c>
      <c r="O20" s="21">
        <f>COUNTIFS(DATA.discentes!$C:$C,$B20,DATA.discentes!$F:$F,"&lt;="&amp;O$4)-
COUNTIFS(DATA.discentes!$C:$C,$B20,DATA.discentes!$I:$I,"&lt;="&amp;O$4)-
COUNTIFS(DATA.discentes!$C:$C,$B20,DATA.discentes!$F:$F,"&lt;="&amp;O$4,DATA.discentes!$D:$D,"Cancelado")-
COUNTIFS(DATA.discentes!$C:$C,$B20,DATA.discentes!$F:$F,"&lt;="&amp;O$4,DATA.discentes!$D:$D,"Desligado")-
COUNTIFS(DATA.discentes!$C:$C,$B20,DATA.discentes!$F:$F,"&lt;="&amp;O$4,DATA.discentes!$D:$D,"Externo")-
COUNTIFS(DATA.discentes!$C:$C,$B20,DATA.discentes!$F:$F,"&lt;="&amp;O$4,DATA.discentes!$D:$D,"Trancado")</f>
        <v>0</v>
      </c>
      <c r="P20" s="5"/>
      <c r="Q20" s="21">
        <f>COUNTIFS(DATA.discentes!$C:$C,$B20,DATA.discentes!$F:$F,"&lt;="&amp;Q$4)-
COUNTIFS(DATA.discentes!$C:$C,$B20,DATA.discentes!$I:$I,"&lt;="&amp;Q$4)-
COUNTIFS(DATA.discentes!$C:$C,$B20,DATA.discentes!$F:$F,"&lt;="&amp;Q$4,DATA.discentes!$D:$D,"Cancelado")-
COUNTIFS(DATA.discentes!$C:$C,$B20,DATA.discentes!$F:$F,"&lt;="&amp;Q$4,DATA.discentes!$D:$D,"Desligado")-
COUNTIFS(DATA.discentes!$C:$C,$B20,DATA.discentes!$F:$F,"&lt;="&amp;Q$4,DATA.discentes!$D:$D,"Externo")-
COUNTIFS(DATA.discentes!$C:$C,$B20,DATA.discentes!$F:$F,"&lt;="&amp;Q$4,DATA.discentes!$D:$D,"Trancado")</f>
        <v>0</v>
      </c>
      <c r="R20" s="21">
        <f>COUNTIFS(DATA.discentes!$C:$C,$B20,DATA.discentes!$F:$F,"&lt;="&amp;R$4)-
COUNTIFS(DATA.discentes!$C:$C,$B20,DATA.discentes!$I:$I,"&lt;="&amp;R$4)-
COUNTIFS(DATA.discentes!$C:$C,$B20,DATA.discentes!$F:$F,"&lt;="&amp;R$4,DATA.discentes!$D:$D,"Cancelado")-
COUNTIFS(DATA.discentes!$C:$C,$B20,DATA.discentes!$F:$F,"&lt;="&amp;R$4,DATA.discentes!$D:$D,"Desligado")-
COUNTIFS(DATA.discentes!$C:$C,$B20,DATA.discentes!$F:$F,"&lt;="&amp;R$4,DATA.discentes!$D:$D,"Externo")-
COUNTIFS(DATA.discentes!$C:$C,$B20,DATA.discentes!$F:$F,"&lt;="&amp;R$4,DATA.discentes!$D:$D,"Trancado")</f>
        <v>1</v>
      </c>
      <c r="S20" s="21">
        <f>COUNTIFS(DATA.discentes!$C:$C,$B20,DATA.discentes!$F:$F,"&lt;="&amp;S$4)-
COUNTIFS(DATA.discentes!$C:$C,$B20,DATA.discentes!$I:$I,"&lt;="&amp;S$4)-
COUNTIFS(DATA.discentes!$C:$C,$B20,DATA.discentes!$F:$F,"&lt;="&amp;S$4,DATA.discentes!$D:$D,"Cancelado")-
COUNTIFS(DATA.discentes!$C:$C,$B20,DATA.discentes!$F:$F,"&lt;="&amp;S$4,DATA.discentes!$D:$D,"Desligado")-
COUNTIFS(DATA.discentes!$C:$C,$B20,DATA.discentes!$F:$F,"&lt;="&amp;S$4,DATA.discentes!$D:$D,"Externo")-
COUNTIFS(DATA.discentes!$C:$C,$B20,DATA.discentes!$F:$F,"&lt;="&amp;S$4,DATA.discentes!$D:$D,"Trancado")</f>
        <v>2</v>
      </c>
      <c r="T20" s="21">
        <f>COUNTIFS(DATA.discentes!$C:$C,$B20,DATA.discentes!$F:$F,"&lt;="&amp;T$4)-
COUNTIFS(DATA.discentes!$C:$C,$B20,DATA.discentes!$I:$I,"&lt;="&amp;T$4)-
COUNTIFS(DATA.discentes!$C:$C,$B20,DATA.discentes!$F:$F,"&lt;="&amp;T$4,DATA.discentes!$D:$D,"Cancelado")-
COUNTIFS(DATA.discentes!$C:$C,$B20,DATA.discentes!$F:$F,"&lt;="&amp;T$4,DATA.discentes!$D:$D,"Desligado")-
COUNTIFS(DATA.discentes!$C:$C,$B20,DATA.discentes!$F:$F,"&lt;="&amp;T$4,DATA.discentes!$D:$D,"Externo")-
COUNTIFS(DATA.discentes!$C:$C,$B20,DATA.discentes!$F:$F,"&lt;="&amp;T$4,DATA.discentes!$D:$D,"Trancado")</f>
        <v>8</v>
      </c>
      <c r="U20" s="5"/>
      <c r="V20" s="21">
        <f>COUNTIFS(DATA.discentes!$C:$C,$B20,DATA.discentes!$F:$F,"&lt;="&amp;V$4)-
COUNTIFS(DATA.discentes!$C:$C,$B20,DATA.discentes!$I:$I,"&lt;="&amp;V$4)-
COUNTIFS(DATA.discentes!$C:$C,$B20,DATA.discentes!$F:$F,"&lt;="&amp;V$4,DATA.discentes!$D:$D,"Cancelado")-
COUNTIFS(DATA.discentes!$C:$C,$B20,DATA.discentes!$F:$F,"&lt;="&amp;V$4,DATA.discentes!$D:$D,"Desligado")-
COUNTIFS(DATA.discentes!$C:$C,$B20,DATA.discentes!$F:$F,"&lt;="&amp;V$4,DATA.discentes!$D:$D,"Externo")-
COUNTIFS(DATA.discentes!$C:$C,$B20,DATA.discentes!$F:$F,"&lt;="&amp;V$4,DATA.discentes!$D:$D,"Trancado")</f>
        <v>12</v>
      </c>
      <c r="W20" s="21">
        <f>COUNTIFS(DATA.discentes!$C:$C,$B20,DATA.discentes!$F:$F,"&lt;="&amp;W$4)-
COUNTIFS(DATA.discentes!$C:$C,$B20,DATA.discentes!$I:$I,"&lt;="&amp;W$4)-
COUNTIFS(DATA.discentes!$C:$C,$B20,DATA.discentes!$F:$F,"&lt;="&amp;W$4,DATA.discentes!$D:$D,"Cancelado")-
COUNTIFS(DATA.discentes!$C:$C,$B20,DATA.discentes!$F:$F,"&lt;="&amp;W$4,DATA.discentes!$D:$D,"Desligado")-
COUNTIFS(DATA.discentes!$C:$C,$B20,DATA.discentes!$F:$F,"&lt;="&amp;W$4,DATA.discentes!$D:$D,"Externo")-
COUNTIFS(DATA.discentes!$C:$C,$B20,DATA.discentes!$F:$F,"&lt;="&amp;W$4,DATA.discentes!$D:$D,"Trancado")</f>
        <v>12</v>
      </c>
      <c r="X20" s="21">
        <f>COUNTIFS(DATA.discentes!$C:$C,$B20,DATA.discentes!$F:$F,"&lt;="&amp;X$4)-
COUNTIFS(DATA.discentes!$C:$C,$B20,DATA.discentes!$I:$I,"&lt;="&amp;X$4)-
COUNTIFS(DATA.discentes!$C:$C,$B20,DATA.discentes!$F:$F,"&lt;="&amp;X$4,DATA.discentes!$D:$D,"Cancelado")-
COUNTIFS(DATA.discentes!$C:$C,$B20,DATA.discentes!$F:$F,"&lt;="&amp;X$4,DATA.discentes!$D:$D,"Desligado")-
COUNTIFS(DATA.discentes!$C:$C,$B20,DATA.discentes!$F:$F,"&lt;="&amp;X$4,DATA.discentes!$D:$D,"Externo")-
COUNTIFS(DATA.discentes!$C:$C,$B20,DATA.discentes!$F:$F,"&lt;="&amp;X$4,DATA.discentes!$D:$D,"Trancado")</f>
        <v>12</v>
      </c>
      <c r="Y20" s="21">
        <f>COUNTIFS(DATA.discentes!$C:$C,$B20,DATA.discentes!$F:$F,"&lt;="&amp;Y$4)-
COUNTIFS(DATA.discentes!$C:$C,$B20,DATA.discentes!$I:$I,"&lt;="&amp;Y$4)-
COUNTIFS(DATA.discentes!$C:$C,$B20,DATA.discentes!$F:$F,"&lt;="&amp;Y$4,DATA.discentes!$D:$D,"Cancelado")-
COUNTIFS(DATA.discentes!$C:$C,$B20,DATA.discentes!$F:$F,"&lt;="&amp;Y$4,DATA.discentes!$D:$D,"Desligado")-
COUNTIFS(DATA.discentes!$C:$C,$B20,DATA.discentes!$F:$F,"&lt;="&amp;Y$4,DATA.discentes!$D:$D,"Externo")-
COUNTIFS(DATA.discentes!$C:$C,$B20,DATA.discentes!$F:$F,"&lt;="&amp;Y$4,DATA.discentes!$D:$D,"Trancado")</f>
        <v>12</v>
      </c>
      <c r="Z20" s="5"/>
    </row>
    <row r="21" spans="1:26" ht="15.75" customHeight="1" x14ac:dyDescent="0.2">
      <c r="A21" s="5"/>
      <c r="B21" s="2" t="s">
        <v>49</v>
      </c>
      <c r="C21" s="5" t="s">
        <v>36</v>
      </c>
      <c r="D21" s="5" t="s">
        <v>38</v>
      </c>
      <c r="E21" s="39" t="str">
        <f>IFERROR(AVERAGEIFS(DATA.discentes!$J:$J,DATA.discentes!$A:$A,E$4,DATA.discentes!$C:$C,$B21,DATA.discentes!$D:$D,"Formado"),"*")</f>
        <v>*</v>
      </c>
      <c r="F21" s="39" t="str">
        <f>IFERROR(AVERAGEIFS(DATA.discentes!$J:$J,DATA.discentes!$A:$A,F$4,DATA.discentes!$C:$C,$B21,DATA.discentes!$D:$D,"Formado"),"*")</f>
        <v>*</v>
      </c>
      <c r="G21" s="39">
        <f>COUNTIFS(DATA.discentes!$C:$C,$B21,DATA.discentes!$D:$D,"Formado")</f>
        <v>0</v>
      </c>
      <c r="H21" s="21">
        <f>COUNTIFS(DATA.discentes!$C:$C,$B21,DATA.discentes!$F:$F,"&lt;="&amp;H$4)-
COUNTIFS(DATA.discentes!$C:$C,$B21,DATA.discentes!$I:$I,"&lt;="&amp;H$4)-
COUNTIFS(DATA.discentes!$C:$C,$B21,DATA.discentes!$F:$F,"&lt;="&amp;H$4,DATA.discentes!$D:$D,"Cancelado")-
COUNTIFS(DATA.discentes!$C:$C,$B21,DATA.discentes!$F:$F,"&lt;="&amp;H$4,DATA.discentes!$D:$D,"Desligado")-
COUNTIFS(DATA.discentes!$C:$C,$B21,DATA.discentes!$F:$F,"&lt;="&amp;H$4,DATA.discentes!$D:$D,"Externo")-
COUNTIFS(DATA.discentes!$C:$C,$B21,DATA.discentes!$F:$F,"&lt;="&amp;H$4,DATA.discentes!$D:$D,"Trancado")</f>
        <v>0</v>
      </c>
      <c r="I21" s="21">
        <f>COUNTIFS(DATA.discentes!$C:$C,$B21,DATA.discentes!$F:$F,"&lt;="&amp;I$4)-
COUNTIFS(DATA.discentes!$C:$C,$B21,DATA.discentes!$I:$I,"&lt;="&amp;I$4)-
COUNTIFS(DATA.discentes!$C:$C,$B21,DATA.discentes!$F:$F,"&lt;="&amp;I$4,DATA.discentes!$D:$D,"Cancelado")-
COUNTIFS(DATA.discentes!$C:$C,$B21,DATA.discentes!$F:$F,"&lt;="&amp;I$4,DATA.discentes!$D:$D,"Desligado")-
COUNTIFS(DATA.discentes!$C:$C,$B21,DATA.discentes!$F:$F,"&lt;="&amp;I$4,DATA.discentes!$D:$D,"Externo")-
COUNTIFS(DATA.discentes!$C:$C,$B21,DATA.discentes!$F:$F,"&lt;="&amp;I$4,DATA.discentes!$D:$D,"Trancado")</f>
        <v>0</v>
      </c>
      <c r="J21" s="21">
        <f>COUNTIFS(DATA.discentes!$C:$C,$B21,DATA.discentes!$F:$F,"&lt;="&amp;J$4)-
COUNTIFS(DATA.discentes!$C:$C,$B21,DATA.discentes!$I:$I,"&lt;="&amp;J$4)-
COUNTIFS(DATA.discentes!$C:$C,$B21,DATA.discentes!$F:$F,"&lt;="&amp;J$4,DATA.discentes!$D:$D,"Cancelado")-
COUNTIFS(DATA.discentes!$C:$C,$B21,DATA.discentes!$F:$F,"&lt;="&amp;J$4,DATA.discentes!$D:$D,"Desligado")-
COUNTIFS(DATA.discentes!$C:$C,$B21,DATA.discentes!$F:$F,"&lt;="&amp;J$4,DATA.discentes!$D:$D,"Externo")-
COUNTIFS(DATA.discentes!$C:$C,$B21,DATA.discentes!$F:$F,"&lt;="&amp;J$4,DATA.discentes!$D:$D,"Trancado")</f>
        <v>0</v>
      </c>
      <c r="K21" s="17"/>
      <c r="L21" s="21">
        <f>COUNTIFS(DATA.discentes!$C:$C,$B21,DATA.discentes!$F:$F,"&lt;="&amp;L$4)-
COUNTIFS(DATA.discentes!$C:$C,$B21,DATA.discentes!$I:$I,"&lt;="&amp;L$4)-
COUNTIFS(DATA.discentes!$C:$C,$B21,DATA.discentes!$F:$F,"&lt;="&amp;L$4,DATA.discentes!$D:$D,"Cancelado")-
COUNTIFS(DATA.discentes!$C:$C,$B21,DATA.discentes!$F:$F,"&lt;="&amp;L$4,DATA.discentes!$D:$D,"Desligado")-
COUNTIFS(DATA.discentes!$C:$C,$B21,DATA.discentes!$F:$F,"&lt;="&amp;L$4,DATA.discentes!$D:$D,"Externo")-
COUNTIFS(DATA.discentes!$C:$C,$B21,DATA.discentes!$F:$F,"&lt;="&amp;L$4,DATA.discentes!$D:$D,"Trancado")</f>
        <v>0</v>
      </c>
      <c r="M21" s="21">
        <f>COUNTIFS(DATA.discentes!$C:$C,$B21,DATA.discentes!$F:$F,"&lt;="&amp;M$4)-
COUNTIFS(DATA.discentes!$C:$C,$B21,DATA.discentes!$I:$I,"&lt;="&amp;M$4)-
COUNTIFS(DATA.discentes!$C:$C,$B21,DATA.discentes!$F:$F,"&lt;="&amp;M$4,DATA.discentes!$D:$D,"Cancelado")-
COUNTIFS(DATA.discentes!$C:$C,$B21,DATA.discentes!$F:$F,"&lt;="&amp;M$4,DATA.discentes!$D:$D,"Desligado")-
COUNTIFS(DATA.discentes!$C:$C,$B21,DATA.discentes!$F:$F,"&lt;="&amp;M$4,DATA.discentes!$D:$D,"Externo")-
COUNTIFS(DATA.discentes!$C:$C,$B21,DATA.discentes!$F:$F,"&lt;="&amp;M$4,DATA.discentes!$D:$D,"Trancado")</f>
        <v>0</v>
      </c>
      <c r="N21" s="21">
        <f>COUNTIFS(DATA.discentes!$C:$C,$B21,DATA.discentes!$F:$F,"&lt;="&amp;N$4)-
COUNTIFS(DATA.discentes!$C:$C,$B21,DATA.discentes!$I:$I,"&lt;="&amp;N$4)-
COUNTIFS(DATA.discentes!$C:$C,$B21,DATA.discentes!$F:$F,"&lt;="&amp;N$4,DATA.discentes!$D:$D,"Cancelado")-
COUNTIFS(DATA.discentes!$C:$C,$B21,DATA.discentes!$F:$F,"&lt;="&amp;N$4,DATA.discentes!$D:$D,"Desligado")-
COUNTIFS(DATA.discentes!$C:$C,$B21,DATA.discentes!$F:$F,"&lt;="&amp;N$4,DATA.discentes!$D:$D,"Externo")-
COUNTIFS(DATA.discentes!$C:$C,$B21,DATA.discentes!$F:$F,"&lt;="&amp;N$4,DATA.discentes!$D:$D,"Trancado")</f>
        <v>0</v>
      </c>
      <c r="O21" s="21">
        <f>COUNTIFS(DATA.discentes!$C:$C,$B21,DATA.discentes!$F:$F,"&lt;="&amp;O$4)-
COUNTIFS(DATA.discentes!$C:$C,$B21,DATA.discentes!$I:$I,"&lt;="&amp;O$4)-
COUNTIFS(DATA.discentes!$C:$C,$B21,DATA.discentes!$F:$F,"&lt;="&amp;O$4,DATA.discentes!$D:$D,"Cancelado")-
COUNTIFS(DATA.discentes!$C:$C,$B21,DATA.discentes!$F:$F,"&lt;="&amp;O$4,DATA.discentes!$D:$D,"Desligado")-
COUNTIFS(DATA.discentes!$C:$C,$B21,DATA.discentes!$F:$F,"&lt;="&amp;O$4,DATA.discentes!$D:$D,"Externo")-
COUNTIFS(DATA.discentes!$C:$C,$B21,DATA.discentes!$F:$F,"&lt;="&amp;O$4,DATA.discentes!$D:$D,"Trancado")</f>
        <v>0</v>
      </c>
      <c r="P21" s="17"/>
      <c r="Q21" s="21">
        <f>COUNTIFS(DATA.discentes!$C:$C,$B21,DATA.discentes!$F:$F,"&lt;="&amp;Q$4)-
COUNTIFS(DATA.discentes!$C:$C,$B21,DATA.discentes!$I:$I,"&lt;="&amp;Q$4)-
COUNTIFS(DATA.discentes!$C:$C,$B21,DATA.discentes!$F:$F,"&lt;="&amp;Q$4,DATA.discentes!$D:$D,"Cancelado")-
COUNTIFS(DATA.discentes!$C:$C,$B21,DATA.discentes!$F:$F,"&lt;="&amp;Q$4,DATA.discentes!$D:$D,"Desligado")-
COUNTIFS(DATA.discentes!$C:$C,$B21,DATA.discentes!$F:$F,"&lt;="&amp;Q$4,DATA.discentes!$D:$D,"Externo")-
COUNTIFS(DATA.discentes!$C:$C,$B21,DATA.discentes!$F:$F,"&lt;="&amp;Q$4,DATA.discentes!$D:$D,"Trancado")</f>
        <v>0</v>
      </c>
      <c r="R21" s="21">
        <f>COUNTIFS(DATA.discentes!$C:$C,$B21,DATA.discentes!$F:$F,"&lt;="&amp;R$4)-
COUNTIFS(DATA.discentes!$C:$C,$B21,DATA.discentes!$I:$I,"&lt;="&amp;R$4)-
COUNTIFS(DATA.discentes!$C:$C,$B21,DATA.discentes!$F:$F,"&lt;="&amp;R$4,DATA.discentes!$D:$D,"Cancelado")-
COUNTIFS(DATA.discentes!$C:$C,$B21,DATA.discentes!$F:$F,"&lt;="&amp;R$4,DATA.discentes!$D:$D,"Desligado")-
COUNTIFS(DATA.discentes!$C:$C,$B21,DATA.discentes!$F:$F,"&lt;="&amp;R$4,DATA.discentes!$D:$D,"Externo")-
COUNTIFS(DATA.discentes!$C:$C,$B21,DATA.discentes!$F:$F,"&lt;="&amp;R$4,DATA.discentes!$D:$D,"Trancado")</f>
        <v>0</v>
      </c>
      <c r="S21" s="21">
        <f>COUNTIFS(DATA.discentes!$C:$C,$B21,DATA.discentes!$F:$F,"&lt;="&amp;S$4)-
COUNTIFS(DATA.discentes!$C:$C,$B21,DATA.discentes!$I:$I,"&lt;="&amp;S$4)-
COUNTIFS(DATA.discentes!$C:$C,$B21,DATA.discentes!$F:$F,"&lt;="&amp;S$4,DATA.discentes!$D:$D,"Cancelado")-
COUNTIFS(DATA.discentes!$C:$C,$B21,DATA.discentes!$F:$F,"&lt;="&amp;S$4,DATA.discentes!$D:$D,"Desligado")-
COUNTIFS(DATA.discentes!$C:$C,$B21,DATA.discentes!$F:$F,"&lt;="&amp;S$4,DATA.discentes!$D:$D,"Externo")-
COUNTIFS(DATA.discentes!$C:$C,$B21,DATA.discentes!$F:$F,"&lt;="&amp;S$4,DATA.discentes!$D:$D,"Trancado")</f>
        <v>0</v>
      </c>
      <c r="T21" s="21">
        <f>COUNTIFS(DATA.discentes!$C:$C,$B21,DATA.discentes!$F:$F,"&lt;="&amp;T$4)-
COUNTIFS(DATA.discentes!$C:$C,$B21,DATA.discentes!$I:$I,"&lt;="&amp;T$4)-
COUNTIFS(DATA.discentes!$C:$C,$B21,DATA.discentes!$F:$F,"&lt;="&amp;T$4,DATA.discentes!$D:$D,"Cancelado")-
COUNTIFS(DATA.discentes!$C:$C,$B21,DATA.discentes!$F:$F,"&lt;="&amp;T$4,DATA.discentes!$D:$D,"Desligado")-
COUNTIFS(DATA.discentes!$C:$C,$B21,DATA.discentes!$F:$F,"&lt;="&amp;T$4,DATA.discentes!$D:$D,"Externo")-
COUNTIFS(DATA.discentes!$C:$C,$B21,DATA.discentes!$F:$F,"&lt;="&amp;T$4,DATA.discentes!$D:$D,"Trancado")</f>
        <v>2</v>
      </c>
      <c r="U21" s="17"/>
      <c r="V21" s="21">
        <f>COUNTIFS(DATA.discentes!$C:$C,$B21,DATA.discentes!$F:$F,"&lt;="&amp;V$4)-
COUNTIFS(DATA.discentes!$C:$C,$B21,DATA.discentes!$I:$I,"&lt;="&amp;V$4)-
COUNTIFS(DATA.discentes!$C:$C,$B21,DATA.discentes!$F:$F,"&lt;="&amp;V$4,DATA.discentes!$D:$D,"Cancelado")-
COUNTIFS(DATA.discentes!$C:$C,$B21,DATA.discentes!$F:$F,"&lt;="&amp;V$4,DATA.discentes!$D:$D,"Desligado")-
COUNTIFS(DATA.discentes!$C:$C,$B21,DATA.discentes!$F:$F,"&lt;="&amp;V$4,DATA.discentes!$D:$D,"Externo")-
COUNTIFS(DATA.discentes!$C:$C,$B21,DATA.discentes!$F:$F,"&lt;="&amp;V$4,DATA.discentes!$D:$D,"Trancado")</f>
        <v>4</v>
      </c>
      <c r="W21" s="21">
        <f>COUNTIFS(DATA.discentes!$C:$C,$B21,DATA.discentes!$F:$F,"&lt;="&amp;W$4)-
COUNTIFS(DATA.discentes!$C:$C,$B21,DATA.discentes!$I:$I,"&lt;="&amp;W$4)-
COUNTIFS(DATA.discentes!$C:$C,$B21,DATA.discentes!$F:$F,"&lt;="&amp;W$4,DATA.discentes!$D:$D,"Cancelado")-
COUNTIFS(DATA.discentes!$C:$C,$B21,DATA.discentes!$F:$F,"&lt;="&amp;W$4,DATA.discentes!$D:$D,"Desligado")-
COUNTIFS(DATA.discentes!$C:$C,$B21,DATA.discentes!$F:$F,"&lt;="&amp;W$4,DATA.discentes!$D:$D,"Externo")-
COUNTIFS(DATA.discentes!$C:$C,$B21,DATA.discentes!$F:$F,"&lt;="&amp;W$4,DATA.discentes!$D:$D,"Trancado")</f>
        <v>10</v>
      </c>
      <c r="X21" s="21">
        <f>COUNTIFS(DATA.discentes!$C:$C,$B21,DATA.discentes!$F:$F,"&lt;="&amp;X$4)-
COUNTIFS(DATA.discentes!$C:$C,$B21,DATA.discentes!$I:$I,"&lt;="&amp;X$4)-
COUNTIFS(DATA.discentes!$C:$C,$B21,DATA.discentes!$F:$F,"&lt;="&amp;X$4,DATA.discentes!$D:$D,"Cancelado")-
COUNTIFS(DATA.discentes!$C:$C,$B21,DATA.discentes!$F:$F,"&lt;="&amp;X$4,DATA.discentes!$D:$D,"Desligado")-
COUNTIFS(DATA.discentes!$C:$C,$B21,DATA.discentes!$F:$F,"&lt;="&amp;X$4,DATA.discentes!$D:$D,"Externo")-
COUNTIFS(DATA.discentes!$C:$C,$B21,DATA.discentes!$F:$F,"&lt;="&amp;X$4,DATA.discentes!$D:$D,"Trancado")</f>
        <v>10</v>
      </c>
      <c r="Y21" s="21">
        <f>COUNTIFS(DATA.discentes!$C:$C,$B21,DATA.discentes!$F:$F,"&lt;="&amp;Y$4)-
COUNTIFS(DATA.discentes!$C:$C,$B21,DATA.discentes!$I:$I,"&lt;="&amp;Y$4)-
COUNTIFS(DATA.discentes!$C:$C,$B21,DATA.discentes!$F:$F,"&lt;="&amp;Y$4,DATA.discentes!$D:$D,"Cancelado")-
COUNTIFS(DATA.discentes!$C:$C,$B21,DATA.discentes!$F:$F,"&lt;="&amp;Y$4,DATA.discentes!$D:$D,"Desligado")-
COUNTIFS(DATA.discentes!$C:$C,$B21,DATA.discentes!$F:$F,"&lt;="&amp;Y$4,DATA.discentes!$D:$D,"Externo")-
COUNTIFS(DATA.discentes!$C:$C,$B21,DATA.discentes!$F:$F,"&lt;="&amp;Y$4,DATA.discentes!$D:$D,"Trancado")</f>
        <v>10</v>
      </c>
      <c r="Z21" s="5"/>
    </row>
    <row r="22" spans="1:26" ht="15.75" customHeight="1" x14ac:dyDescent="0.2">
      <c r="A22" s="5"/>
      <c r="B22" s="2" t="s">
        <v>50</v>
      </c>
      <c r="C22" s="5" t="s">
        <v>51</v>
      </c>
      <c r="D22" s="5" t="s">
        <v>38</v>
      </c>
      <c r="E22" s="39" t="str">
        <f>IFERROR(AVERAGEIFS(DATA.discentes!$J:$J,DATA.discentes!$A:$A,E$4,DATA.discentes!$C:$C,$B22,DATA.discentes!$D:$D,"Formado"),"*")</f>
        <v>*</v>
      </c>
      <c r="F22" s="39" t="str">
        <f>IFERROR(AVERAGEIFS(DATA.discentes!$J:$J,DATA.discentes!$A:$A,F$4,DATA.discentes!$C:$C,$B22,DATA.discentes!$D:$D,"Formado"),"*")</f>
        <v>*</v>
      </c>
      <c r="G22" s="39">
        <f>COUNTIFS(DATA.discentes!$C:$C,$B22,DATA.discentes!$D:$D,"Formado")</f>
        <v>0</v>
      </c>
      <c r="H22" s="21">
        <f>COUNTIFS(DATA.discentes!$C:$C,$B22,DATA.discentes!$F:$F,"&lt;="&amp;H$4)-
COUNTIFS(DATA.discentes!$C:$C,$B22,DATA.discentes!$I:$I,"&lt;="&amp;H$4)-
COUNTIFS(DATA.discentes!$C:$C,$B22,DATA.discentes!$F:$F,"&lt;="&amp;H$4,DATA.discentes!$D:$D,"Cancelado")-
COUNTIFS(DATA.discentes!$C:$C,$B22,DATA.discentes!$F:$F,"&lt;="&amp;H$4,DATA.discentes!$D:$D,"Desligado")-
COUNTIFS(DATA.discentes!$C:$C,$B22,DATA.discentes!$F:$F,"&lt;="&amp;H$4,DATA.discentes!$D:$D,"Externo")-
COUNTIFS(DATA.discentes!$C:$C,$B22,DATA.discentes!$F:$F,"&lt;="&amp;H$4,DATA.discentes!$D:$D,"Trancado")</f>
        <v>0</v>
      </c>
      <c r="I22" s="21">
        <f>COUNTIFS(DATA.discentes!$C:$C,$B22,DATA.discentes!$F:$F,"&lt;="&amp;I$4)-
COUNTIFS(DATA.discentes!$C:$C,$B22,DATA.discentes!$I:$I,"&lt;="&amp;I$4)-
COUNTIFS(DATA.discentes!$C:$C,$B22,DATA.discentes!$F:$F,"&lt;="&amp;I$4,DATA.discentes!$D:$D,"Cancelado")-
COUNTIFS(DATA.discentes!$C:$C,$B22,DATA.discentes!$F:$F,"&lt;="&amp;I$4,DATA.discentes!$D:$D,"Desligado")-
COUNTIFS(DATA.discentes!$C:$C,$B22,DATA.discentes!$F:$F,"&lt;="&amp;I$4,DATA.discentes!$D:$D,"Externo")-
COUNTIFS(DATA.discentes!$C:$C,$B22,DATA.discentes!$F:$F,"&lt;="&amp;I$4,DATA.discentes!$D:$D,"Trancado")</f>
        <v>0</v>
      </c>
      <c r="J22" s="21">
        <f>COUNTIFS(DATA.discentes!$C:$C,$B22,DATA.discentes!$F:$F,"&lt;="&amp;J$4)-
COUNTIFS(DATA.discentes!$C:$C,$B22,DATA.discentes!$I:$I,"&lt;="&amp;J$4)-
COUNTIFS(DATA.discentes!$C:$C,$B22,DATA.discentes!$F:$F,"&lt;="&amp;J$4,DATA.discentes!$D:$D,"Cancelado")-
COUNTIFS(DATA.discentes!$C:$C,$B22,DATA.discentes!$F:$F,"&lt;="&amp;J$4,DATA.discentes!$D:$D,"Desligado")-
COUNTIFS(DATA.discentes!$C:$C,$B22,DATA.discentes!$F:$F,"&lt;="&amp;J$4,DATA.discentes!$D:$D,"Externo")-
COUNTIFS(DATA.discentes!$C:$C,$B22,DATA.discentes!$F:$F,"&lt;="&amp;J$4,DATA.discentes!$D:$D,"Trancado")</f>
        <v>0</v>
      </c>
      <c r="K22" s="17"/>
      <c r="L22" s="21">
        <f>COUNTIFS(DATA.discentes!$C:$C,$B22,DATA.discentes!$F:$F,"&lt;="&amp;L$4)-
COUNTIFS(DATA.discentes!$C:$C,$B22,DATA.discentes!$I:$I,"&lt;="&amp;L$4)-
COUNTIFS(DATA.discentes!$C:$C,$B22,DATA.discentes!$F:$F,"&lt;="&amp;L$4,DATA.discentes!$D:$D,"Cancelado")-
COUNTIFS(DATA.discentes!$C:$C,$B22,DATA.discentes!$F:$F,"&lt;="&amp;L$4,DATA.discentes!$D:$D,"Desligado")-
COUNTIFS(DATA.discentes!$C:$C,$B22,DATA.discentes!$F:$F,"&lt;="&amp;L$4,DATA.discentes!$D:$D,"Externo")-
COUNTIFS(DATA.discentes!$C:$C,$B22,DATA.discentes!$F:$F,"&lt;="&amp;L$4,DATA.discentes!$D:$D,"Trancado")</f>
        <v>0</v>
      </c>
      <c r="M22" s="21">
        <f>COUNTIFS(DATA.discentes!$C:$C,$B22,DATA.discentes!$F:$F,"&lt;="&amp;M$4)-
COUNTIFS(DATA.discentes!$C:$C,$B22,DATA.discentes!$I:$I,"&lt;="&amp;M$4)-
COUNTIFS(DATA.discentes!$C:$C,$B22,DATA.discentes!$F:$F,"&lt;="&amp;M$4,DATA.discentes!$D:$D,"Cancelado")-
COUNTIFS(DATA.discentes!$C:$C,$B22,DATA.discentes!$F:$F,"&lt;="&amp;M$4,DATA.discentes!$D:$D,"Desligado")-
COUNTIFS(DATA.discentes!$C:$C,$B22,DATA.discentes!$F:$F,"&lt;="&amp;M$4,DATA.discentes!$D:$D,"Externo")-
COUNTIFS(DATA.discentes!$C:$C,$B22,DATA.discentes!$F:$F,"&lt;="&amp;M$4,DATA.discentes!$D:$D,"Trancado")</f>
        <v>0</v>
      </c>
      <c r="N22" s="21">
        <f>COUNTIFS(DATA.discentes!$C:$C,$B22,DATA.discentes!$F:$F,"&lt;="&amp;N$4)-
COUNTIFS(DATA.discentes!$C:$C,$B22,DATA.discentes!$I:$I,"&lt;="&amp;N$4)-
COUNTIFS(DATA.discentes!$C:$C,$B22,DATA.discentes!$F:$F,"&lt;="&amp;N$4,DATA.discentes!$D:$D,"Cancelado")-
COUNTIFS(DATA.discentes!$C:$C,$B22,DATA.discentes!$F:$F,"&lt;="&amp;N$4,DATA.discentes!$D:$D,"Desligado")-
COUNTIFS(DATA.discentes!$C:$C,$B22,DATA.discentes!$F:$F,"&lt;="&amp;N$4,DATA.discentes!$D:$D,"Externo")-
COUNTIFS(DATA.discentes!$C:$C,$B22,DATA.discentes!$F:$F,"&lt;="&amp;N$4,DATA.discentes!$D:$D,"Trancado")</f>
        <v>0</v>
      </c>
      <c r="O22" s="21">
        <f>COUNTIFS(DATA.discentes!$C:$C,$B22,DATA.discentes!$F:$F,"&lt;="&amp;O$4)-
COUNTIFS(DATA.discentes!$C:$C,$B22,DATA.discentes!$I:$I,"&lt;="&amp;O$4)-
COUNTIFS(DATA.discentes!$C:$C,$B22,DATA.discentes!$F:$F,"&lt;="&amp;O$4,DATA.discentes!$D:$D,"Cancelado")-
COUNTIFS(DATA.discentes!$C:$C,$B22,DATA.discentes!$F:$F,"&lt;="&amp;O$4,DATA.discentes!$D:$D,"Desligado")-
COUNTIFS(DATA.discentes!$C:$C,$B22,DATA.discentes!$F:$F,"&lt;="&amp;O$4,DATA.discentes!$D:$D,"Externo")-
COUNTIFS(DATA.discentes!$C:$C,$B22,DATA.discentes!$F:$F,"&lt;="&amp;O$4,DATA.discentes!$D:$D,"Trancado")</f>
        <v>0</v>
      </c>
      <c r="P22" s="17"/>
      <c r="Q22" s="21">
        <f>COUNTIFS(DATA.discentes!$C:$C,$B22,DATA.discentes!$F:$F,"&lt;="&amp;Q$4)-
COUNTIFS(DATA.discentes!$C:$C,$B22,DATA.discentes!$I:$I,"&lt;="&amp;Q$4)-
COUNTIFS(DATA.discentes!$C:$C,$B22,DATA.discentes!$F:$F,"&lt;="&amp;Q$4,DATA.discentes!$D:$D,"Cancelado")-
COUNTIFS(DATA.discentes!$C:$C,$B22,DATA.discentes!$F:$F,"&lt;="&amp;Q$4,DATA.discentes!$D:$D,"Desligado")-
COUNTIFS(DATA.discentes!$C:$C,$B22,DATA.discentes!$F:$F,"&lt;="&amp;Q$4,DATA.discentes!$D:$D,"Externo")-
COUNTIFS(DATA.discentes!$C:$C,$B22,DATA.discentes!$F:$F,"&lt;="&amp;Q$4,DATA.discentes!$D:$D,"Trancado")</f>
        <v>0</v>
      </c>
      <c r="R22" s="21">
        <f>COUNTIFS(DATA.discentes!$C:$C,$B22,DATA.discentes!$F:$F,"&lt;="&amp;R$4)-
COUNTIFS(DATA.discentes!$C:$C,$B22,DATA.discentes!$I:$I,"&lt;="&amp;R$4)-
COUNTIFS(DATA.discentes!$C:$C,$B22,DATA.discentes!$F:$F,"&lt;="&amp;R$4,DATA.discentes!$D:$D,"Cancelado")-
COUNTIFS(DATA.discentes!$C:$C,$B22,DATA.discentes!$F:$F,"&lt;="&amp;R$4,DATA.discentes!$D:$D,"Desligado")-
COUNTIFS(DATA.discentes!$C:$C,$B22,DATA.discentes!$F:$F,"&lt;="&amp;R$4,DATA.discentes!$D:$D,"Externo")-
COUNTIFS(DATA.discentes!$C:$C,$B22,DATA.discentes!$F:$F,"&lt;="&amp;R$4,DATA.discentes!$D:$D,"Trancado")</f>
        <v>0</v>
      </c>
      <c r="S22" s="21">
        <f>COUNTIFS(DATA.discentes!$C:$C,$B22,DATA.discentes!$F:$F,"&lt;="&amp;S$4)-
COUNTIFS(DATA.discentes!$C:$C,$B22,DATA.discentes!$I:$I,"&lt;="&amp;S$4)-
COUNTIFS(DATA.discentes!$C:$C,$B22,DATA.discentes!$F:$F,"&lt;="&amp;S$4,DATA.discentes!$D:$D,"Cancelado")-
COUNTIFS(DATA.discentes!$C:$C,$B22,DATA.discentes!$F:$F,"&lt;="&amp;S$4,DATA.discentes!$D:$D,"Desligado")-
COUNTIFS(DATA.discentes!$C:$C,$B22,DATA.discentes!$F:$F,"&lt;="&amp;S$4,DATA.discentes!$D:$D,"Externo")-
COUNTIFS(DATA.discentes!$C:$C,$B22,DATA.discentes!$F:$F,"&lt;="&amp;S$4,DATA.discentes!$D:$D,"Trancado")</f>
        <v>0</v>
      </c>
      <c r="T22" s="21">
        <f>COUNTIFS(DATA.discentes!$C:$C,$B22,DATA.discentes!$F:$F,"&lt;="&amp;T$4)-
COUNTIFS(DATA.discentes!$C:$C,$B22,DATA.discentes!$I:$I,"&lt;="&amp;T$4)-
COUNTIFS(DATA.discentes!$C:$C,$B22,DATA.discentes!$F:$F,"&lt;="&amp;T$4,DATA.discentes!$D:$D,"Cancelado")-
COUNTIFS(DATA.discentes!$C:$C,$B22,DATA.discentes!$F:$F,"&lt;="&amp;T$4,DATA.discentes!$D:$D,"Desligado")-
COUNTIFS(DATA.discentes!$C:$C,$B22,DATA.discentes!$F:$F,"&lt;="&amp;T$4,DATA.discentes!$D:$D,"Externo")-
COUNTIFS(DATA.discentes!$C:$C,$B22,DATA.discentes!$F:$F,"&lt;="&amp;T$4,DATA.discentes!$D:$D,"Trancado")</f>
        <v>0</v>
      </c>
      <c r="U22" s="17"/>
      <c r="V22" s="21">
        <f>COUNTIFS(DATA.discentes!$C:$C,$B22,DATA.discentes!$F:$F,"&lt;="&amp;V$4)-
COUNTIFS(DATA.discentes!$C:$C,$B22,DATA.discentes!$I:$I,"&lt;="&amp;V$4)-
COUNTIFS(DATA.discentes!$C:$C,$B22,DATA.discentes!$F:$F,"&lt;="&amp;V$4,DATA.discentes!$D:$D,"Cancelado")-
COUNTIFS(DATA.discentes!$C:$C,$B22,DATA.discentes!$F:$F,"&lt;="&amp;V$4,DATA.discentes!$D:$D,"Desligado")-
COUNTIFS(DATA.discentes!$C:$C,$B22,DATA.discentes!$F:$F,"&lt;="&amp;V$4,DATA.discentes!$D:$D,"Externo")-
COUNTIFS(DATA.discentes!$C:$C,$B22,DATA.discentes!$F:$F,"&lt;="&amp;V$4,DATA.discentes!$D:$D,"Trancado")</f>
        <v>0</v>
      </c>
      <c r="W22" s="21">
        <f>COUNTIFS(DATA.discentes!$C:$C,$B22,DATA.discentes!$F:$F,"&lt;="&amp;W$4)-
COUNTIFS(DATA.discentes!$C:$C,$B22,DATA.discentes!$I:$I,"&lt;="&amp;W$4)-
COUNTIFS(DATA.discentes!$C:$C,$B22,DATA.discentes!$F:$F,"&lt;="&amp;W$4,DATA.discentes!$D:$D,"Cancelado")-
COUNTIFS(DATA.discentes!$C:$C,$B22,DATA.discentes!$F:$F,"&lt;="&amp;W$4,DATA.discentes!$D:$D,"Desligado")-
COUNTIFS(DATA.discentes!$C:$C,$B22,DATA.discentes!$F:$F,"&lt;="&amp;W$4,DATA.discentes!$D:$D,"Externo")-
COUNTIFS(DATA.discentes!$C:$C,$B22,DATA.discentes!$F:$F,"&lt;="&amp;W$4,DATA.discentes!$D:$D,"Trancado")</f>
        <v>0</v>
      </c>
      <c r="X22" s="21">
        <f>COUNTIFS(DATA.discentes!$C:$C,$B22,DATA.discentes!$F:$F,"&lt;="&amp;X$4)-
COUNTIFS(DATA.discentes!$C:$C,$B22,DATA.discentes!$I:$I,"&lt;="&amp;X$4)-
COUNTIFS(DATA.discentes!$C:$C,$B22,DATA.discentes!$F:$F,"&lt;="&amp;X$4,DATA.discentes!$D:$D,"Cancelado")-
COUNTIFS(DATA.discentes!$C:$C,$B22,DATA.discentes!$F:$F,"&lt;="&amp;X$4,DATA.discentes!$D:$D,"Desligado")-
COUNTIFS(DATA.discentes!$C:$C,$B22,DATA.discentes!$F:$F,"&lt;="&amp;X$4,DATA.discentes!$D:$D,"Externo")-
COUNTIFS(DATA.discentes!$C:$C,$B22,DATA.discentes!$F:$F,"&lt;="&amp;X$4,DATA.discentes!$D:$D,"Trancado")</f>
        <v>0</v>
      </c>
      <c r="Y22" s="21">
        <f>COUNTIFS(DATA.discentes!$C:$C,$B22,DATA.discentes!$F:$F,"&lt;="&amp;Y$4)-
COUNTIFS(DATA.discentes!$C:$C,$B22,DATA.discentes!$I:$I,"&lt;="&amp;Y$4)-
COUNTIFS(DATA.discentes!$C:$C,$B22,DATA.discentes!$F:$F,"&lt;="&amp;Y$4,DATA.discentes!$D:$D,"Cancelado")-
COUNTIFS(DATA.discentes!$C:$C,$B22,DATA.discentes!$F:$F,"&lt;="&amp;Y$4,DATA.discentes!$D:$D,"Desligado")-
COUNTIFS(DATA.discentes!$C:$C,$B22,DATA.discentes!$F:$F,"&lt;="&amp;Y$4,DATA.discentes!$D:$D,"Externo")-
COUNTIFS(DATA.discentes!$C:$C,$B22,DATA.discentes!$F:$F,"&lt;="&amp;Y$4,DATA.discentes!$D:$D,"Trancado")</f>
        <v>0</v>
      </c>
      <c r="Z22" s="5"/>
    </row>
    <row r="23" spans="1:26" ht="15.75" customHeight="1" x14ac:dyDescent="0.2">
      <c r="A23" s="5"/>
      <c r="B23" s="2" t="s">
        <v>52</v>
      </c>
      <c r="C23" s="5" t="s">
        <v>38</v>
      </c>
      <c r="D23" s="5" t="s">
        <v>38</v>
      </c>
      <c r="E23" s="39">
        <f ca="1">IFERROR(AVERAGEIFS(DATA.discentes!$J:$J,DATA.discentes!$A:$A,E$4,DATA.discentes!$C:$C,$B23,DATA.discentes!$D:$D,"Formado"),"*")</f>
        <v>26.360958904109587</v>
      </c>
      <c r="F23" s="39">
        <f ca="1">IFERROR(AVERAGEIFS(DATA.discentes!$J:$J,DATA.discentes!$A:$A,F$4,DATA.discentes!$C:$C,$B23,DATA.discentes!$D:$D,"Formado"),"*")</f>
        <v>48.032876712328772</v>
      </c>
      <c r="G23" s="39">
        <f>COUNTIFS(DATA.discentes!$C:$C,$B23,DATA.discentes!$D:$D,"Formado")</f>
        <v>17</v>
      </c>
      <c r="H23" s="21">
        <f>COUNTIFS(DATA.discentes!$C:$C,$B23,DATA.discentes!$F:$F,"&lt;="&amp;H$4)-
COUNTIFS(DATA.discentes!$C:$C,$B23,DATA.discentes!$I:$I,"&lt;="&amp;H$4)-
COUNTIFS(DATA.discentes!$C:$C,$B23,DATA.discentes!$F:$F,"&lt;="&amp;H$4,DATA.discentes!$D:$D,"Cancelado")-
COUNTIFS(DATA.discentes!$C:$C,$B23,DATA.discentes!$F:$F,"&lt;="&amp;H$4,DATA.discentes!$D:$D,"Desligado")-
COUNTIFS(DATA.discentes!$C:$C,$B23,DATA.discentes!$F:$F,"&lt;="&amp;H$4,DATA.discentes!$D:$D,"Externo")-
COUNTIFS(DATA.discentes!$C:$C,$B23,DATA.discentes!$F:$F,"&lt;="&amp;H$4,DATA.discentes!$D:$D,"Trancado")</f>
        <v>2</v>
      </c>
      <c r="I23" s="21">
        <f>COUNTIFS(DATA.discentes!$C:$C,$B23,DATA.discentes!$F:$F,"&lt;="&amp;I$4)-
COUNTIFS(DATA.discentes!$C:$C,$B23,DATA.discentes!$I:$I,"&lt;="&amp;I$4)-
COUNTIFS(DATA.discentes!$C:$C,$B23,DATA.discentes!$F:$F,"&lt;="&amp;I$4,DATA.discentes!$D:$D,"Cancelado")-
COUNTIFS(DATA.discentes!$C:$C,$B23,DATA.discentes!$F:$F,"&lt;="&amp;I$4,DATA.discentes!$D:$D,"Desligado")-
COUNTIFS(DATA.discentes!$C:$C,$B23,DATA.discentes!$F:$F,"&lt;="&amp;I$4,DATA.discentes!$D:$D,"Externo")-
COUNTIFS(DATA.discentes!$C:$C,$B23,DATA.discentes!$F:$F,"&lt;="&amp;I$4,DATA.discentes!$D:$D,"Trancado")</f>
        <v>2</v>
      </c>
      <c r="J23" s="21">
        <f>COUNTIFS(DATA.discentes!$C:$C,$B23,DATA.discentes!$F:$F,"&lt;="&amp;J$4)-
COUNTIFS(DATA.discentes!$C:$C,$B23,DATA.discentes!$I:$I,"&lt;="&amp;J$4)-
COUNTIFS(DATA.discentes!$C:$C,$B23,DATA.discentes!$F:$F,"&lt;="&amp;J$4,DATA.discentes!$D:$D,"Cancelado")-
COUNTIFS(DATA.discentes!$C:$C,$B23,DATA.discentes!$F:$F,"&lt;="&amp;J$4,DATA.discentes!$D:$D,"Desligado")-
COUNTIFS(DATA.discentes!$C:$C,$B23,DATA.discentes!$F:$F,"&lt;="&amp;J$4,DATA.discentes!$D:$D,"Externo")-
COUNTIFS(DATA.discentes!$C:$C,$B23,DATA.discentes!$F:$F,"&lt;="&amp;J$4,DATA.discentes!$D:$D,"Trancado")</f>
        <v>1</v>
      </c>
      <c r="K23" s="5"/>
      <c r="L23" s="21">
        <f>COUNTIFS(DATA.discentes!$C:$C,$B23,DATA.discentes!$F:$F,"&lt;="&amp;L$4)-
COUNTIFS(DATA.discentes!$C:$C,$B23,DATA.discentes!$I:$I,"&lt;="&amp;L$4)-
COUNTIFS(DATA.discentes!$C:$C,$B23,DATA.discentes!$F:$F,"&lt;="&amp;L$4,DATA.discentes!$D:$D,"Cancelado")-
COUNTIFS(DATA.discentes!$C:$C,$B23,DATA.discentes!$F:$F,"&lt;="&amp;L$4,DATA.discentes!$D:$D,"Desligado")-
COUNTIFS(DATA.discentes!$C:$C,$B23,DATA.discentes!$F:$F,"&lt;="&amp;L$4,DATA.discentes!$D:$D,"Externo")-
COUNTIFS(DATA.discentes!$C:$C,$B23,DATA.discentes!$F:$F,"&lt;="&amp;L$4,DATA.discentes!$D:$D,"Trancado")</f>
        <v>4</v>
      </c>
      <c r="M23" s="21">
        <f>COUNTIFS(DATA.discentes!$C:$C,$B23,DATA.discentes!$F:$F,"&lt;="&amp;M$4)-
COUNTIFS(DATA.discentes!$C:$C,$B23,DATA.discentes!$I:$I,"&lt;="&amp;M$4)-
COUNTIFS(DATA.discentes!$C:$C,$B23,DATA.discentes!$F:$F,"&lt;="&amp;M$4,DATA.discentes!$D:$D,"Cancelado")-
COUNTIFS(DATA.discentes!$C:$C,$B23,DATA.discentes!$F:$F,"&lt;="&amp;M$4,DATA.discentes!$D:$D,"Desligado")-
COUNTIFS(DATA.discentes!$C:$C,$B23,DATA.discentes!$F:$F,"&lt;="&amp;M$4,DATA.discentes!$D:$D,"Externo")-
COUNTIFS(DATA.discentes!$C:$C,$B23,DATA.discentes!$F:$F,"&lt;="&amp;M$4,DATA.discentes!$D:$D,"Trancado")</f>
        <v>6</v>
      </c>
      <c r="N23" s="21">
        <f>COUNTIFS(DATA.discentes!$C:$C,$B23,DATA.discentes!$F:$F,"&lt;="&amp;N$4)-
COUNTIFS(DATA.discentes!$C:$C,$B23,DATA.discentes!$I:$I,"&lt;="&amp;N$4)-
COUNTIFS(DATA.discentes!$C:$C,$B23,DATA.discentes!$F:$F,"&lt;="&amp;N$4,DATA.discentes!$D:$D,"Cancelado")-
COUNTIFS(DATA.discentes!$C:$C,$B23,DATA.discentes!$F:$F,"&lt;="&amp;N$4,DATA.discentes!$D:$D,"Desligado")-
COUNTIFS(DATA.discentes!$C:$C,$B23,DATA.discentes!$F:$F,"&lt;="&amp;N$4,DATA.discentes!$D:$D,"Externo")-
COUNTIFS(DATA.discentes!$C:$C,$B23,DATA.discentes!$F:$F,"&lt;="&amp;N$4,DATA.discentes!$D:$D,"Trancado")</f>
        <v>6</v>
      </c>
      <c r="O23" s="21">
        <f>COUNTIFS(DATA.discentes!$C:$C,$B23,DATA.discentes!$F:$F,"&lt;="&amp;O$4)-
COUNTIFS(DATA.discentes!$C:$C,$B23,DATA.discentes!$I:$I,"&lt;="&amp;O$4)-
COUNTIFS(DATA.discentes!$C:$C,$B23,DATA.discentes!$F:$F,"&lt;="&amp;O$4,DATA.discentes!$D:$D,"Cancelado")-
COUNTIFS(DATA.discentes!$C:$C,$B23,DATA.discentes!$F:$F,"&lt;="&amp;O$4,DATA.discentes!$D:$D,"Desligado")-
COUNTIFS(DATA.discentes!$C:$C,$B23,DATA.discentes!$F:$F,"&lt;="&amp;O$4,DATA.discentes!$D:$D,"Externo")-
COUNTIFS(DATA.discentes!$C:$C,$B23,DATA.discentes!$F:$F,"&lt;="&amp;O$4,DATA.discentes!$D:$D,"Trancado")</f>
        <v>7</v>
      </c>
      <c r="P23" s="5"/>
      <c r="Q23" s="21">
        <f>COUNTIFS(DATA.discentes!$C:$C,$B23,DATA.discentes!$F:$F,"&lt;="&amp;Q$4)-
COUNTIFS(DATA.discentes!$C:$C,$B23,DATA.discentes!$I:$I,"&lt;="&amp;Q$4)-
COUNTIFS(DATA.discentes!$C:$C,$B23,DATA.discentes!$F:$F,"&lt;="&amp;Q$4,DATA.discentes!$D:$D,"Cancelado")-
COUNTIFS(DATA.discentes!$C:$C,$B23,DATA.discentes!$F:$F,"&lt;="&amp;Q$4,DATA.discentes!$D:$D,"Desligado")-
COUNTIFS(DATA.discentes!$C:$C,$B23,DATA.discentes!$F:$F,"&lt;="&amp;Q$4,DATA.discentes!$D:$D,"Externo")-
COUNTIFS(DATA.discentes!$C:$C,$B23,DATA.discentes!$F:$F,"&lt;="&amp;Q$4,DATA.discentes!$D:$D,"Trancado")</f>
        <v>3</v>
      </c>
      <c r="R23" s="21">
        <f>COUNTIFS(DATA.discentes!$C:$C,$B23,DATA.discentes!$F:$F,"&lt;="&amp;R$4)-
COUNTIFS(DATA.discentes!$C:$C,$B23,DATA.discentes!$I:$I,"&lt;="&amp;R$4)-
COUNTIFS(DATA.discentes!$C:$C,$B23,DATA.discentes!$F:$F,"&lt;="&amp;R$4,DATA.discentes!$D:$D,"Cancelado")-
COUNTIFS(DATA.discentes!$C:$C,$B23,DATA.discentes!$F:$F,"&lt;="&amp;R$4,DATA.discentes!$D:$D,"Desligado")-
COUNTIFS(DATA.discentes!$C:$C,$B23,DATA.discentes!$F:$F,"&lt;="&amp;R$4,DATA.discentes!$D:$D,"Externo")-
COUNTIFS(DATA.discentes!$C:$C,$B23,DATA.discentes!$F:$F,"&lt;="&amp;R$4,DATA.discentes!$D:$D,"Trancado")</f>
        <v>2</v>
      </c>
      <c r="S23" s="21">
        <f>COUNTIFS(DATA.discentes!$C:$C,$B23,DATA.discentes!$F:$F,"&lt;="&amp;S$4)-
COUNTIFS(DATA.discentes!$C:$C,$B23,DATA.discentes!$I:$I,"&lt;="&amp;S$4)-
COUNTIFS(DATA.discentes!$C:$C,$B23,DATA.discentes!$F:$F,"&lt;="&amp;S$4,DATA.discentes!$D:$D,"Cancelado")-
COUNTIFS(DATA.discentes!$C:$C,$B23,DATA.discentes!$F:$F,"&lt;="&amp;S$4,DATA.discentes!$D:$D,"Desligado")-
COUNTIFS(DATA.discentes!$C:$C,$B23,DATA.discentes!$F:$F,"&lt;="&amp;S$4,DATA.discentes!$D:$D,"Externo")-
COUNTIFS(DATA.discentes!$C:$C,$B23,DATA.discentes!$F:$F,"&lt;="&amp;S$4,DATA.discentes!$D:$D,"Trancado")</f>
        <v>0</v>
      </c>
      <c r="T23" s="21">
        <f>COUNTIFS(DATA.discentes!$C:$C,$B23,DATA.discentes!$F:$F,"&lt;="&amp;T$4)-
COUNTIFS(DATA.discentes!$C:$C,$B23,DATA.discentes!$I:$I,"&lt;="&amp;T$4)-
COUNTIFS(DATA.discentes!$C:$C,$B23,DATA.discentes!$F:$F,"&lt;="&amp;T$4,DATA.discentes!$D:$D,"Cancelado")-
COUNTIFS(DATA.discentes!$C:$C,$B23,DATA.discentes!$F:$F,"&lt;="&amp;T$4,DATA.discentes!$D:$D,"Desligado")-
COUNTIFS(DATA.discentes!$C:$C,$B23,DATA.discentes!$F:$F,"&lt;="&amp;T$4,DATA.discentes!$D:$D,"Externo")-
COUNTIFS(DATA.discentes!$C:$C,$B23,DATA.discentes!$F:$F,"&lt;="&amp;T$4,DATA.discentes!$D:$D,"Trancado")</f>
        <v>0</v>
      </c>
      <c r="U23" s="5"/>
      <c r="V23" s="21">
        <f>COUNTIFS(DATA.discentes!$C:$C,$B23,DATA.discentes!$F:$F,"&lt;="&amp;V$4)-
COUNTIFS(DATA.discentes!$C:$C,$B23,DATA.discentes!$I:$I,"&lt;="&amp;V$4)-
COUNTIFS(DATA.discentes!$C:$C,$B23,DATA.discentes!$F:$F,"&lt;="&amp;V$4,DATA.discentes!$D:$D,"Cancelado")-
COUNTIFS(DATA.discentes!$C:$C,$B23,DATA.discentes!$F:$F,"&lt;="&amp;V$4,DATA.discentes!$D:$D,"Desligado")-
COUNTIFS(DATA.discentes!$C:$C,$B23,DATA.discentes!$F:$F,"&lt;="&amp;V$4,DATA.discentes!$D:$D,"Externo")-
COUNTIFS(DATA.discentes!$C:$C,$B23,DATA.discentes!$F:$F,"&lt;="&amp;V$4,DATA.discentes!$D:$D,"Trancado")</f>
        <v>0</v>
      </c>
      <c r="W23" s="21">
        <f>COUNTIFS(DATA.discentes!$C:$C,$B23,DATA.discentes!$F:$F,"&lt;="&amp;W$4)-
COUNTIFS(DATA.discentes!$C:$C,$B23,DATA.discentes!$I:$I,"&lt;="&amp;W$4)-
COUNTIFS(DATA.discentes!$C:$C,$B23,DATA.discentes!$F:$F,"&lt;="&amp;W$4,DATA.discentes!$D:$D,"Cancelado")-
COUNTIFS(DATA.discentes!$C:$C,$B23,DATA.discentes!$F:$F,"&lt;="&amp;W$4,DATA.discentes!$D:$D,"Desligado")-
COUNTIFS(DATA.discentes!$C:$C,$B23,DATA.discentes!$F:$F,"&lt;="&amp;W$4,DATA.discentes!$D:$D,"Externo")-
COUNTIFS(DATA.discentes!$C:$C,$B23,DATA.discentes!$F:$F,"&lt;="&amp;W$4,DATA.discentes!$D:$D,"Trancado")</f>
        <v>0</v>
      </c>
      <c r="X23" s="21">
        <f>COUNTIFS(DATA.discentes!$C:$C,$B23,DATA.discentes!$F:$F,"&lt;="&amp;X$4)-
COUNTIFS(DATA.discentes!$C:$C,$B23,DATA.discentes!$I:$I,"&lt;="&amp;X$4)-
COUNTIFS(DATA.discentes!$C:$C,$B23,DATA.discentes!$F:$F,"&lt;="&amp;X$4,DATA.discentes!$D:$D,"Cancelado")-
COUNTIFS(DATA.discentes!$C:$C,$B23,DATA.discentes!$F:$F,"&lt;="&amp;X$4,DATA.discentes!$D:$D,"Desligado")-
COUNTIFS(DATA.discentes!$C:$C,$B23,DATA.discentes!$F:$F,"&lt;="&amp;X$4,DATA.discentes!$D:$D,"Externo")-
COUNTIFS(DATA.discentes!$C:$C,$B23,DATA.discentes!$F:$F,"&lt;="&amp;X$4,DATA.discentes!$D:$D,"Trancado")</f>
        <v>0</v>
      </c>
      <c r="Y23" s="21">
        <f>COUNTIFS(DATA.discentes!$C:$C,$B23,DATA.discentes!$F:$F,"&lt;="&amp;Y$4)-
COUNTIFS(DATA.discentes!$C:$C,$B23,DATA.discentes!$I:$I,"&lt;="&amp;Y$4)-
COUNTIFS(DATA.discentes!$C:$C,$B23,DATA.discentes!$F:$F,"&lt;="&amp;Y$4,DATA.discentes!$D:$D,"Cancelado")-
COUNTIFS(DATA.discentes!$C:$C,$B23,DATA.discentes!$F:$F,"&lt;="&amp;Y$4,DATA.discentes!$D:$D,"Desligado")-
COUNTIFS(DATA.discentes!$C:$C,$B23,DATA.discentes!$F:$F,"&lt;="&amp;Y$4,DATA.discentes!$D:$D,"Externo")-
COUNTIFS(DATA.discentes!$C:$C,$B23,DATA.discentes!$F:$F,"&lt;="&amp;Y$4,DATA.discentes!$D:$D,"Trancado")</f>
        <v>0</v>
      </c>
      <c r="Z23" s="5"/>
    </row>
    <row r="24" spans="1:26" ht="15.75" customHeight="1" x14ac:dyDescent="0.2">
      <c r="A24" s="5"/>
      <c r="B24" s="2" t="s">
        <v>53</v>
      </c>
      <c r="C24" s="5" t="s">
        <v>38</v>
      </c>
      <c r="D24" s="5" t="s">
        <v>38</v>
      </c>
      <c r="E24" s="39">
        <f ca="1">IFERROR(AVERAGEIFS(DATA.discentes!$J:$J,DATA.discentes!$A:$A,E$4,DATA.discentes!$C:$C,$B24,DATA.discentes!$D:$D,"Formado"),"*")</f>
        <v>23.824657534246576</v>
      </c>
      <c r="F24" s="39">
        <f ca="1">IFERROR(AVERAGEIFS(DATA.discentes!$J:$J,DATA.discentes!$A:$A,F$4,DATA.discentes!$C:$C,$B24,DATA.discentes!$D:$D,"Formado"),"*")</f>
        <v>48.065753424657537</v>
      </c>
      <c r="G24" s="39">
        <f>COUNTIFS(DATA.discentes!$C:$C,$B24,DATA.discentes!$D:$D,"Formado")</f>
        <v>10</v>
      </c>
      <c r="H24" s="21">
        <f>COUNTIFS(DATA.discentes!$C:$C,$B24,DATA.discentes!$F:$F,"&lt;="&amp;H$4)-
COUNTIFS(DATA.discentes!$C:$C,$B24,DATA.discentes!$I:$I,"&lt;="&amp;H$4)-
COUNTIFS(DATA.discentes!$C:$C,$B24,DATA.discentes!$F:$F,"&lt;="&amp;H$4,DATA.discentes!$D:$D,"Cancelado")-
COUNTIFS(DATA.discentes!$C:$C,$B24,DATA.discentes!$F:$F,"&lt;="&amp;H$4,DATA.discentes!$D:$D,"Desligado")-
COUNTIFS(DATA.discentes!$C:$C,$B24,DATA.discentes!$F:$F,"&lt;="&amp;H$4,DATA.discentes!$D:$D,"Externo")-
COUNTIFS(DATA.discentes!$C:$C,$B24,DATA.discentes!$F:$F,"&lt;="&amp;H$4,DATA.discentes!$D:$D,"Trancado")</f>
        <v>0</v>
      </c>
      <c r="I24" s="21">
        <f>COUNTIFS(DATA.discentes!$C:$C,$B24,DATA.discentes!$F:$F,"&lt;="&amp;I$4)-
COUNTIFS(DATA.discentes!$C:$C,$B24,DATA.discentes!$I:$I,"&lt;="&amp;I$4)-
COUNTIFS(DATA.discentes!$C:$C,$B24,DATA.discentes!$F:$F,"&lt;="&amp;I$4,DATA.discentes!$D:$D,"Cancelado")-
COUNTIFS(DATA.discentes!$C:$C,$B24,DATA.discentes!$F:$F,"&lt;="&amp;I$4,DATA.discentes!$D:$D,"Desligado")-
COUNTIFS(DATA.discentes!$C:$C,$B24,DATA.discentes!$F:$F,"&lt;="&amp;I$4,DATA.discentes!$D:$D,"Externo")-
COUNTIFS(DATA.discentes!$C:$C,$B24,DATA.discentes!$F:$F,"&lt;="&amp;I$4,DATA.discentes!$D:$D,"Trancado")</f>
        <v>0</v>
      </c>
      <c r="J24" s="21">
        <f>COUNTIFS(DATA.discentes!$C:$C,$B24,DATA.discentes!$F:$F,"&lt;="&amp;J$4)-
COUNTIFS(DATA.discentes!$C:$C,$B24,DATA.discentes!$I:$I,"&lt;="&amp;J$4)-
COUNTIFS(DATA.discentes!$C:$C,$B24,DATA.discentes!$F:$F,"&lt;="&amp;J$4,DATA.discentes!$D:$D,"Cancelado")-
COUNTIFS(DATA.discentes!$C:$C,$B24,DATA.discentes!$F:$F,"&lt;="&amp;J$4,DATA.discentes!$D:$D,"Desligado")-
COUNTIFS(DATA.discentes!$C:$C,$B24,DATA.discentes!$F:$F,"&lt;="&amp;J$4,DATA.discentes!$D:$D,"Externo")-
COUNTIFS(DATA.discentes!$C:$C,$B24,DATA.discentes!$F:$F,"&lt;="&amp;J$4,DATA.discentes!$D:$D,"Trancado")</f>
        <v>1</v>
      </c>
      <c r="K24" s="5"/>
      <c r="L24" s="21">
        <f>COUNTIFS(DATA.discentes!$C:$C,$B24,DATA.discentes!$F:$F,"&lt;="&amp;L$4)-
COUNTIFS(DATA.discentes!$C:$C,$B24,DATA.discentes!$I:$I,"&lt;="&amp;L$4)-
COUNTIFS(DATA.discentes!$C:$C,$B24,DATA.discentes!$F:$F,"&lt;="&amp;L$4,DATA.discentes!$D:$D,"Cancelado")-
COUNTIFS(DATA.discentes!$C:$C,$B24,DATA.discentes!$F:$F,"&lt;="&amp;L$4,DATA.discentes!$D:$D,"Desligado")-
COUNTIFS(DATA.discentes!$C:$C,$B24,DATA.discentes!$F:$F,"&lt;="&amp;L$4,DATA.discentes!$D:$D,"Externo")-
COUNTIFS(DATA.discentes!$C:$C,$B24,DATA.discentes!$F:$F,"&lt;="&amp;L$4,DATA.discentes!$D:$D,"Trancado")</f>
        <v>2</v>
      </c>
      <c r="M24" s="21">
        <f>COUNTIFS(DATA.discentes!$C:$C,$B24,DATA.discentes!$F:$F,"&lt;="&amp;M$4)-
COUNTIFS(DATA.discentes!$C:$C,$B24,DATA.discentes!$I:$I,"&lt;="&amp;M$4)-
COUNTIFS(DATA.discentes!$C:$C,$B24,DATA.discentes!$F:$F,"&lt;="&amp;M$4,DATA.discentes!$D:$D,"Cancelado")-
COUNTIFS(DATA.discentes!$C:$C,$B24,DATA.discentes!$F:$F,"&lt;="&amp;M$4,DATA.discentes!$D:$D,"Desligado")-
COUNTIFS(DATA.discentes!$C:$C,$B24,DATA.discentes!$F:$F,"&lt;="&amp;M$4,DATA.discentes!$D:$D,"Externo")-
COUNTIFS(DATA.discentes!$C:$C,$B24,DATA.discentes!$F:$F,"&lt;="&amp;M$4,DATA.discentes!$D:$D,"Trancado")</f>
        <v>2</v>
      </c>
      <c r="N24" s="21">
        <f>COUNTIFS(DATA.discentes!$C:$C,$B24,DATA.discentes!$F:$F,"&lt;="&amp;N$4)-
COUNTIFS(DATA.discentes!$C:$C,$B24,DATA.discentes!$I:$I,"&lt;="&amp;N$4)-
COUNTIFS(DATA.discentes!$C:$C,$B24,DATA.discentes!$F:$F,"&lt;="&amp;N$4,DATA.discentes!$D:$D,"Cancelado")-
COUNTIFS(DATA.discentes!$C:$C,$B24,DATA.discentes!$F:$F,"&lt;="&amp;N$4,DATA.discentes!$D:$D,"Desligado")-
COUNTIFS(DATA.discentes!$C:$C,$B24,DATA.discentes!$F:$F,"&lt;="&amp;N$4,DATA.discentes!$D:$D,"Externo")-
COUNTIFS(DATA.discentes!$C:$C,$B24,DATA.discentes!$F:$F,"&lt;="&amp;N$4,DATA.discentes!$D:$D,"Trancado")</f>
        <v>3</v>
      </c>
      <c r="O24" s="21">
        <f>COUNTIFS(DATA.discentes!$C:$C,$B24,DATA.discentes!$F:$F,"&lt;="&amp;O$4)-
COUNTIFS(DATA.discentes!$C:$C,$B24,DATA.discentes!$I:$I,"&lt;="&amp;O$4)-
COUNTIFS(DATA.discentes!$C:$C,$B24,DATA.discentes!$F:$F,"&lt;="&amp;O$4,DATA.discentes!$D:$D,"Cancelado")-
COUNTIFS(DATA.discentes!$C:$C,$B24,DATA.discentes!$F:$F,"&lt;="&amp;O$4,DATA.discentes!$D:$D,"Desligado")-
COUNTIFS(DATA.discentes!$C:$C,$B24,DATA.discentes!$F:$F,"&lt;="&amp;O$4,DATA.discentes!$D:$D,"Externo")-
COUNTIFS(DATA.discentes!$C:$C,$B24,DATA.discentes!$F:$F,"&lt;="&amp;O$4,DATA.discentes!$D:$D,"Trancado")</f>
        <v>6</v>
      </c>
      <c r="P24" s="5"/>
      <c r="Q24" s="21">
        <f>COUNTIFS(DATA.discentes!$C:$C,$B24,DATA.discentes!$F:$F,"&lt;="&amp;Q$4)-
COUNTIFS(DATA.discentes!$C:$C,$B24,DATA.discentes!$I:$I,"&lt;="&amp;Q$4)-
COUNTIFS(DATA.discentes!$C:$C,$B24,DATA.discentes!$F:$F,"&lt;="&amp;Q$4,DATA.discentes!$D:$D,"Cancelado")-
COUNTIFS(DATA.discentes!$C:$C,$B24,DATA.discentes!$F:$F,"&lt;="&amp;Q$4,DATA.discentes!$D:$D,"Desligado")-
COUNTIFS(DATA.discentes!$C:$C,$B24,DATA.discentes!$F:$F,"&lt;="&amp;Q$4,DATA.discentes!$D:$D,"Externo")-
COUNTIFS(DATA.discentes!$C:$C,$B24,DATA.discentes!$F:$F,"&lt;="&amp;Q$4,DATA.discentes!$D:$D,"Trancado")</f>
        <v>5</v>
      </c>
      <c r="R24" s="21">
        <f>COUNTIFS(DATA.discentes!$C:$C,$B24,DATA.discentes!$F:$F,"&lt;="&amp;R$4)-
COUNTIFS(DATA.discentes!$C:$C,$B24,DATA.discentes!$I:$I,"&lt;="&amp;R$4)-
COUNTIFS(DATA.discentes!$C:$C,$B24,DATA.discentes!$F:$F,"&lt;="&amp;R$4,DATA.discentes!$D:$D,"Cancelado")-
COUNTIFS(DATA.discentes!$C:$C,$B24,DATA.discentes!$F:$F,"&lt;="&amp;R$4,DATA.discentes!$D:$D,"Desligado")-
COUNTIFS(DATA.discentes!$C:$C,$B24,DATA.discentes!$F:$F,"&lt;="&amp;R$4,DATA.discentes!$D:$D,"Externo")-
COUNTIFS(DATA.discentes!$C:$C,$B24,DATA.discentes!$F:$F,"&lt;="&amp;R$4,DATA.discentes!$D:$D,"Trancado")</f>
        <v>3</v>
      </c>
      <c r="S24" s="21">
        <f>COUNTIFS(DATA.discentes!$C:$C,$B24,DATA.discentes!$F:$F,"&lt;="&amp;S$4)-
COUNTIFS(DATA.discentes!$C:$C,$B24,DATA.discentes!$I:$I,"&lt;="&amp;S$4)-
COUNTIFS(DATA.discentes!$C:$C,$B24,DATA.discentes!$F:$F,"&lt;="&amp;S$4,DATA.discentes!$D:$D,"Cancelado")-
COUNTIFS(DATA.discentes!$C:$C,$B24,DATA.discentes!$F:$F,"&lt;="&amp;S$4,DATA.discentes!$D:$D,"Desligado")-
COUNTIFS(DATA.discentes!$C:$C,$B24,DATA.discentes!$F:$F,"&lt;="&amp;S$4,DATA.discentes!$D:$D,"Externo")-
COUNTIFS(DATA.discentes!$C:$C,$B24,DATA.discentes!$F:$F,"&lt;="&amp;S$4,DATA.discentes!$D:$D,"Trancado")</f>
        <v>1</v>
      </c>
      <c r="T24" s="21">
        <f>COUNTIFS(DATA.discentes!$C:$C,$B24,DATA.discentes!$F:$F,"&lt;="&amp;T$4)-
COUNTIFS(DATA.discentes!$C:$C,$B24,DATA.discentes!$I:$I,"&lt;="&amp;T$4)-
COUNTIFS(DATA.discentes!$C:$C,$B24,DATA.discentes!$F:$F,"&lt;="&amp;T$4,DATA.discentes!$D:$D,"Cancelado")-
COUNTIFS(DATA.discentes!$C:$C,$B24,DATA.discentes!$F:$F,"&lt;="&amp;T$4,DATA.discentes!$D:$D,"Desligado")-
COUNTIFS(DATA.discentes!$C:$C,$B24,DATA.discentes!$F:$F,"&lt;="&amp;T$4,DATA.discentes!$D:$D,"Externo")-
COUNTIFS(DATA.discentes!$C:$C,$B24,DATA.discentes!$F:$F,"&lt;="&amp;T$4,DATA.discentes!$D:$D,"Trancado")</f>
        <v>1</v>
      </c>
      <c r="U24" s="5"/>
      <c r="V24" s="21">
        <f>COUNTIFS(DATA.discentes!$C:$C,$B24,DATA.discentes!$F:$F,"&lt;="&amp;V$4)-
COUNTIFS(DATA.discentes!$C:$C,$B24,DATA.discentes!$I:$I,"&lt;="&amp;V$4)-
COUNTIFS(DATA.discentes!$C:$C,$B24,DATA.discentes!$F:$F,"&lt;="&amp;V$4,DATA.discentes!$D:$D,"Cancelado")-
COUNTIFS(DATA.discentes!$C:$C,$B24,DATA.discentes!$F:$F,"&lt;="&amp;V$4,DATA.discentes!$D:$D,"Desligado")-
COUNTIFS(DATA.discentes!$C:$C,$B24,DATA.discentes!$F:$F,"&lt;="&amp;V$4,DATA.discentes!$D:$D,"Externo")-
COUNTIFS(DATA.discentes!$C:$C,$B24,DATA.discentes!$F:$F,"&lt;="&amp;V$4,DATA.discentes!$D:$D,"Trancado")</f>
        <v>1</v>
      </c>
      <c r="W24" s="21">
        <f>COUNTIFS(DATA.discentes!$C:$C,$B24,DATA.discentes!$F:$F,"&lt;="&amp;W$4)-
COUNTIFS(DATA.discentes!$C:$C,$B24,DATA.discentes!$I:$I,"&lt;="&amp;W$4)-
COUNTIFS(DATA.discentes!$C:$C,$B24,DATA.discentes!$F:$F,"&lt;="&amp;W$4,DATA.discentes!$D:$D,"Cancelado")-
COUNTIFS(DATA.discentes!$C:$C,$B24,DATA.discentes!$F:$F,"&lt;="&amp;W$4,DATA.discentes!$D:$D,"Desligado")-
COUNTIFS(DATA.discentes!$C:$C,$B24,DATA.discentes!$F:$F,"&lt;="&amp;W$4,DATA.discentes!$D:$D,"Externo")-
COUNTIFS(DATA.discentes!$C:$C,$B24,DATA.discentes!$F:$F,"&lt;="&amp;W$4,DATA.discentes!$D:$D,"Trancado")</f>
        <v>4</v>
      </c>
      <c r="X24" s="21">
        <f>COUNTIFS(DATA.discentes!$C:$C,$B24,DATA.discentes!$F:$F,"&lt;="&amp;X$4)-
COUNTIFS(DATA.discentes!$C:$C,$B24,DATA.discentes!$I:$I,"&lt;="&amp;X$4)-
COUNTIFS(DATA.discentes!$C:$C,$B24,DATA.discentes!$F:$F,"&lt;="&amp;X$4,DATA.discentes!$D:$D,"Cancelado")-
COUNTIFS(DATA.discentes!$C:$C,$B24,DATA.discentes!$F:$F,"&lt;="&amp;X$4,DATA.discentes!$D:$D,"Desligado")-
COUNTIFS(DATA.discentes!$C:$C,$B24,DATA.discentes!$F:$F,"&lt;="&amp;X$4,DATA.discentes!$D:$D,"Externo")-
COUNTIFS(DATA.discentes!$C:$C,$B24,DATA.discentes!$F:$F,"&lt;="&amp;X$4,DATA.discentes!$D:$D,"Trancado")</f>
        <v>4</v>
      </c>
      <c r="Y24" s="21">
        <f>COUNTIFS(DATA.discentes!$C:$C,$B24,DATA.discentes!$F:$F,"&lt;="&amp;Y$4)-
COUNTIFS(DATA.discentes!$C:$C,$B24,DATA.discentes!$I:$I,"&lt;="&amp;Y$4)-
COUNTIFS(DATA.discentes!$C:$C,$B24,DATA.discentes!$F:$F,"&lt;="&amp;Y$4,DATA.discentes!$D:$D,"Cancelado")-
COUNTIFS(DATA.discentes!$C:$C,$B24,DATA.discentes!$F:$F,"&lt;="&amp;Y$4,DATA.discentes!$D:$D,"Desligado")-
COUNTIFS(DATA.discentes!$C:$C,$B24,DATA.discentes!$F:$F,"&lt;="&amp;Y$4,DATA.discentes!$D:$D,"Externo")-
COUNTIFS(DATA.discentes!$C:$C,$B24,DATA.discentes!$F:$F,"&lt;="&amp;Y$4,DATA.discentes!$D:$D,"Trancado")</f>
        <v>4</v>
      </c>
      <c r="Z24" s="5"/>
    </row>
    <row r="25" spans="1:26" ht="15.75" customHeight="1" x14ac:dyDescent="0.2">
      <c r="A25" s="5"/>
      <c r="B25" s="2" t="s">
        <v>54</v>
      </c>
      <c r="C25" s="5" t="s">
        <v>38</v>
      </c>
      <c r="D25" s="5" t="s">
        <v>38</v>
      </c>
      <c r="E25" s="39">
        <f ca="1">IFERROR(AVERAGEIFS(DATA.discentes!$J:$J,DATA.discentes!$A:$A,E$4,DATA.discentes!$C:$C,$B25,DATA.discentes!$D:$D,"Formado"),"*")</f>
        <v>24.749589041095888</v>
      </c>
      <c r="F25" s="39" t="str">
        <f>IFERROR(AVERAGEIFS(DATA.discentes!$J:$J,DATA.discentes!$A:$A,F$4,DATA.discentes!$C:$C,$B25,DATA.discentes!$D:$D,"Formado"),"*")</f>
        <v>*</v>
      </c>
      <c r="G25" s="39">
        <f>COUNTIFS(DATA.discentes!$C:$C,$B25,DATA.discentes!$D:$D,"Formado")</f>
        <v>10</v>
      </c>
      <c r="H25" s="21">
        <f>COUNTIFS(DATA.discentes!$C:$C,$B25,DATA.discentes!$F:$F,"&lt;="&amp;H$4)-
COUNTIFS(DATA.discentes!$C:$C,$B25,DATA.discentes!$I:$I,"&lt;="&amp;H$4)-
COUNTIFS(DATA.discentes!$C:$C,$B25,DATA.discentes!$F:$F,"&lt;="&amp;H$4,DATA.discentes!$D:$D,"Cancelado")-
COUNTIFS(DATA.discentes!$C:$C,$B25,DATA.discentes!$F:$F,"&lt;="&amp;H$4,DATA.discentes!$D:$D,"Desligado")-
COUNTIFS(DATA.discentes!$C:$C,$B25,DATA.discentes!$F:$F,"&lt;="&amp;H$4,DATA.discentes!$D:$D,"Externo")-
COUNTIFS(DATA.discentes!$C:$C,$B25,DATA.discentes!$F:$F,"&lt;="&amp;H$4,DATA.discentes!$D:$D,"Trancado")</f>
        <v>1</v>
      </c>
      <c r="I25" s="21">
        <f>COUNTIFS(DATA.discentes!$C:$C,$B25,DATA.discentes!$F:$F,"&lt;="&amp;I$4)-
COUNTIFS(DATA.discentes!$C:$C,$B25,DATA.discentes!$I:$I,"&lt;="&amp;I$4)-
COUNTIFS(DATA.discentes!$C:$C,$B25,DATA.discentes!$F:$F,"&lt;="&amp;I$4,DATA.discentes!$D:$D,"Cancelado")-
COUNTIFS(DATA.discentes!$C:$C,$B25,DATA.discentes!$F:$F,"&lt;="&amp;I$4,DATA.discentes!$D:$D,"Desligado")-
COUNTIFS(DATA.discentes!$C:$C,$B25,DATA.discentes!$F:$F,"&lt;="&amp;I$4,DATA.discentes!$D:$D,"Externo")-
COUNTIFS(DATA.discentes!$C:$C,$B25,DATA.discentes!$F:$F,"&lt;="&amp;I$4,DATA.discentes!$D:$D,"Trancado")</f>
        <v>1</v>
      </c>
      <c r="J25" s="21">
        <f>COUNTIFS(DATA.discentes!$C:$C,$B25,DATA.discentes!$F:$F,"&lt;="&amp;J$4)-
COUNTIFS(DATA.discentes!$C:$C,$B25,DATA.discentes!$I:$I,"&lt;="&amp;J$4)-
COUNTIFS(DATA.discentes!$C:$C,$B25,DATA.discentes!$F:$F,"&lt;="&amp;J$4,DATA.discentes!$D:$D,"Cancelado")-
COUNTIFS(DATA.discentes!$C:$C,$B25,DATA.discentes!$F:$F,"&lt;="&amp;J$4,DATA.discentes!$D:$D,"Desligado")-
COUNTIFS(DATA.discentes!$C:$C,$B25,DATA.discentes!$F:$F,"&lt;="&amp;J$4,DATA.discentes!$D:$D,"Externo")-
COUNTIFS(DATA.discentes!$C:$C,$B25,DATA.discentes!$F:$F,"&lt;="&amp;J$4,DATA.discentes!$D:$D,"Trancado")</f>
        <v>0</v>
      </c>
      <c r="K25" s="5"/>
      <c r="L25" s="21">
        <f>COUNTIFS(DATA.discentes!$C:$C,$B25,DATA.discentes!$F:$F,"&lt;="&amp;L$4)-
COUNTIFS(DATA.discentes!$C:$C,$B25,DATA.discentes!$I:$I,"&lt;="&amp;L$4)-
COUNTIFS(DATA.discentes!$C:$C,$B25,DATA.discentes!$F:$F,"&lt;="&amp;L$4,DATA.discentes!$D:$D,"Cancelado")-
COUNTIFS(DATA.discentes!$C:$C,$B25,DATA.discentes!$F:$F,"&lt;="&amp;L$4,DATA.discentes!$D:$D,"Desligado")-
COUNTIFS(DATA.discentes!$C:$C,$B25,DATA.discentes!$F:$F,"&lt;="&amp;L$4,DATA.discentes!$D:$D,"Externo")-
COUNTIFS(DATA.discentes!$C:$C,$B25,DATA.discentes!$F:$F,"&lt;="&amp;L$4,DATA.discentes!$D:$D,"Trancado")</f>
        <v>2</v>
      </c>
      <c r="M25" s="21">
        <f>COUNTIFS(DATA.discentes!$C:$C,$B25,DATA.discentes!$F:$F,"&lt;="&amp;M$4)-
COUNTIFS(DATA.discentes!$C:$C,$B25,DATA.discentes!$I:$I,"&lt;="&amp;M$4)-
COUNTIFS(DATA.discentes!$C:$C,$B25,DATA.discentes!$F:$F,"&lt;="&amp;M$4,DATA.discentes!$D:$D,"Cancelado")-
COUNTIFS(DATA.discentes!$C:$C,$B25,DATA.discentes!$F:$F,"&lt;="&amp;M$4,DATA.discentes!$D:$D,"Desligado")-
COUNTIFS(DATA.discentes!$C:$C,$B25,DATA.discentes!$F:$F,"&lt;="&amp;M$4,DATA.discentes!$D:$D,"Externo")-
COUNTIFS(DATA.discentes!$C:$C,$B25,DATA.discentes!$F:$F,"&lt;="&amp;M$4,DATA.discentes!$D:$D,"Trancado")</f>
        <v>2</v>
      </c>
      <c r="N25" s="21">
        <f>COUNTIFS(DATA.discentes!$C:$C,$B25,DATA.discentes!$F:$F,"&lt;="&amp;N$4)-
COUNTIFS(DATA.discentes!$C:$C,$B25,DATA.discentes!$I:$I,"&lt;="&amp;N$4)-
COUNTIFS(DATA.discentes!$C:$C,$B25,DATA.discentes!$F:$F,"&lt;="&amp;N$4,DATA.discentes!$D:$D,"Cancelado")-
COUNTIFS(DATA.discentes!$C:$C,$B25,DATA.discentes!$F:$F,"&lt;="&amp;N$4,DATA.discentes!$D:$D,"Desligado")-
COUNTIFS(DATA.discentes!$C:$C,$B25,DATA.discentes!$F:$F,"&lt;="&amp;N$4,DATA.discentes!$D:$D,"Externo")-
COUNTIFS(DATA.discentes!$C:$C,$B25,DATA.discentes!$F:$F,"&lt;="&amp;N$4,DATA.discentes!$D:$D,"Trancado")</f>
        <v>5</v>
      </c>
      <c r="O25" s="21">
        <f>COUNTIFS(DATA.discentes!$C:$C,$B25,DATA.discentes!$F:$F,"&lt;="&amp;O$4)-
COUNTIFS(DATA.discentes!$C:$C,$B25,DATA.discentes!$I:$I,"&lt;="&amp;O$4)-
COUNTIFS(DATA.discentes!$C:$C,$B25,DATA.discentes!$F:$F,"&lt;="&amp;O$4,DATA.discentes!$D:$D,"Cancelado")-
COUNTIFS(DATA.discentes!$C:$C,$B25,DATA.discentes!$F:$F,"&lt;="&amp;O$4,DATA.discentes!$D:$D,"Desligado")-
COUNTIFS(DATA.discentes!$C:$C,$B25,DATA.discentes!$F:$F,"&lt;="&amp;O$4,DATA.discentes!$D:$D,"Externo")-
COUNTIFS(DATA.discentes!$C:$C,$B25,DATA.discentes!$F:$F,"&lt;="&amp;O$4,DATA.discentes!$D:$D,"Trancado")</f>
        <v>5</v>
      </c>
      <c r="P25" s="5"/>
      <c r="Q25" s="21">
        <f>COUNTIFS(DATA.discentes!$C:$C,$B25,DATA.discentes!$F:$F,"&lt;="&amp;Q$4)-
COUNTIFS(DATA.discentes!$C:$C,$B25,DATA.discentes!$I:$I,"&lt;="&amp;Q$4)-
COUNTIFS(DATA.discentes!$C:$C,$B25,DATA.discentes!$F:$F,"&lt;="&amp;Q$4,DATA.discentes!$D:$D,"Cancelado")-
COUNTIFS(DATA.discentes!$C:$C,$B25,DATA.discentes!$F:$F,"&lt;="&amp;Q$4,DATA.discentes!$D:$D,"Desligado")-
COUNTIFS(DATA.discentes!$C:$C,$B25,DATA.discentes!$F:$F,"&lt;="&amp;Q$4,DATA.discentes!$D:$D,"Externo")-
COUNTIFS(DATA.discentes!$C:$C,$B25,DATA.discentes!$F:$F,"&lt;="&amp;Q$4,DATA.discentes!$D:$D,"Trancado")</f>
        <v>1</v>
      </c>
      <c r="R25" s="21">
        <f>COUNTIFS(DATA.discentes!$C:$C,$B25,DATA.discentes!$F:$F,"&lt;="&amp;R$4)-
COUNTIFS(DATA.discentes!$C:$C,$B25,DATA.discentes!$I:$I,"&lt;="&amp;R$4)-
COUNTIFS(DATA.discentes!$C:$C,$B25,DATA.discentes!$F:$F,"&lt;="&amp;R$4,DATA.discentes!$D:$D,"Cancelado")-
COUNTIFS(DATA.discentes!$C:$C,$B25,DATA.discentes!$F:$F,"&lt;="&amp;R$4,DATA.discentes!$D:$D,"Desligado")-
COUNTIFS(DATA.discentes!$C:$C,$B25,DATA.discentes!$F:$F,"&lt;="&amp;R$4,DATA.discentes!$D:$D,"Externo")-
COUNTIFS(DATA.discentes!$C:$C,$B25,DATA.discentes!$F:$F,"&lt;="&amp;R$4,DATA.discentes!$D:$D,"Trancado")</f>
        <v>0</v>
      </c>
      <c r="S25" s="21">
        <f>COUNTIFS(DATA.discentes!$C:$C,$B25,DATA.discentes!$F:$F,"&lt;="&amp;S$4)-
COUNTIFS(DATA.discentes!$C:$C,$B25,DATA.discentes!$I:$I,"&lt;="&amp;S$4)-
COUNTIFS(DATA.discentes!$C:$C,$B25,DATA.discentes!$F:$F,"&lt;="&amp;S$4,DATA.discentes!$D:$D,"Cancelado")-
COUNTIFS(DATA.discentes!$C:$C,$B25,DATA.discentes!$F:$F,"&lt;="&amp;S$4,DATA.discentes!$D:$D,"Desligado")-
COUNTIFS(DATA.discentes!$C:$C,$B25,DATA.discentes!$F:$F,"&lt;="&amp;S$4,DATA.discentes!$D:$D,"Externo")-
COUNTIFS(DATA.discentes!$C:$C,$B25,DATA.discentes!$F:$F,"&lt;="&amp;S$4,DATA.discentes!$D:$D,"Trancado")</f>
        <v>0</v>
      </c>
      <c r="T25" s="21">
        <f>COUNTIFS(DATA.discentes!$C:$C,$B25,DATA.discentes!$F:$F,"&lt;="&amp;T$4)-
COUNTIFS(DATA.discentes!$C:$C,$B25,DATA.discentes!$I:$I,"&lt;="&amp;T$4)-
COUNTIFS(DATA.discentes!$C:$C,$B25,DATA.discentes!$F:$F,"&lt;="&amp;T$4,DATA.discentes!$D:$D,"Cancelado")-
COUNTIFS(DATA.discentes!$C:$C,$B25,DATA.discentes!$F:$F,"&lt;="&amp;T$4,DATA.discentes!$D:$D,"Desligado")-
COUNTIFS(DATA.discentes!$C:$C,$B25,DATA.discentes!$F:$F,"&lt;="&amp;T$4,DATA.discentes!$D:$D,"Externo")-
COUNTIFS(DATA.discentes!$C:$C,$B25,DATA.discentes!$F:$F,"&lt;="&amp;T$4,DATA.discentes!$D:$D,"Trancado")</f>
        <v>0</v>
      </c>
      <c r="U25" s="5"/>
      <c r="V25" s="21">
        <f>COUNTIFS(DATA.discentes!$C:$C,$B25,DATA.discentes!$F:$F,"&lt;="&amp;V$4)-
COUNTIFS(DATA.discentes!$C:$C,$B25,DATA.discentes!$I:$I,"&lt;="&amp;V$4)-
COUNTIFS(DATA.discentes!$C:$C,$B25,DATA.discentes!$F:$F,"&lt;="&amp;V$4,DATA.discentes!$D:$D,"Cancelado")-
COUNTIFS(DATA.discentes!$C:$C,$B25,DATA.discentes!$F:$F,"&lt;="&amp;V$4,DATA.discentes!$D:$D,"Desligado")-
COUNTIFS(DATA.discentes!$C:$C,$B25,DATA.discentes!$F:$F,"&lt;="&amp;V$4,DATA.discentes!$D:$D,"Externo")-
COUNTIFS(DATA.discentes!$C:$C,$B25,DATA.discentes!$F:$F,"&lt;="&amp;V$4,DATA.discentes!$D:$D,"Trancado")</f>
        <v>0</v>
      </c>
      <c r="W25" s="21">
        <f>COUNTIFS(DATA.discentes!$C:$C,$B25,DATA.discentes!$F:$F,"&lt;="&amp;W$4)-
COUNTIFS(DATA.discentes!$C:$C,$B25,DATA.discentes!$I:$I,"&lt;="&amp;W$4)-
COUNTIFS(DATA.discentes!$C:$C,$B25,DATA.discentes!$F:$F,"&lt;="&amp;W$4,DATA.discentes!$D:$D,"Cancelado")-
COUNTIFS(DATA.discentes!$C:$C,$B25,DATA.discentes!$F:$F,"&lt;="&amp;W$4,DATA.discentes!$D:$D,"Desligado")-
COUNTIFS(DATA.discentes!$C:$C,$B25,DATA.discentes!$F:$F,"&lt;="&amp;W$4,DATA.discentes!$D:$D,"Externo")-
COUNTIFS(DATA.discentes!$C:$C,$B25,DATA.discentes!$F:$F,"&lt;="&amp;W$4,DATA.discentes!$D:$D,"Trancado")</f>
        <v>0</v>
      </c>
      <c r="X25" s="21">
        <f>COUNTIFS(DATA.discentes!$C:$C,$B25,DATA.discentes!$F:$F,"&lt;="&amp;X$4)-
COUNTIFS(DATA.discentes!$C:$C,$B25,DATA.discentes!$I:$I,"&lt;="&amp;X$4)-
COUNTIFS(DATA.discentes!$C:$C,$B25,DATA.discentes!$F:$F,"&lt;="&amp;X$4,DATA.discentes!$D:$D,"Cancelado")-
COUNTIFS(DATA.discentes!$C:$C,$B25,DATA.discentes!$F:$F,"&lt;="&amp;X$4,DATA.discentes!$D:$D,"Desligado")-
COUNTIFS(DATA.discentes!$C:$C,$B25,DATA.discentes!$F:$F,"&lt;="&amp;X$4,DATA.discentes!$D:$D,"Externo")-
COUNTIFS(DATA.discentes!$C:$C,$B25,DATA.discentes!$F:$F,"&lt;="&amp;X$4,DATA.discentes!$D:$D,"Trancado")</f>
        <v>0</v>
      </c>
      <c r="Y25" s="21">
        <f>COUNTIFS(DATA.discentes!$C:$C,$B25,DATA.discentes!$F:$F,"&lt;="&amp;Y$4)-
COUNTIFS(DATA.discentes!$C:$C,$B25,DATA.discentes!$I:$I,"&lt;="&amp;Y$4)-
COUNTIFS(DATA.discentes!$C:$C,$B25,DATA.discentes!$F:$F,"&lt;="&amp;Y$4,DATA.discentes!$D:$D,"Cancelado")-
COUNTIFS(DATA.discentes!$C:$C,$B25,DATA.discentes!$F:$F,"&lt;="&amp;Y$4,DATA.discentes!$D:$D,"Desligado")-
COUNTIFS(DATA.discentes!$C:$C,$B25,DATA.discentes!$F:$F,"&lt;="&amp;Y$4,DATA.discentes!$D:$D,"Externo")-
COUNTIFS(DATA.discentes!$C:$C,$B25,DATA.discentes!$F:$F,"&lt;="&amp;Y$4,DATA.discentes!$D:$D,"Trancado")</f>
        <v>0</v>
      </c>
      <c r="Z25" s="5"/>
    </row>
    <row r="26" spans="1:26" ht="15.75" customHeight="1" x14ac:dyDescent="0.2">
      <c r="A26" s="5"/>
      <c r="B26" s="2" t="s">
        <v>55</v>
      </c>
      <c r="C26" s="5" t="s">
        <v>38</v>
      </c>
      <c r="D26" s="5" t="s">
        <v>38</v>
      </c>
      <c r="E26" s="39">
        <f ca="1">IFERROR(AVERAGEIFS(DATA.discentes!$J:$J,DATA.discentes!$A:$A,E$4,DATA.discentes!$C:$C,$B26,DATA.discentes!$D:$D,"Formado"),"*")</f>
        <v>36.086301369863016</v>
      </c>
      <c r="F26" s="39" t="str">
        <f>IFERROR(AVERAGEIFS(DATA.discentes!$J:$J,DATA.discentes!$A:$A,F$4,DATA.discentes!$C:$C,$B26,DATA.discentes!$D:$D,"Formado"),"*")</f>
        <v>*</v>
      </c>
      <c r="G26" s="39">
        <f>COUNTIFS(DATA.discentes!$C:$C,$B26,DATA.discentes!$D:$D,"Formado")</f>
        <v>8</v>
      </c>
      <c r="H26" s="21">
        <f>COUNTIFS(DATA.discentes!$C:$C,$B26,DATA.discentes!$F:$F,"&lt;="&amp;H$4)-
COUNTIFS(DATA.discentes!$C:$C,$B26,DATA.discentes!$I:$I,"&lt;="&amp;H$4)-
COUNTIFS(DATA.discentes!$C:$C,$B26,DATA.discentes!$F:$F,"&lt;="&amp;H$4,DATA.discentes!$D:$D,"Cancelado")-
COUNTIFS(DATA.discentes!$C:$C,$B26,DATA.discentes!$F:$F,"&lt;="&amp;H$4,DATA.discentes!$D:$D,"Desligado")-
COUNTIFS(DATA.discentes!$C:$C,$B26,DATA.discentes!$F:$F,"&lt;="&amp;H$4,DATA.discentes!$D:$D,"Externo")-
COUNTIFS(DATA.discentes!$C:$C,$B26,DATA.discentes!$F:$F,"&lt;="&amp;H$4,DATA.discentes!$D:$D,"Trancado")</f>
        <v>2</v>
      </c>
      <c r="I26" s="21">
        <f>COUNTIFS(DATA.discentes!$C:$C,$B26,DATA.discentes!$F:$F,"&lt;="&amp;I$4)-
COUNTIFS(DATA.discentes!$C:$C,$B26,DATA.discentes!$I:$I,"&lt;="&amp;I$4)-
COUNTIFS(DATA.discentes!$C:$C,$B26,DATA.discentes!$F:$F,"&lt;="&amp;I$4,DATA.discentes!$D:$D,"Cancelado")-
COUNTIFS(DATA.discentes!$C:$C,$B26,DATA.discentes!$F:$F,"&lt;="&amp;I$4,DATA.discentes!$D:$D,"Desligado")-
COUNTIFS(DATA.discentes!$C:$C,$B26,DATA.discentes!$F:$F,"&lt;="&amp;I$4,DATA.discentes!$D:$D,"Externo")-
COUNTIFS(DATA.discentes!$C:$C,$B26,DATA.discentes!$F:$F,"&lt;="&amp;I$4,DATA.discentes!$D:$D,"Trancado")</f>
        <v>2</v>
      </c>
      <c r="J26" s="21">
        <f>COUNTIFS(DATA.discentes!$C:$C,$B26,DATA.discentes!$F:$F,"&lt;="&amp;J$4)-
COUNTIFS(DATA.discentes!$C:$C,$B26,DATA.discentes!$I:$I,"&lt;="&amp;J$4)-
COUNTIFS(DATA.discentes!$C:$C,$B26,DATA.discentes!$F:$F,"&lt;="&amp;J$4,DATA.discentes!$D:$D,"Cancelado")-
COUNTIFS(DATA.discentes!$C:$C,$B26,DATA.discentes!$F:$F,"&lt;="&amp;J$4,DATA.discentes!$D:$D,"Desligado")-
COUNTIFS(DATA.discentes!$C:$C,$B26,DATA.discentes!$F:$F,"&lt;="&amp;J$4,DATA.discentes!$D:$D,"Externo")-
COUNTIFS(DATA.discentes!$C:$C,$B26,DATA.discentes!$F:$F,"&lt;="&amp;J$4,DATA.discentes!$D:$D,"Trancado")</f>
        <v>1</v>
      </c>
      <c r="K26" s="21"/>
      <c r="L26" s="21">
        <f>COUNTIFS(DATA.discentes!$C:$C,$B26,DATA.discentes!$F:$F,"&lt;="&amp;L$4)-
COUNTIFS(DATA.discentes!$C:$C,$B26,DATA.discentes!$I:$I,"&lt;="&amp;L$4)-
COUNTIFS(DATA.discentes!$C:$C,$B26,DATA.discentes!$F:$F,"&lt;="&amp;L$4,DATA.discentes!$D:$D,"Cancelado")-
COUNTIFS(DATA.discentes!$C:$C,$B26,DATA.discentes!$F:$F,"&lt;="&amp;L$4,DATA.discentes!$D:$D,"Desligado")-
COUNTIFS(DATA.discentes!$C:$C,$B26,DATA.discentes!$F:$F,"&lt;="&amp;L$4,DATA.discentes!$D:$D,"Externo")-
COUNTIFS(DATA.discentes!$C:$C,$B26,DATA.discentes!$F:$F,"&lt;="&amp;L$4,DATA.discentes!$D:$D,"Trancado")</f>
        <v>3</v>
      </c>
      <c r="M26" s="21">
        <f>COUNTIFS(DATA.discentes!$C:$C,$B26,DATA.discentes!$F:$F,"&lt;="&amp;M$4)-
COUNTIFS(DATA.discentes!$C:$C,$B26,DATA.discentes!$I:$I,"&lt;="&amp;M$4)-
COUNTIFS(DATA.discentes!$C:$C,$B26,DATA.discentes!$F:$F,"&lt;="&amp;M$4,DATA.discentes!$D:$D,"Cancelado")-
COUNTIFS(DATA.discentes!$C:$C,$B26,DATA.discentes!$F:$F,"&lt;="&amp;M$4,DATA.discentes!$D:$D,"Desligado")-
COUNTIFS(DATA.discentes!$C:$C,$B26,DATA.discentes!$F:$F,"&lt;="&amp;M$4,DATA.discentes!$D:$D,"Externo")-
COUNTIFS(DATA.discentes!$C:$C,$B26,DATA.discentes!$F:$F,"&lt;="&amp;M$4,DATA.discentes!$D:$D,"Trancado")</f>
        <v>4</v>
      </c>
      <c r="N26" s="21">
        <f>COUNTIFS(DATA.discentes!$C:$C,$B26,DATA.discentes!$F:$F,"&lt;="&amp;N$4)-
COUNTIFS(DATA.discentes!$C:$C,$B26,DATA.discentes!$I:$I,"&lt;="&amp;N$4)-
COUNTIFS(DATA.discentes!$C:$C,$B26,DATA.discentes!$F:$F,"&lt;="&amp;N$4,DATA.discentes!$D:$D,"Cancelado")-
COUNTIFS(DATA.discentes!$C:$C,$B26,DATA.discentes!$F:$F,"&lt;="&amp;N$4,DATA.discentes!$D:$D,"Desligado")-
COUNTIFS(DATA.discentes!$C:$C,$B26,DATA.discentes!$F:$F,"&lt;="&amp;N$4,DATA.discentes!$D:$D,"Externo")-
COUNTIFS(DATA.discentes!$C:$C,$B26,DATA.discentes!$F:$F,"&lt;="&amp;N$4,DATA.discentes!$D:$D,"Trancado")</f>
        <v>6</v>
      </c>
      <c r="O26" s="21">
        <f>COUNTIFS(DATA.discentes!$C:$C,$B26,DATA.discentes!$F:$F,"&lt;="&amp;O$4)-
COUNTIFS(DATA.discentes!$C:$C,$B26,DATA.discentes!$I:$I,"&lt;="&amp;O$4)-
COUNTIFS(DATA.discentes!$C:$C,$B26,DATA.discentes!$F:$F,"&lt;="&amp;O$4,DATA.discentes!$D:$D,"Cancelado")-
COUNTIFS(DATA.discentes!$C:$C,$B26,DATA.discentes!$F:$F,"&lt;="&amp;O$4,DATA.discentes!$D:$D,"Desligado")-
COUNTIFS(DATA.discentes!$C:$C,$B26,DATA.discentes!$F:$F,"&lt;="&amp;O$4,DATA.discentes!$D:$D,"Externo")-
COUNTIFS(DATA.discentes!$C:$C,$B26,DATA.discentes!$F:$F,"&lt;="&amp;O$4,DATA.discentes!$D:$D,"Trancado")</f>
        <v>4</v>
      </c>
      <c r="P26" s="21"/>
      <c r="Q26" s="21">
        <f>COUNTIFS(DATA.discentes!$C:$C,$B26,DATA.discentes!$F:$F,"&lt;="&amp;Q$4)-
COUNTIFS(DATA.discentes!$C:$C,$B26,DATA.discentes!$I:$I,"&lt;="&amp;Q$4)-
COUNTIFS(DATA.discentes!$C:$C,$B26,DATA.discentes!$F:$F,"&lt;="&amp;Q$4,DATA.discentes!$D:$D,"Cancelado")-
COUNTIFS(DATA.discentes!$C:$C,$B26,DATA.discentes!$F:$F,"&lt;="&amp;Q$4,DATA.discentes!$D:$D,"Desligado")-
COUNTIFS(DATA.discentes!$C:$C,$B26,DATA.discentes!$F:$F,"&lt;="&amp;Q$4,DATA.discentes!$D:$D,"Externo")-
COUNTIFS(DATA.discentes!$C:$C,$B26,DATA.discentes!$F:$F,"&lt;="&amp;Q$4,DATA.discentes!$D:$D,"Trancado")</f>
        <v>0</v>
      </c>
      <c r="R26" s="21">
        <f>COUNTIFS(DATA.discentes!$C:$C,$B26,DATA.discentes!$F:$F,"&lt;="&amp;R$4)-
COUNTIFS(DATA.discentes!$C:$C,$B26,DATA.discentes!$I:$I,"&lt;="&amp;R$4)-
COUNTIFS(DATA.discentes!$C:$C,$B26,DATA.discentes!$F:$F,"&lt;="&amp;R$4,DATA.discentes!$D:$D,"Cancelado")-
COUNTIFS(DATA.discentes!$C:$C,$B26,DATA.discentes!$F:$F,"&lt;="&amp;R$4,DATA.discentes!$D:$D,"Desligado")-
COUNTIFS(DATA.discentes!$C:$C,$B26,DATA.discentes!$F:$F,"&lt;="&amp;R$4,DATA.discentes!$D:$D,"Externo")-
COUNTIFS(DATA.discentes!$C:$C,$B26,DATA.discentes!$F:$F,"&lt;="&amp;R$4,DATA.discentes!$D:$D,"Trancado")</f>
        <v>0</v>
      </c>
      <c r="S26" s="21">
        <f>COUNTIFS(DATA.discentes!$C:$C,$B26,DATA.discentes!$F:$F,"&lt;="&amp;S$4)-
COUNTIFS(DATA.discentes!$C:$C,$B26,DATA.discentes!$I:$I,"&lt;="&amp;S$4)-
COUNTIFS(DATA.discentes!$C:$C,$B26,DATA.discentes!$F:$F,"&lt;="&amp;S$4,DATA.discentes!$D:$D,"Cancelado")-
COUNTIFS(DATA.discentes!$C:$C,$B26,DATA.discentes!$F:$F,"&lt;="&amp;S$4,DATA.discentes!$D:$D,"Desligado")-
COUNTIFS(DATA.discentes!$C:$C,$B26,DATA.discentes!$F:$F,"&lt;="&amp;S$4,DATA.discentes!$D:$D,"Externo")-
COUNTIFS(DATA.discentes!$C:$C,$B26,DATA.discentes!$F:$F,"&lt;="&amp;S$4,DATA.discentes!$D:$D,"Trancado")</f>
        <v>0</v>
      </c>
      <c r="T26" s="21">
        <f>COUNTIFS(DATA.discentes!$C:$C,$B26,DATA.discentes!$F:$F,"&lt;="&amp;T$4)-
COUNTIFS(DATA.discentes!$C:$C,$B26,DATA.discentes!$I:$I,"&lt;="&amp;T$4)-
COUNTIFS(DATA.discentes!$C:$C,$B26,DATA.discentes!$F:$F,"&lt;="&amp;T$4,DATA.discentes!$D:$D,"Cancelado")-
COUNTIFS(DATA.discentes!$C:$C,$B26,DATA.discentes!$F:$F,"&lt;="&amp;T$4,DATA.discentes!$D:$D,"Desligado")-
COUNTIFS(DATA.discentes!$C:$C,$B26,DATA.discentes!$F:$F,"&lt;="&amp;T$4,DATA.discentes!$D:$D,"Externo")-
COUNTIFS(DATA.discentes!$C:$C,$B26,DATA.discentes!$F:$F,"&lt;="&amp;T$4,DATA.discentes!$D:$D,"Trancado")</f>
        <v>0</v>
      </c>
      <c r="U26" s="21"/>
      <c r="V26" s="21">
        <f>COUNTIFS(DATA.discentes!$C:$C,$B26,DATA.discentes!$F:$F,"&lt;="&amp;V$4)-
COUNTIFS(DATA.discentes!$C:$C,$B26,DATA.discentes!$I:$I,"&lt;="&amp;V$4)-
COUNTIFS(DATA.discentes!$C:$C,$B26,DATA.discentes!$F:$F,"&lt;="&amp;V$4,DATA.discentes!$D:$D,"Cancelado")-
COUNTIFS(DATA.discentes!$C:$C,$B26,DATA.discentes!$F:$F,"&lt;="&amp;V$4,DATA.discentes!$D:$D,"Desligado")-
COUNTIFS(DATA.discentes!$C:$C,$B26,DATA.discentes!$F:$F,"&lt;="&amp;V$4,DATA.discentes!$D:$D,"Externo")-
COUNTIFS(DATA.discentes!$C:$C,$B26,DATA.discentes!$F:$F,"&lt;="&amp;V$4,DATA.discentes!$D:$D,"Trancado")</f>
        <v>0</v>
      </c>
      <c r="W26" s="21">
        <f>COUNTIFS(DATA.discentes!$C:$C,$B26,DATA.discentes!$F:$F,"&lt;="&amp;W$4)-
COUNTIFS(DATA.discentes!$C:$C,$B26,DATA.discentes!$I:$I,"&lt;="&amp;W$4)-
COUNTIFS(DATA.discentes!$C:$C,$B26,DATA.discentes!$F:$F,"&lt;="&amp;W$4,DATA.discentes!$D:$D,"Cancelado")-
COUNTIFS(DATA.discentes!$C:$C,$B26,DATA.discentes!$F:$F,"&lt;="&amp;W$4,DATA.discentes!$D:$D,"Desligado")-
COUNTIFS(DATA.discentes!$C:$C,$B26,DATA.discentes!$F:$F,"&lt;="&amp;W$4,DATA.discentes!$D:$D,"Externo")-
COUNTIFS(DATA.discentes!$C:$C,$B26,DATA.discentes!$F:$F,"&lt;="&amp;W$4,DATA.discentes!$D:$D,"Trancado")</f>
        <v>0</v>
      </c>
      <c r="X26" s="21">
        <f>COUNTIFS(DATA.discentes!$C:$C,$B26,DATA.discentes!$F:$F,"&lt;="&amp;X$4)-
COUNTIFS(DATA.discentes!$C:$C,$B26,DATA.discentes!$I:$I,"&lt;="&amp;X$4)-
COUNTIFS(DATA.discentes!$C:$C,$B26,DATA.discentes!$F:$F,"&lt;="&amp;X$4,DATA.discentes!$D:$D,"Cancelado")-
COUNTIFS(DATA.discentes!$C:$C,$B26,DATA.discentes!$F:$F,"&lt;="&amp;X$4,DATA.discentes!$D:$D,"Desligado")-
COUNTIFS(DATA.discentes!$C:$C,$B26,DATA.discentes!$F:$F,"&lt;="&amp;X$4,DATA.discentes!$D:$D,"Externo")-
COUNTIFS(DATA.discentes!$C:$C,$B26,DATA.discentes!$F:$F,"&lt;="&amp;X$4,DATA.discentes!$D:$D,"Trancado")</f>
        <v>0</v>
      </c>
      <c r="Y26" s="21">
        <f>COUNTIFS(DATA.discentes!$C:$C,$B26,DATA.discentes!$F:$F,"&lt;="&amp;Y$4)-
COUNTIFS(DATA.discentes!$C:$C,$B26,DATA.discentes!$I:$I,"&lt;="&amp;Y$4)-
COUNTIFS(DATA.discentes!$C:$C,$B26,DATA.discentes!$F:$F,"&lt;="&amp;Y$4,DATA.discentes!$D:$D,"Cancelado")-
COUNTIFS(DATA.discentes!$C:$C,$B26,DATA.discentes!$F:$F,"&lt;="&amp;Y$4,DATA.discentes!$D:$D,"Desligado")-
COUNTIFS(DATA.discentes!$C:$C,$B26,DATA.discentes!$F:$F,"&lt;="&amp;Y$4,DATA.discentes!$D:$D,"Externo")-
COUNTIFS(DATA.discentes!$C:$C,$B26,DATA.discentes!$F:$F,"&lt;="&amp;Y$4,DATA.discentes!$D:$D,"Trancado")</f>
        <v>0</v>
      </c>
      <c r="Z26" s="5"/>
    </row>
    <row r="27" spans="1:26" ht="15.75" customHeight="1" x14ac:dyDescent="0.2">
      <c r="A27" s="5"/>
      <c r="B27" s="2" t="s">
        <v>56</v>
      </c>
      <c r="C27" s="5" t="s">
        <v>38</v>
      </c>
      <c r="D27" s="5" t="s">
        <v>38</v>
      </c>
      <c r="E27" s="39">
        <f ca="1">IFERROR(AVERAGEIFS(DATA.discentes!$J:$J,DATA.discentes!$A:$A,E$4,DATA.discentes!$C:$C,$B27,DATA.discentes!$D:$D,"Formado"),"*")</f>
        <v>24.389041095890416</v>
      </c>
      <c r="F27" s="39" t="str">
        <f>IFERROR(AVERAGEIFS(DATA.discentes!$J:$J,DATA.discentes!$A:$A,F$4,DATA.discentes!$C:$C,$B27,DATA.discentes!$D:$D,"Formado"),"*")</f>
        <v>*</v>
      </c>
      <c r="G27" s="39">
        <f>COUNTIFS(DATA.discentes!$C:$C,$B27,DATA.discentes!$D:$D,"Formado")</f>
        <v>6</v>
      </c>
      <c r="H27" s="21">
        <f>COUNTIFS(DATA.discentes!$C:$C,$B27,DATA.discentes!$F:$F,"&lt;="&amp;H$4)-
COUNTIFS(DATA.discentes!$C:$C,$B27,DATA.discentes!$I:$I,"&lt;="&amp;H$4)-
COUNTIFS(DATA.discentes!$C:$C,$B27,DATA.discentes!$F:$F,"&lt;="&amp;H$4,DATA.discentes!$D:$D,"Cancelado")-
COUNTIFS(DATA.discentes!$C:$C,$B27,DATA.discentes!$F:$F,"&lt;="&amp;H$4,DATA.discentes!$D:$D,"Desligado")-
COUNTIFS(DATA.discentes!$C:$C,$B27,DATA.discentes!$F:$F,"&lt;="&amp;H$4,DATA.discentes!$D:$D,"Externo")-
COUNTIFS(DATA.discentes!$C:$C,$B27,DATA.discentes!$F:$F,"&lt;="&amp;H$4,DATA.discentes!$D:$D,"Trancado")</f>
        <v>1</v>
      </c>
      <c r="I27" s="21">
        <f>COUNTIFS(DATA.discentes!$C:$C,$B27,DATA.discentes!$F:$F,"&lt;="&amp;I$4)-
COUNTIFS(DATA.discentes!$C:$C,$B27,DATA.discentes!$I:$I,"&lt;="&amp;I$4)-
COUNTIFS(DATA.discentes!$C:$C,$B27,DATA.discentes!$F:$F,"&lt;="&amp;I$4,DATA.discentes!$D:$D,"Cancelado")-
COUNTIFS(DATA.discentes!$C:$C,$B27,DATA.discentes!$F:$F,"&lt;="&amp;I$4,DATA.discentes!$D:$D,"Desligado")-
COUNTIFS(DATA.discentes!$C:$C,$B27,DATA.discentes!$F:$F,"&lt;="&amp;I$4,DATA.discentes!$D:$D,"Externo")-
COUNTIFS(DATA.discentes!$C:$C,$B27,DATA.discentes!$F:$F,"&lt;="&amp;I$4,DATA.discentes!$D:$D,"Trancado")</f>
        <v>1</v>
      </c>
      <c r="J27" s="21">
        <f>COUNTIFS(DATA.discentes!$C:$C,$B27,DATA.discentes!$F:$F,"&lt;="&amp;J$4)-
COUNTIFS(DATA.discentes!$C:$C,$B27,DATA.discentes!$I:$I,"&lt;="&amp;J$4)-
COUNTIFS(DATA.discentes!$C:$C,$B27,DATA.discentes!$F:$F,"&lt;="&amp;J$4,DATA.discentes!$D:$D,"Cancelado")-
COUNTIFS(DATA.discentes!$C:$C,$B27,DATA.discentes!$F:$F,"&lt;="&amp;J$4,DATA.discentes!$D:$D,"Desligado")-
COUNTIFS(DATA.discentes!$C:$C,$B27,DATA.discentes!$F:$F,"&lt;="&amp;J$4,DATA.discentes!$D:$D,"Externo")-
COUNTIFS(DATA.discentes!$C:$C,$B27,DATA.discentes!$F:$F,"&lt;="&amp;J$4,DATA.discentes!$D:$D,"Trancado")</f>
        <v>3</v>
      </c>
      <c r="K27" s="25"/>
      <c r="L27" s="21">
        <f>COUNTIFS(DATA.discentes!$C:$C,$B27,DATA.discentes!$F:$F,"&lt;="&amp;L$4)-
COUNTIFS(DATA.discentes!$C:$C,$B27,DATA.discentes!$I:$I,"&lt;="&amp;L$4)-
COUNTIFS(DATA.discentes!$C:$C,$B27,DATA.discentes!$F:$F,"&lt;="&amp;L$4,DATA.discentes!$D:$D,"Cancelado")-
COUNTIFS(DATA.discentes!$C:$C,$B27,DATA.discentes!$F:$F,"&lt;="&amp;L$4,DATA.discentes!$D:$D,"Desligado")-
COUNTIFS(DATA.discentes!$C:$C,$B27,DATA.discentes!$F:$F,"&lt;="&amp;L$4,DATA.discentes!$D:$D,"Externo")-
COUNTIFS(DATA.discentes!$C:$C,$B27,DATA.discentes!$F:$F,"&lt;="&amp;L$4,DATA.discentes!$D:$D,"Trancado")</f>
        <v>4</v>
      </c>
      <c r="M27" s="21">
        <f>COUNTIFS(DATA.discentes!$C:$C,$B27,DATA.discentes!$F:$F,"&lt;="&amp;M$4)-
COUNTIFS(DATA.discentes!$C:$C,$B27,DATA.discentes!$I:$I,"&lt;="&amp;M$4)-
COUNTIFS(DATA.discentes!$C:$C,$B27,DATA.discentes!$F:$F,"&lt;="&amp;M$4,DATA.discentes!$D:$D,"Cancelado")-
COUNTIFS(DATA.discentes!$C:$C,$B27,DATA.discentes!$F:$F,"&lt;="&amp;M$4,DATA.discentes!$D:$D,"Desligado")-
COUNTIFS(DATA.discentes!$C:$C,$B27,DATA.discentes!$F:$F,"&lt;="&amp;M$4,DATA.discentes!$D:$D,"Externo")-
COUNTIFS(DATA.discentes!$C:$C,$B27,DATA.discentes!$F:$F,"&lt;="&amp;M$4,DATA.discentes!$D:$D,"Trancado")</f>
        <v>0</v>
      </c>
      <c r="N27" s="21">
        <f>COUNTIFS(DATA.discentes!$C:$C,$B27,DATA.discentes!$F:$F,"&lt;="&amp;N$4)-
COUNTIFS(DATA.discentes!$C:$C,$B27,DATA.discentes!$I:$I,"&lt;="&amp;N$4)-
COUNTIFS(DATA.discentes!$C:$C,$B27,DATA.discentes!$F:$F,"&lt;="&amp;N$4,DATA.discentes!$D:$D,"Cancelado")-
COUNTIFS(DATA.discentes!$C:$C,$B27,DATA.discentes!$F:$F,"&lt;="&amp;N$4,DATA.discentes!$D:$D,"Desligado")-
COUNTIFS(DATA.discentes!$C:$C,$B27,DATA.discentes!$F:$F,"&lt;="&amp;N$4,DATA.discentes!$D:$D,"Externo")-
COUNTIFS(DATA.discentes!$C:$C,$B27,DATA.discentes!$F:$F,"&lt;="&amp;N$4,DATA.discentes!$D:$D,"Trancado")</f>
        <v>0</v>
      </c>
      <c r="O27" s="21">
        <f>COUNTIFS(DATA.discentes!$C:$C,$B27,DATA.discentes!$F:$F,"&lt;="&amp;O$4)-
COUNTIFS(DATA.discentes!$C:$C,$B27,DATA.discentes!$I:$I,"&lt;="&amp;O$4)-
COUNTIFS(DATA.discentes!$C:$C,$B27,DATA.discentes!$F:$F,"&lt;="&amp;O$4,DATA.discentes!$D:$D,"Cancelado")-
COUNTIFS(DATA.discentes!$C:$C,$B27,DATA.discentes!$F:$F,"&lt;="&amp;O$4,DATA.discentes!$D:$D,"Desligado")-
COUNTIFS(DATA.discentes!$C:$C,$B27,DATA.discentes!$F:$F,"&lt;="&amp;O$4,DATA.discentes!$D:$D,"Externo")-
COUNTIFS(DATA.discentes!$C:$C,$B27,DATA.discentes!$F:$F,"&lt;="&amp;O$4,DATA.discentes!$D:$D,"Trancado")</f>
        <v>0</v>
      </c>
      <c r="P27" s="25"/>
      <c r="Q27" s="21">
        <f>COUNTIFS(DATA.discentes!$C:$C,$B27,DATA.discentes!$F:$F,"&lt;="&amp;Q$4)-
COUNTIFS(DATA.discentes!$C:$C,$B27,DATA.discentes!$I:$I,"&lt;="&amp;Q$4)-
COUNTIFS(DATA.discentes!$C:$C,$B27,DATA.discentes!$F:$F,"&lt;="&amp;Q$4,DATA.discentes!$D:$D,"Cancelado")-
COUNTIFS(DATA.discentes!$C:$C,$B27,DATA.discentes!$F:$F,"&lt;="&amp;Q$4,DATA.discentes!$D:$D,"Desligado")-
COUNTIFS(DATA.discentes!$C:$C,$B27,DATA.discentes!$F:$F,"&lt;="&amp;Q$4,DATA.discentes!$D:$D,"Externo")-
COUNTIFS(DATA.discentes!$C:$C,$B27,DATA.discentes!$F:$F,"&lt;="&amp;Q$4,DATA.discentes!$D:$D,"Trancado")</f>
        <v>0</v>
      </c>
      <c r="R27" s="21">
        <f>COUNTIFS(DATA.discentes!$C:$C,$B27,DATA.discentes!$F:$F,"&lt;="&amp;R$4)-
COUNTIFS(DATA.discentes!$C:$C,$B27,DATA.discentes!$I:$I,"&lt;="&amp;R$4)-
COUNTIFS(DATA.discentes!$C:$C,$B27,DATA.discentes!$F:$F,"&lt;="&amp;R$4,DATA.discentes!$D:$D,"Cancelado")-
COUNTIFS(DATA.discentes!$C:$C,$B27,DATA.discentes!$F:$F,"&lt;="&amp;R$4,DATA.discentes!$D:$D,"Desligado")-
COUNTIFS(DATA.discentes!$C:$C,$B27,DATA.discentes!$F:$F,"&lt;="&amp;R$4,DATA.discentes!$D:$D,"Externo")-
COUNTIFS(DATA.discentes!$C:$C,$B27,DATA.discentes!$F:$F,"&lt;="&amp;R$4,DATA.discentes!$D:$D,"Trancado")</f>
        <v>0</v>
      </c>
      <c r="S27" s="21">
        <f>COUNTIFS(DATA.discentes!$C:$C,$B27,DATA.discentes!$F:$F,"&lt;="&amp;S$4)-
COUNTIFS(DATA.discentes!$C:$C,$B27,DATA.discentes!$I:$I,"&lt;="&amp;S$4)-
COUNTIFS(DATA.discentes!$C:$C,$B27,DATA.discentes!$F:$F,"&lt;="&amp;S$4,DATA.discentes!$D:$D,"Cancelado")-
COUNTIFS(DATA.discentes!$C:$C,$B27,DATA.discentes!$F:$F,"&lt;="&amp;S$4,DATA.discentes!$D:$D,"Desligado")-
COUNTIFS(DATA.discentes!$C:$C,$B27,DATA.discentes!$F:$F,"&lt;="&amp;S$4,DATA.discentes!$D:$D,"Externo")-
COUNTIFS(DATA.discentes!$C:$C,$B27,DATA.discentes!$F:$F,"&lt;="&amp;S$4,DATA.discentes!$D:$D,"Trancado")</f>
        <v>0</v>
      </c>
      <c r="T27" s="21">
        <f>COUNTIFS(DATA.discentes!$C:$C,$B27,DATA.discentes!$F:$F,"&lt;="&amp;T$4)-
COUNTIFS(DATA.discentes!$C:$C,$B27,DATA.discentes!$I:$I,"&lt;="&amp;T$4)-
COUNTIFS(DATA.discentes!$C:$C,$B27,DATA.discentes!$F:$F,"&lt;="&amp;T$4,DATA.discentes!$D:$D,"Cancelado")-
COUNTIFS(DATA.discentes!$C:$C,$B27,DATA.discentes!$F:$F,"&lt;="&amp;T$4,DATA.discentes!$D:$D,"Desligado")-
COUNTIFS(DATA.discentes!$C:$C,$B27,DATA.discentes!$F:$F,"&lt;="&amp;T$4,DATA.discentes!$D:$D,"Externo")-
COUNTIFS(DATA.discentes!$C:$C,$B27,DATA.discentes!$F:$F,"&lt;="&amp;T$4,DATA.discentes!$D:$D,"Trancado")</f>
        <v>0</v>
      </c>
      <c r="U27" s="25"/>
      <c r="V27" s="21">
        <f>COUNTIFS(DATA.discentes!$C:$C,$B27,DATA.discentes!$F:$F,"&lt;="&amp;V$4)-
COUNTIFS(DATA.discentes!$C:$C,$B27,DATA.discentes!$I:$I,"&lt;="&amp;V$4)-
COUNTIFS(DATA.discentes!$C:$C,$B27,DATA.discentes!$F:$F,"&lt;="&amp;V$4,DATA.discentes!$D:$D,"Cancelado")-
COUNTIFS(DATA.discentes!$C:$C,$B27,DATA.discentes!$F:$F,"&lt;="&amp;V$4,DATA.discentes!$D:$D,"Desligado")-
COUNTIFS(DATA.discentes!$C:$C,$B27,DATA.discentes!$F:$F,"&lt;="&amp;V$4,DATA.discentes!$D:$D,"Externo")-
COUNTIFS(DATA.discentes!$C:$C,$B27,DATA.discentes!$F:$F,"&lt;="&amp;V$4,DATA.discentes!$D:$D,"Trancado")</f>
        <v>0</v>
      </c>
      <c r="W27" s="21">
        <f>COUNTIFS(DATA.discentes!$C:$C,$B27,DATA.discentes!$F:$F,"&lt;="&amp;W$4)-
COUNTIFS(DATA.discentes!$C:$C,$B27,DATA.discentes!$I:$I,"&lt;="&amp;W$4)-
COUNTIFS(DATA.discentes!$C:$C,$B27,DATA.discentes!$F:$F,"&lt;="&amp;W$4,DATA.discentes!$D:$D,"Cancelado")-
COUNTIFS(DATA.discentes!$C:$C,$B27,DATA.discentes!$F:$F,"&lt;="&amp;W$4,DATA.discentes!$D:$D,"Desligado")-
COUNTIFS(DATA.discentes!$C:$C,$B27,DATA.discentes!$F:$F,"&lt;="&amp;W$4,DATA.discentes!$D:$D,"Externo")-
COUNTIFS(DATA.discentes!$C:$C,$B27,DATA.discentes!$F:$F,"&lt;="&amp;W$4,DATA.discentes!$D:$D,"Trancado")</f>
        <v>0</v>
      </c>
      <c r="X27" s="21">
        <f>COUNTIFS(DATA.discentes!$C:$C,$B27,DATA.discentes!$F:$F,"&lt;="&amp;X$4)-
COUNTIFS(DATA.discentes!$C:$C,$B27,DATA.discentes!$I:$I,"&lt;="&amp;X$4)-
COUNTIFS(DATA.discentes!$C:$C,$B27,DATA.discentes!$F:$F,"&lt;="&amp;X$4,DATA.discentes!$D:$D,"Cancelado")-
COUNTIFS(DATA.discentes!$C:$C,$B27,DATA.discentes!$F:$F,"&lt;="&amp;X$4,DATA.discentes!$D:$D,"Desligado")-
COUNTIFS(DATA.discentes!$C:$C,$B27,DATA.discentes!$F:$F,"&lt;="&amp;X$4,DATA.discentes!$D:$D,"Externo")-
COUNTIFS(DATA.discentes!$C:$C,$B27,DATA.discentes!$F:$F,"&lt;="&amp;X$4,DATA.discentes!$D:$D,"Trancado")</f>
        <v>0</v>
      </c>
      <c r="Y27" s="21">
        <f>COUNTIFS(DATA.discentes!$C:$C,$B27,DATA.discentes!$F:$F,"&lt;="&amp;Y$4)-
COUNTIFS(DATA.discentes!$C:$C,$B27,DATA.discentes!$I:$I,"&lt;="&amp;Y$4)-
COUNTIFS(DATA.discentes!$C:$C,$B27,DATA.discentes!$F:$F,"&lt;="&amp;Y$4,DATA.discentes!$D:$D,"Cancelado")-
COUNTIFS(DATA.discentes!$C:$C,$B27,DATA.discentes!$F:$F,"&lt;="&amp;Y$4,DATA.discentes!$D:$D,"Desligado")-
COUNTIFS(DATA.discentes!$C:$C,$B27,DATA.discentes!$F:$F,"&lt;="&amp;Y$4,DATA.discentes!$D:$D,"Externo")-
COUNTIFS(DATA.discentes!$C:$C,$B27,DATA.discentes!$F:$F,"&lt;="&amp;Y$4,DATA.discentes!$D:$D,"Trancado")</f>
        <v>0</v>
      </c>
      <c r="Z27" s="5"/>
    </row>
    <row r="28" spans="1:26" ht="15.75" customHeight="1" x14ac:dyDescent="0.2">
      <c r="A28" s="5"/>
      <c r="B28" s="2" t="s">
        <v>57</v>
      </c>
      <c r="C28" s="5" t="s">
        <v>38</v>
      </c>
      <c r="D28" s="5" t="s">
        <v>38</v>
      </c>
      <c r="E28" s="39">
        <f ca="1">IFERROR(AVERAGEIFS(DATA.discentes!$J:$J,DATA.discentes!$A:$A,E$4,DATA.discentes!$C:$C,$B28,DATA.discentes!$D:$D,"Formado"),"*")</f>
        <v>24.082191780821915</v>
      </c>
      <c r="F28" s="39" t="str">
        <f>IFERROR(AVERAGEIFS(DATA.discentes!$J:$J,DATA.discentes!$A:$A,F$4,DATA.discentes!$C:$C,$B28,DATA.discentes!$D:$D,"Formado"),"*")</f>
        <v>*</v>
      </c>
      <c r="G28" s="39">
        <f>COUNTIFS(DATA.discentes!$C:$C,$B28,DATA.discentes!$D:$D,"Formado")</f>
        <v>4</v>
      </c>
      <c r="H28" s="21">
        <f>COUNTIFS(DATA.discentes!$C:$C,$B28,DATA.discentes!$F:$F,"&lt;="&amp;H$4)-
COUNTIFS(DATA.discentes!$C:$C,$B28,DATA.discentes!$I:$I,"&lt;="&amp;H$4)-
COUNTIFS(DATA.discentes!$C:$C,$B28,DATA.discentes!$F:$F,"&lt;="&amp;H$4,DATA.discentes!$D:$D,"Cancelado")-
COUNTIFS(DATA.discentes!$C:$C,$B28,DATA.discentes!$F:$F,"&lt;="&amp;H$4,DATA.discentes!$D:$D,"Desligado")-
COUNTIFS(DATA.discentes!$C:$C,$B28,DATA.discentes!$F:$F,"&lt;="&amp;H$4,DATA.discentes!$D:$D,"Externo")-
COUNTIFS(DATA.discentes!$C:$C,$B28,DATA.discentes!$F:$F,"&lt;="&amp;H$4,DATA.discentes!$D:$D,"Trancado")</f>
        <v>2</v>
      </c>
      <c r="I28" s="21">
        <f>COUNTIFS(DATA.discentes!$C:$C,$B28,DATA.discentes!$F:$F,"&lt;="&amp;I$4)-
COUNTIFS(DATA.discentes!$C:$C,$B28,DATA.discentes!$I:$I,"&lt;="&amp;I$4)-
COUNTIFS(DATA.discentes!$C:$C,$B28,DATA.discentes!$F:$F,"&lt;="&amp;I$4,DATA.discentes!$D:$D,"Cancelado")-
COUNTIFS(DATA.discentes!$C:$C,$B28,DATA.discentes!$F:$F,"&lt;="&amp;I$4,DATA.discentes!$D:$D,"Desligado")-
COUNTIFS(DATA.discentes!$C:$C,$B28,DATA.discentes!$F:$F,"&lt;="&amp;I$4,DATA.discentes!$D:$D,"Externo")-
COUNTIFS(DATA.discentes!$C:$C,$B28,DATA.discentes!$F:$F,"&lt;="&amp;I$4,DATA.discentes!$D:$D,"Trancado")</f>
        <v>2</v>
      </c>
      <c r="J28" s="21">
        <f>COUNTIFS(DATA.discentes!$C:$C,$B28,DATA.discentes!$F:$F,"&lt;="&amp;J$4)-
COUNTIFS(DATA.discentes!$C:$C,$B28,DATA.discentes!$I:$I,"&lt;="&amp;J$4)-
COUNTIFS(DATA.discentes!$C:$C,$B28,DATA.discentes!$F:$F,"&lt;="&amp;J$4,DATA.discentes!$D:$D,"Cancelado")-
COUNTIFS(DATA.discentes!$C:$C,$B28,DATA.discentes!$F:$F,"&lt;="&amp;J$4,DATA.discentes!$D:$D,"Desligado")-
COUNTIFS(DATA.discentes!$C:$C,$B28,DATA.discentes!$F:$F,"&lt;="&amp;J$4,DATA.discentes!$D:$D,"Externo")-
COUNTIFS(DATA.discentes!$C:$C,$B28,DATA.discentes!$F:$F,"&lt;="&amp;J$4,DATA.discentes!$D:$D,"Trancado")</f>
        <v>2</v>
      </c>
      <c r="K28" s="5"/>
      <c r="L28" s="21">
        <f>COUNTIFS(DATA.discentes!$C:$C,$B28,DATA.discentes!$F:$F,"&lt;="&amp;L$4)-
COUNTIFS(DATA.discentes!$C:$C,$B28,DATA.discentes!$I:$I,"&lt;="&amp;L$4)-
COUNTIFS(DATA.discentes!$C:$C,$B28,DATA.discentes!$F:$F,"&lt;="&amp;L$4,DATA.discentes!$D:$D,"Cancelado")-
COUNTIFS(DATA.discentes!$C:$C,$B28,DATA.discentes!$F:$F,"&lt;="&amp;L$4,DATA.discentes!$D:$D,"Desligado")-
COUNTIFS(DATA.discentes!$C:$C,$B28,DATA.discentes!$F:$F,"&lt;="&amp;L$4,DATA.discentes!$D:$D,"Externo")-
COUNTIFS(DATA.discentes!$C:$C,$B28,DATA.discentes!$F:$F,"&lt;="&amp;L$4,DATA.discentes!$D:$D,"Trancado")</f>
        <v>1</v>
      </c>
      <c r="M28" s="21">
        <f>COUNTIFS(DATA.discentes!$C:$C,$B28,DATA.discentes!$F:$F,"&lt;="&amp;M$4)-
COUNTIFS(DATA.discentes!$C:$C,$B28,DATA.discentes!$I:$I,"&lt;="&amp;M$4)-
COUNTIFS(DATA.discentes!$C:$C,$B28,DATA.discentes!$F:$F,"&lt;="&amp;M$4,DATA.discentes!$D:$D,"Cancelado")-
COUNTIFS(DATA.discentes!$C:$C,$B28,DATA.discentes!$F:$F,"&lt;="&amp;M$4,DATA.discentes!$D:$D,"Desligado")-
COUNTIFS(DATA.discentes!$C:$C,$B28,DATA.discentes!$F:$F,"&lt;="&amp;M$4,DATA.discentes!$D:$D,"Externo")-
COUNTIFS(DATA.discentes!$C:$C,$B28,DATA.discentes!$F:$F,"&lt;="&amp;M$4,DATA.discentes!$D:$D,"Trancado")</f>
        <v>0</v>
      </c>
      <c r="N28" s="21">
        <f>COUNTIFS(DATA.discentes!$C:$C,$B28,DATA.discentes!$F:$F,"&lt;="&amp;N$4)-
COUNTIFS(DATA.discentes!$C:$C,$B28,DATA.discentes!$I:$I,"&lt;="&amp;N$4)-
COUNTIFS(DATA.discentes!$C:$C,$B28,DATA.discentes!$F:$F,"&lt;="&amp;N$4,DATA.discentes!$D:$D,"Cancelado")-
COUNTIFS(DATA.discentes!$C:$C,$B28,DATA.discentes!$F:$F,"&lt;="&amp;N$4,DATA.discentes!$D:$D,"Desligado")-
COUNTIFS(DATA.discentes!$C:$C,$B28,DATA.discentes!$F:$F,"&lt;="&amp;N$4,DATA.discentes!$D:$D,"Externo")-
COUNTIFS(DATA.discentes!$C:$C,$B28,DATA.discentes!$F:$F,"&lt;="&amp;N$4,DATA.discentes!$D:$D,"Trancado")</f>
        <v>0</v>
      </c>
      <c r="O28" s="21">
        <f>COUNTIFS(DATA.discentes!$C:$C,$B28,DATA.discentes!$F:$F,"&lt;="&amp;O$4)-
COUNTIFS(DATA.discentes!$C:$C,$B28,DATA.discentes!$I:$I,"&lt;="&amp;O$4)-
COUNTIFS(DATA.discentes!$C:$C,$B28,DATA.discentes!$F:$F,"&lt;="&amp;O$4,DATA.discentes!$D:$D,"Cancelado")-
COUNTIFS(DATA.discentes!$C:$C,$B28,DATA.discentes!$F:$F,"&lt;="&amp;O$4,DATA.discentes!$D:$D,"Desligado")-
COUNTIFS(DATA.discentes!$C:$C,$B28,DATA.discentes!$F:$F,"&lt;="&amp;O$4,DATA.discentes!$D:$D,"Externo")-
COUNTIFS(DATA.discentes!$C:$C,$B28,DATA.discentes!$F:$F,"&lt;="&amp;O$4,DATA.discentes!$D:$D,"Trancado")</f>
        <v>0</v>
      </c>
      <c r="P28" s="5"/>
      <c r="Q28" s="21">
        <f>COUNTIFS(DATA.discentes!$C:$C,$B28,DATA.discentes!$F:$F,"&lt;="&amp;Q$4)-
COUNTIFS(DATA.discentes!$C:$C,$B28,DATA.discentes!$I:$I,"&lt;="&amp;Q$4)-
COUNTIFS(DATA.discentes!$C:$C,$B28,DATA.discentes!$F:$F,"&lt;="&amp;Q$4,DATA.discentes!$D:$D,"Cancelado")-
COUNTIFS(DATA.discentes!$C:$C,$B28,DATA.discentes!$F:$F,"&lt;="&amp;Q$4,DATA.discentes!$D:$D,"Desligado")-
COUNTIFS(DATA.discentes!$C:$C,$B28,DATA.discentes!$F:$F,"&lt;="&amp;Q$4,DATA.discentes!$D:$D,"Externo")-
COUNTIFS(DATA.discentes!$C:$C,$B28,DATA.discentes!$F:$F,"&lt;="&amp;Q$4,DATA.discentes!$D:$D,"Trancado")</f>
        <v>0</v>
      </c>
      <c r="R28" s="21">
        <f>COUNTIFS(DATA.discentes!$C:$C,$B28,DATA.discentes!$F:$F,"&lt;="&amp;R$4)-
COUNTIFS(DATA.discentes!$C:$C,$B28,DATA.discentes!$I:$I,"&lt;="&amp;R$4)-
COUNTIFS(DATA.discentes!$C:$C,$B28,DATA.discentes!$F:$F,"&lt;="&amp;R$4,DATA.discentes!$D:$D,"Cancelado")-
COUNTIFS(DATA.discentes!$C:$C,$B28,DATA.discentes!$F:$F,"&lt;="&amp;R$4,DATA.discentes!$D:$D,"Desligado")-
COUNTIFS(DATA.discentes!$C:$C,$B28,DATA.discentes!$F:$F,"&lt;="&amp;R$4,DATA.discentes!$D:$D,"Externo")-
COUNTIFS(DATA.discentes!$C:$C,$B28,DATA.discentes!$F:$F,"&lt;="&amp;R$4,DATA.discentes!$D:$D,"Trancado")</f>
        <v>0</v>
      </c>
      <c r="S28" s="21">
        <f>COUNTIFS(DATA.discentes!$C:$C,$B28,DATA.discentes!$F:$F,"&lt;="&amp;S$4)-
COUNTIFS(DATA.discentes!$C:$C,$B28,DATA.discentes!$I:$I,"&lt;="&amp;S$4)-
COUNTIFS(DATA.discentes!$C:$C,$B28,DATA.discentes!$F:$F,"&lt;="&amp;S$4,DATA.discentes!$D:$D,"Cancelado")-
COUNTIFS(DATA.discentes!$C:$C,$B28,DATA.discentes!$F:$F,"&lt;="&amp;S$4,DATA.discentes!$D:$D,"Desligado")-
COUNTIFS(DATA.discentes!$C:$C,$B28,DATA.discentes!$F:$F,"&lt;="&amp;S$4,DATA.discentes!$D:$D,"Externo")-
COUNTIFS(DATA.discentes!$C:$C,$B28,DATA.discentes!$F:$F,"&lt;="&amp;S$4,DATA.discentes!$D:$D,"Trancado")</f>
        <v>0</v>
      </c>
      <c r="T28" s="21">
        <f>COUNTIFS(DATA.discentes!$C:$C,$B28,DATA.discentes!$F:$F,"&lt;="&amp;T$4)-
COUNTIFS(DATA.discentes!$C:$C,$B28,DATA.discentes!$I:$I,"&lt;="&amp;T$4)-
COUNTIFS(DATA.discentes!$C:$C,$B28,DATA.discentes!$F:$F,"&lt;="&amp;T$4,DATA.discentes!$D:$D,"Cancelado")-
COUNTIFS(DATA.discentes!$C:$C,$B28,DATA.discentes!$F:$F,"&lt;="&amp;T$4,DATA.discentes!$D:$D,"Desligado")-
COUNTIFS(DATA.discentes!$C:$C,$B28,DATA.discentes!$F:$F,"&lt;="&amp;T$4,DATA.discentes!$D:$D,"Externo")-
COUNTIFS(DATA.discentes!$C:$C,$B28,DATA.discentes!$F:$F,"&lt;="&amp;T$4,DATA.discentes!$D:$D,"Trancado")</f>
        <v>0</v>
      </c>
      <c r="U28" s="5"/>
      <c r="V28" s="21">
        <f>COUNTIFS(DATA.discentes!$C:$C,$B28,DATA.discentes!$F:$F,"&lt;="&amp;V$4)-
COUNTIFS(DATA.discentes!$C:$C,$B28,DATA.discentes!$I:$I,"&lt;="&amp;V$4)-
COUNTIFS(DATA.discentes!$C:$C,$B28,DATA.discentes!$F:$F,"&lt;="&amp;V$4,DATA.discentes!$D:$D,"Cancelado")-
COUNTIFS(DATA.discentes!$C:$C,$B28,DATA.discentes!$F:$F,"&lt;="&amp;V$4,DATA.discentes!$D:$D,"Desligado")-
COUNTIFS(DATA.discentes!$C:$C,$B28,DATA.discentes!$F:$F,"&lt;="&amp;V$4,DATA.discentes!$D:$D,"Externo")-
COUNTIFS(DATA.discentes!$C:$C,$B28,DATA.discentes!$F:$F,"&lt;="&amp;V$4,DATA.discentes!$D:$D,"Trancado")</f>
        <v>0</v>
      </c>
      <c r="W28" s="21">
        <f>COUNTIFS(DATA.discentes!$C:$C,$B28,DATA.discentes!$F:$F,"&lt;="&amp;W$4)-
COUNTIFS(DATA.discentes!$C:$C,$B28,DATA.discentes!$I:$I,"&lt;="&amp;W$4)-
COUNTIFS(DATA.discentes!$C:$C,$B28,DATA.discentes!$F:$F,"&lt;="&amp;W$4,DATA.discentes!$D:$D,"Cancelado")-
COUNTIFS(DATA.discentes!$C:$C,$B28,DATA.discentes!$F:$F,"&lt;="&amp;W$4,DATA.discentes!$D:$D,"Desligado")-
COUNTIFS(DATA.discentes!$C:$C,$B28,DATA.discentes!$F:$F,"&lt;="&amp;W$4,DATA.discentes!$D:$D,"Externo")-
COUNTIFS(DATA.discentes!$C:$C,$B28,DATA.discentes!$F:$F,"&lt;="&amp;W$4,DATA.discentes!$D:$D,"Trancado")</f>
        <v>0</v>
      </c>
      <c r="X28" s="21">
        <f>COUNTIFS(DATA.discentes!$C:$C,$B28,DATA.discentes!$F:$F,"&lt;="&amp;X$4)-
COUNTIFS(DATA.discentes!$C:$C,$B28,DATA.discentes!$I:$I,"&lt;="&amp;X$4)-
COUNTIFS(DATA.discentes!$C:$C,$B28,DATA.discentes!$F:$F,"&lt;="&amp;X$4,DATA.discentes!$D:$D,"Cancelado")-
COUNTIFS(DATA.discentes!$C:$C,$B28,DATA.discentes!$F:$F,"&lt;="&amp;X$4,DATA.discentes!$D:$D,"Desligado")-
COUNTIFS(DATA.discentes!$C:$C,$B28,DATA.discentes!$F:$F,"&lt;="&amp;X$4,DATA.discentes!$D:$D,"Externo")-
COUNTIFS(DATA.discentes!$C:$C,$B28,DATA.discentes!$F:$F,"&lt;="&amp;X$4,DATA.discentes!$D:$D,"Trancado")</f>
        <v>0</v>
      </c>
      <c r="Y28" s="21">
        <f>COUNTIFS(DATA.discentes!$C:$C,$B28,DATA.discentes!$F:$F,"&lt;="&amp;Y$4)-
COUNTIFS(DATA.discentes!$C:$C,$B28,DATA.discentes!$I:$I,"&lt;="&amp;Y$4)-
COUNTIFS(DATA.discentes!$C:$C,$B28,DATA.discentes!$F:$F,"&lt;="&amp;Y$4,DATA.discentes!$D:$D,"Cancelado")-
COUNTIFS(DATA.discentes!$C:$C,$B28,DATA.discentes!$F:$F,"&lt;="&amp;Y$4,DATA.discentes!$D:$D,"Desligado")-
COUNTIFS(DATA.discentes!$C:$C,$B28,DATA.discentes!$F:$F,"&lt;="&amp;Y$4,DATA.discentes!$D:$D,"Externo")-
COUNTIFS(DATA.discentes!$C:$C,$B28,DATA.discentes!$F:$F,"&lt;="&amp;Y$4,DATA.discentes!$D:$D,"Trancado")</f>
        <v>0</v>
      </c>
      <c r="Z28" s="5"/>
    </row>
    <row r="29" spans="1:26" ht="15.75" customHeight="1" x14ac:dyDescent="0.2">
      <c r="A29" s="5"/>
      <c r="B29" s="2" t="s">
        <v>58</v>
      </c>
      <c r="C29" s="5" t="s">
        <v>38</v>
      </c>
      <c r="D29" s="5" t="s">
        <v>38</v>
      </c>
      <c r="E29" s="39">
        <f ca="1">IFERROR(AVERAGEIFS(DATA.discentes!$J:$J,DATA.discentes!$A:$A,E$4,DATA.discentes!$C:$C,$B29,DATA.discentes!$D:$D,"Formado"),"*")</f>
        <v>23.715068493150682</v>
      </c>
      <c r="F29" s="39" t="str">
        <f>IFERROR(AVERAGEIFS(DATA.discentes!$J:$J,DATA.discentes!$A:$A,F$4,DATA.discentes!$C:$C,$B29,DATA.discentes!$D:$D,"Formado"),"*")</f>
        <v>*</v>
      </c>
      <c r="G29" s="39">
        <f>COUNTIFS(DATA.discentes!$C:$C,$B29,DATA.discentes!$D:$D,"Formado")</f>
        <v>3</v>
      </c>
      <c r="H29" s="21">
        <f>COUNTIFS(DATA.discentes!$C:$C,$B29,DATA.discentes!$F:$F,"&lt;="&amp;H$4)-
COUNTIFS(DATA.discentes!$C:$C,$B29,DATA.discentes!$I:$I,"&lt;="&amp;H$4)-
COUNTIFS(DATA.discentes!$C:$C,$B29,DATA.discentes!$F:$F,"&lt;="&amp;H$4,DATA.discentes!$D:$D,"Cancelado")-
COUNTIFS(DATA.discentes!$C:$C,$B29,DATA.discentes!$F:$F,"&lt;="&amp;H$4,DATA.discentes!$D:$D,"Desligado")-
COUNTIFS(DATA.discentes!$C:$C,$B29,DATA.discentes!$F:$F,"&lt;="&amp;H$4,DATA.discentes!$D:$D,"Externo")-
COUNTIFS(DATA.discentes!$C:$C,$B29,DATA.discentes!$F:$F,"&lt;="&amp;H$4,DATA.discentes!$D:$D,"Trancado")</f>
        <v>1</v>
      </c>
      <c r="I29" s="21">
        <f>COUNTIFS(DATA.discentes!$C:$C,$B29,DATA.discentes!$F:$F,"&lt;="&amp;I$4)-
COUNTIFS(DATA.discentes!$C:$C,$B29,DATA.discentes!$I:$I,"&lt;="&amp;I$4)-
COUNTIFS(DATA.discentes!$C:$C,$B29,DATA.discentes!$F:$F,"&lt;="&amp;I$4,DATA.discentes!$D:$D,"Cancelado")-
COUNTIFS(DATA.discentes!$C:$C,$B29,DATA.discentes!$F:$F,"&lt;="&amp;I$4,DATA.discentes!$D:$D,"Desligado")-
COUNTIFS(DATA.discentes!$C:$C,$B29,DATA.discentes!$F:$F,"&lt;="&amp;I$4,DATA.discentes!$D:$D,"Externo")-
COUNTIFS(DATA.discentes!$C:$C,$B29,DATA.discentes!$F:$F,"&lt;="&amp;I$4,DATA.discentes!$D:$D,"Trancado")</f>
        <v>2</v>
      </c>
      <c r="J29" s="21">
        <f>COUNTIFS(DATA.discentes!$C:$C,$B29,DATA.discentes!$F:$F,"&lt;="&amp;J$4)-
COUNTIFS(DATA.discentes!$C:$C,$B29,DATA.discentes!$I:$I,"&lt;="&amp;J$4)-
COUNTIFS(DATA.discentes!$C:$C,$B29,DATA.discentes!$F:$F,"&lt;="&amp;J$4,DATA.discentes!$D:$D,"Cancelado")-
COUNTIFS(DATA.discentes!$C:$C,$B29,DATA.discentes!$F:$F,"&lt;="&amp;J$4,DATA.discentes!$D:$D,"Desligado")-
COUNTIFS(DATA.discentes!$C:$C,$B29,DATA.discentes!$F:$F,"&lt;="&amp;J$4,DATA.discentes!$D:$D,"Externo")-
COUNTIFS(DATA.discentes!$C:$C,$B29,DATA.discentes!$F:$F,"&lt;="&amp;J$4,DATA.discentes!$D:$D,"Trancado")</f>
        <v>1</v>
      </c>
      <c r="K29" s="5"/>
      <c r="L29" s="21">
        <f>COUNTIFS(DATA.discentes!$C:$C,$B29,DATA.discentes!$F:$F,"&lt;="&amp;L$4)-
COUNTIFS(DATA.discentes!$C:$C,$B29,DATA.discentes!$I:$I,"&lt;="&amp;L$4)-
COUNTIFS(DATA.discentes!$C:$C,$B29,DATA.discentes!$F:$F,"&lt;="&amp;L$4,DATA.discentes!$D:$D,"Cancelado")-
COUNTIFS(DATA.discentes!$C:$C,$B29,DATA.discentes!$F:$F,"&lt;="&amp;L$4,DATA.discentes!$D:$D,"Desligado")-
COUNTIFS(DATA.discentes!$C:$C,$B29,DATA.discentes!$F:$F,"&lt;="&amp;L$4,DATA.discentes!$D:$D,"Externo")-
COUNTIFS(DATA.discentes!$C:$C,$B29,DATA.discentes!$F:$F,"&lt;="&amp;L$4,DATA.discentes!$D:$D,"Trancado")</f>
        <v>0</v>
      </c>
      <c r="M29" s="21">
        <f>COUNTIFS(DATA.discentes!$C:$C,$B29,DATA.discentes!$F:$F,"&lt;="&amp;M$4)-
COUNTIFS(DATA.discentes!$C:$C,$B29,DATA.discentes!$I:$I,"&lt;="&amp;M$4)-
COUNTIFS(DATA.discentes!$C:$C,$B29,DATA.discentes!$F:$F,"&lt;="&amp;M$4,DATA.discentes!$D:$D,"Cancelado")-
COUNTIFS(DATA.discentes!$C:$C,$B29,DATA.discentes!$F:$F,"&lt;="&amp;M$4,DATA.discentes!$D:$D,"Desligado")-
COUNTIFS(DATA.discentes!$C:$C,$B29,DATA.discentes!$F:$F,"&lt;="&amp;M$4,DATA.discentes!$D:$D,"Externo")-
COUNTIFS(DATA.discentes!$C:$C,$B29,DATA.discentes!$F:$F,"&lt;="&amp;M$4,DATA.discentes!$D:$D,"Trancado")</f>
        <v>0</v>
      </c>
      <c r="N29" s="21">
        <f>COUNTIFS(DATA.discentes!$C:$C,$B29,DATA.discentes!$F:$F,"&lt;="&amp;N$4)-
COUNTIFS(DATA.discentes!$C:$C,$B29,DATA.discentes!$I:$I,"&lt;="&amp;N$4)-
COUNTIFS(DATA.discentes!$C:$C,$B29,DATA.discentes!$F:$F,"&lt;="&amp;N$4,DATA.discentes!$D:$D,"Cancelado")-
COUNTIFS(DATA.discentes!$C:$C,$B29,DATA.discentes!$F:$F,"&lt;="&amp;N$4,DATA.discentes!$D:$D,"Desligado")-
COUNTIFS(DATA.discentes!$C:$C,$B29,DATA.discentes!$F:$F,"&lt;="&amp;N$4,DATA.discentes!$D:$D,"Externo")-
COUNTIFS(DATA.discentes!$C:$C,$B29,DATA.discentes!$F:$F,"&lt;="&amp;N$4,DATA.discentes!$D:$D,"Trancado")</f>
        <v>0</v>
      </c>
      <c r="O29" s="21">
        <f>COUNTIFS(DATA.discentes!$C:$C,$B29,DATA.discentes!$F:$F,"&lt;="&amp;O$4)-
COUNTIFS(DATA.discentes!$C:$C,$B29,DATA.discentes!$I:$I,"&lt;="&amp;O$4)-
COUNTIFS(DATA.discentes!$C:$C,$B29,DATA.discentes!$F:$F,"&lt;="&amp;O$4,DATA.discentes!$D:$D,"Cancelado")-
COUNTIFS(DATA.discentes!$C:$C,$B29,DATA.discentes!$F:$F,"&lt;="&amp;O$4,DATA.discentes!$D:$D,"Desligado")-
COUNTIFS(DATA.discentes!$C:$C,$B29,DATA.discentes!$F:$F,"&lt;="&amp;O$4,DATA.discentes!$D:$D,"Externo")-
COUNTIFS(DATA.discentes!$C:$C,$B29,DATA.discentes!$F:$F,"&lt;="&amp;O$4,DATA.discentes!$D:$D,"Trancado")</f>
        <v>0</v>
      </c>
      <c r="P29" s="5"/>
      <c r="Q29" s="21">
        <f>COUNTIFS(DATA.discentes!$C:$C,$B29,DATA.discentes!$F:$F,"&lt;="&amp;Q$4)-
COUNTIFS(DATA.discentes!$C:$C,$B29,DATA.discentes!$I:$I,"&lt;="&amp;Q$4)-
COUNTIFS(DATA.discentes!$C:$C,$B29,DATA.discentes!$F:$F,"&lt;="&amp;Q$4,DATA.discentes!$D:$D,"Cancelado")-
COUNTIFS(DATA.discentes!$C:$C,$B29,DATA.discentes!$F:$F,"&lt;="&amp;Q$4,DATA.discentes!$D:$D,"Desligado")-
COUNTIFS(DATA.discentes!$C:$C,$B29,DATA.discentes!$F:$F,"&lt;="&amp;Q$4,DATA.discentes!$D:$D,"Externo")-
COUNTIFS(DATA.discentes!$C:$C,$B29,DATA.discentes!$F:$F,"&lt;="&amp;Q$4,DATA.discentes!$D:$D,"Trancado")</f>
        <v>0</v>
      </c>
      <c r="R29" s="21">
        <f>COUNTIFS(DATA.discentes!$C:$C,$B29,DATA.discentes!$F:$F,"&lt;="&amp;R$4)-
COUNTIFS(DATA.discentes!$C:$C,$B29,DATA.discentes!$I:$I,"&lt;="&amp;R$4)-
COUNTIFS(DATA.discentes!$C:$C,$B29,DATA.discentes!$F:$F,"&lt;="&amp;R$4,DATA.discentes!$D:$D,"Cancelado")-
COUNTIFS(DATA.discentes!$C:$C,$B29,DATA.discentes!$F:$F,"&lt;="&amp;R$4,DATA.discentes!$D:$D,"Desligado")-
COUNTIFS(DATA.discentes!$C:$C,$B29,DATA.discentes!$F:$F,"&lt;="&amp;R$4,DATA.discentes!$D:$D,"Externo")-
COUNTIFS(DATA.discentes!$C:$C,$B29,DATA.discentes!$F:$F,"&lt;="&amp;R$4,DATA.discentes!$D:$D,"Trancado")</f>
        <v>0</v>
      </c>
      <c r="S29" s="21">
        <f>COUNTIFS(DATA.discentes!$C:$C,$B29,DATA.discentes!$F:$F,"&lt;="&amp;S$4)-
COUNTIFS(DATA.discentes!$C:$C,$B29,DATA.discentes!$I:$I,"&lt;="&amp;S$4)-
COUNTIFS(DATA.discentes!$C:$C,$B29,DATA.discentes!$F:$F,"&lt;="&amp;S$4,DATA.discentes!$D:$D,"Cancelado")-
COUNTIFS(DATA.discentes!$C:$C,$B29,DATA.discentes!$F:$F,"&lt;="&amp;S$4,DATA.discentes!$D:$D,"Desligado")-
COUNTIFS(DATA.discentes!$C:$C,$B29,DATA.discentes!$F:$F,"&lt;="&amp;S$4,DATA.discentes!$D:$D,"Externo")-
COUNTIFS(DATA.discentes!$C:$C,$B29,DATA.discentes!$F:$F,"&lt;="&amp;S$4,DATA.discentes!$D:$D,"Trancado")</f>
        <v>0</v>
      </c>
      <c r="T29" s="21">
        <f>COUNTIFS(DATA.discentes!$C:$C,$B29,DATA.discentes!$F:$F,"&lt;="&amp;T$4)-
COUNTIFS(DATA.discentes!$C:$C,$B29,DATA.discentes!$I:$I,"&lt;="&amp;T$4)-
COUNTIFS(DATA.discentes!$C:$C,$B29,DATA.discentes!$F:$F,"&lt;="&amp;T$4,DATA.discentes!$D:$D,"Cancelado")-
COUNTIFS(DATA.discentes!$C:$C,$B29,DATA.discentes!$F:$F,"&lt;="&amp;T$4,DATA.discentes!$D:$D,"Desligado")-
COUNTIFS(DATA.discentes!$C:$C,$B29,DATA.discentes!$F:$F,"&lt;="&amp;T$4,DATA.discentes!$D:$D,"Externo")-
COUNTIFS(DATA.discentes!$C:$C,$B29,DATA.discentes!$F:$F,"&lt;="&amp;T$4,DATA.discentes!$D:$D,"Trancado")</f>
        <v>0</v>
      </c>
      <c r="U29" s="5"/>
      <c r="V29" s="21">
        <f>COUNTIFS(DATA.discentes!$C:$C,$B29,DATA.discentes!$F:$F,"&lt;="&amp;V$4)-
COUNTIFS(DATA.discentes!$C:$C,$B29,DATA.discentes!$I:$I,"&lt;="&amp;V$4)-
COUNTIFS(DATA.discentes!$C:$C,$B29,DATA.discentes!$F:$F,"&lt;="&amp;V$4,DATA.discentes!$D:$D,"Cancelado")-
COUNTIFS(DATA.discentes!$C:$C,$B29,DATA.discentes!$F:$F,"&lt;="&amp;V$4,DATA.discentes!$D:$D,"Desligado")-
COUNTIFS(DATA.discentes!$C:$C,$B29,DATA.discentes!$F:$F,"&lt;="&amp;V$4,DATA.discentes!$D:$D,"Externo")-
COUNTIFS(DATA.discentes!$C:$C,$B29,DATA.discentes!$F:$F,"&lt;="&amp;V$4,DATA.discentes!$D:$D,"Trancado")</f>
        <v>0</v>
      </c>
      <c r="W29" s="21">
        <f>COUNTIFS(DATA.discentes!$C:$C,$B29,DATA.discentes!$F:$F,"&lt;="&amp;W$4)-
COUNTIFS(DATA.discentes!$C:$C,$B29,DATA.discentes!$I:$I,"&lt;="&amp;W$4)-
COUNTIFS(DATA.discentes!$C:$C,$B29,DATA.discentes!$F:$F,"&lt;="&amp;W$4,DATA.discentes!$D:$D,"Cancelado")-
COUNTIFS(DATA.discentes!$C:$C,$B29,DATA.discentes!$F:$F,"&lt;="&amp;W$4,DATA.discentes!$D:$D,"Desligado")-
COUNTIFS(DATA.discentes!$C:$C,$B29,DATA.discentes!$F:$F,"&lt;="&amp;W$4,DATA.discentes!$D:$D,"Externo")-
COUNTIFS(DATA.discentes!$C:$C,$B29,DATA.discentes!$F:$F,"&lt;="&amp;W$4,DATA.discentes!$D:$D,"Trancado")</f>
        <v>0</v>
      </c>
      <c r="X29" s="21">
        <f>COUNTIFS(DATA.discentes!$C:$C,$B29,DATA.discentes!$F:$F,"&lt;="&amp;X$4)-
COUNTIFS(DATA.discentes!$C:$C,$B29,DATA.discentes!$I:$I,"&lt;="&amp;X$4)-
COUNTIFS(DATA.discentes!$C:$C,$B29,DATA.discentes!$F:$F,"&lt;="&amp;X$4,DATA.discentes!$D:$D,"Cancelado")-
COUNTIFS(DATA.discentes!$C:$C,$B29,DATA.discentes!$F:$F,"&lt;="&amp;X$4,DATA.discentes!$D:$D,"Desligado")-
COUNTIFS(DATA.discentes!$C:$C,$B29,DATA.discentes!$F:$F,"&lt;="&amp;X$4,DATA.discentes!$D:$D,"Externo")-
COUNTIFS(DATA.discentes!$C:$C,$B29,DATA.discentes!$F:$F,"&lt;="&amp;X$4,DATA.discentes!$D:$D,"Trancado")</f>
        <v>0</v>
      </c>
      <c r="Y29" s="21">
        <f>COUNTIFS(DATA.discentes!$C:$C,$B29,DATA.discentes!$F:$F,"&lt;="&amp;Y$4)-
COUNTIFS(DATA.discentes!$C:$C,$B29,DATA.discentes!$I:$I,"&lt;="&amp;Y$4)-
COUNTIFS(DATA.discentes!$C:$C,$B29,DATA.discentes!$F:$F,"&lt;="&amp;Y$4,DATA.discentes!$D:$D,"Cancelado")-
COUNTIFS(DATA.discentes!$C:$C,$B29,DATA.discentes!$F:$F,"&lt;="&amp;Y$4,DATA.discentes!$D:$D,"Desligado")-
COUNTIFS(DATA.discentes!$C:$C,$B29,DATA.discentes!$F:$F,"&lt;="&amp;Y$4,DATA.discentes!$D:$D,"Externo")-
COUNTIFS(DATA.discentes!$C:$C,$B29,DATA.discentes!$F:$F,"&lt;="&amp;Y$4,DATA.discentes!$D:$D,"Trancado")</f>
        <v>0</v>
      </c>
      <c r="Z29" s="5"/>
    </row>
    <row r="30" spans="1:26" ht="15.75" customHeight="1" x14ac:dyDescent="0.2">
      <c r="A30" s="5"/>
      <c r="B30" s="2" t="s">
        <v>59</v>
      </c>
      <c r="C30" s="5" t="s">
        <v>38</v>
      </c>
      <c r="D30" s="5" t="s">
        <v>38</v>
      </c>
      <c r="E30" s="39">
        <f ca="1">IFERROR(AVERAGEIFS(DATA.discentes!$J:$J,DATA.discentes!$A:$A,E$4,DATA.discentes!$C:$C,$B30,DATA.discentes!$D:$D,"Formado"),"*")</f>
        <v>24.383561643835616</v>
      </c>
      <c r="F30" s="39" t="str">
        <f>IFERROR(AVERAGEIFS(DATA.discentes!$J:$J,DATA.discentes!$A:$A,F$4,DATA.discentes!$C:$C,$B30,DATA.discentes!$D:$D,"Formado"),"*")</f>
        <v>*</v>
      </c>
      <c r="G30" s="39">
        <f>COUNTIFS(DATA.discentes!$C:$C,$B30,DATA.discentes!$D:$D,"Formado")</f>
        <v>3</v>
      </c>
      <c r="H30" s="21">
        <f>COUNTIFS(DATA.discentes!$C:$C,$B30,DATA.discentes!$F:$F,"&lt;="&amp;H$4)-
COUNTIFS(DATA.discentes!$C:$C,$B30,DATA.discentes!$I:$I,"&lt;="&amp;H$4)-
COUNTIFS(DATA.discentes!$C:$C,$B30,DATA.discentes!$F:$F,"&lt;="&amp;H$4,DATA.discentes!$D:$D,"Cancelado")-
COUNTIFS(DATA.discentes!$C:$C,$B30,DATA.discentes!$F:$F,"&lt;="&amp;H$4,DATA.discentes!$D:$D,"Desligado")-
COUNTIFS(DATA.discentes!$C:$C,$B30,DATA.discentes!$F:$F,"&lt;="&amp;H$4,DATA.discentes!$D:$D,"Externo")-
COUNTIFS(DATA.discentes!$C:$C,$B30,DATA.discentes!$F:$F,"&lt;="&amp;H$4,DATA.discentes!$D:$D,"Trancado")</f>
        <v>0</v>
      </c>
      <c r="I30" s="21">
        <f>COUNTIFS(DATA.discentes!$C:$C,$B30,DATA.discentes!$F:$F,"&lt;="&amp;I$4)-
COUNTIFS(DATA.discentes!$C:$C,$B30,DATA.discentes!$I:$I,"&lt;="&amp;I$4)-
COUNTIFS(DATA.discentes!$C:$C,$B30,DATA.discentes!$F:$F,"&lt;="&amp;I$4,DATA.discentes!$D:$D,"Cancelado")-
COUNTIFS(DATA.discentes!$C:$C,$B30,DATA.discentes!$F:$F,"&lt;="&amp;I$4,DATA.discentes!$D:$D,"Desligado")-
COUNTIFS(DATA.discentes!$C:$C,$B30,DATA.discentes!$F:$F,"&lt;="&amp;I$4,DATA.discentes!$D:$D,"Externo")-
COUNTIFS(DATA.discentes!$C:$C,$B30,DATA.discentes!$F:$F,"&lt;="&amp;I$4,DATA.discentes!$D:$D,"Trancado")</f>
        <v>0</v>
      </c>
      <c r="J30" s="21">
        <f>COUNTIFS(DATA.discentes!$C:$C,$B30,DATA.discentes!$F:$F,"&lt;="&amp;J$4)-
COUNTIFS(DATA.discentes!$C:$C,$B30,DATA.discentes!$I:$I,"&lt;="&amp;J$4)-
COUNTIFS(DATA.discentes!$C:$C,$B30,DATA.discentes!$F:$F,"&lt;="&amp;J$4,DATA.discentes!$D:$D,"Cancelado")-
COUNTIFS(DATA.discentes!$C:$C,$B30,DATA.discentes!$F:$F,"&lt;="&amp;J$4,DATA.discentes!$D:$D,"Desligado")-
COUNTIFS(DATA.discentes!$C:$C,$B30,DATA.discentes!$F:$F,"&lt;="&amp;J$4,DATA.discentes!$D:$D,"Externo")-
COUNTIFS(DATA.discentes!$C:$C,$B30,DATA.discentes!$F:$F,"&lt;="&amp;J$4,DATA.discentes!$D:$D,"Trancado")</f>
        <v>0</v>
      </c>
      <c r="K30" s="5"/>
      <c r="L30" s="21">
        <f>COUNTIFS(DATA.discentes!$C:$C,$B30,DATA.discentes!$F:$F,"&lt;="&amp;L$4)-
COUNTIFS(DATA.discentes!$C:$C,$B30,DATA.discentes!$I:$I,"&lt;="&amp;L$4)-
COUNTIFS(DATA.discentes!$C:$C,$B30,DATA.discentes!$F:$F,"&lt;="&amp;L$4,DATA.discentes!$D:$D,"Cancelado")-
COUNTIFS(DATA.discentes!$C:$C,$B30,DATA.discentes!$F:$F,"&lt;="&amp;L$4,DATA.discentes!$D:$D,"Desligado")-
COUNTIFS(DATA.discentes!$C:$C,$B30,DATA.discentes!$F:$F,"&lt;="&amp;L$4,DATA.discentes!$D:$D,"Externo")-
COUNTIFS(DATA.discentes!$C:$C,$B30,DATA.discentes!$F:$F,"&lt;="&amp;L$4,DATA.discentes!$D:$D,"Trancado")</f>
        <v>0</v>
      </c>
      <c r="M30" s="21">
        <f>COUNTIFS(DATA.discentes!$C:$C,$B30,DATA.discentes!$F:$F,"&lt;="&amp;M$4)-
COUNTIFS(DATA.discentes!$C:$C,$B30,DATA.discentes!$I:$I,"&lt;="&amp;M$4)-
COUNTIFS(DATA.discentes!$C:$C,$B30,DATA.discentes!$F:$F,"&lt;="&amp;M$4,DATA.discentes!$D:$D,"Cancelado")-
COUNTIFS(DATA.discentes!$C:$C,$B30,DATA.discentes!$F:$F,"&lt;="&amp;M$4,DATA.discentes!$D:$D,"Desligado")-
COUNTIFS(DATA.discentes!$C:$C,$B30,DATA.discentes!$F:$F,"&lt;="&amp;M$4,DATA.discentes!$D:$D,"Externo")-
COUNTIFS(DATA.discentes!$C:$C,$B30,DATA.discentes!$F:$F,"&lt;="&amp;M$4,DATA.discentes!$D:$D,"Trancado")</f>
        <v>0</v>
      </c>
      <c r="N30" s="21">
        <f>COUNTIFS(DATA.discentes!$C:$C,$B30,DATA.discentes!$F:$F,"&lt;="&amp;N$4)-
COUNTIFS(DATA.discentes!$C:$C,$B30,DATA.discentes!$I:$I,"&lt;="&amp;N$4)-
COUNTIFS(DATA.discentes!$C:$C,$B30,DATA.discentes!$F:$F,"&lt;="&amp;N$4,DATA.discentes!$D:$D,"Cancelado")-
COUNTIFS(DATA.discentes!$C:$C,$B30,DATA.discentes!$F:$F,"&lt;="&amp;N$4,DATA.discentes!$D:$D,"Desligado")-
COUNTIFS(DATA.discentes!$C:$C,$B30,DATA.discentes!$F:$F,"&lt;="&amp;N$4,DATA.discentes!$D:$D,"Externo")-
COUNTIFS(DATA.discentes!$C:$C,$B30,DATA.discentes!$F:$F,"&lt;="&amp;N$4,DATA.discentes!$D:$D,"Trancado")</f>
        <v>2</v>
      </c>
      <c r="O30" s="21">
        <f>COUNTIFS(DATA.discentes!$C:$C,$B30,DATA.discentes!$F:$F,"&lt;="&amp;O$4)-
COUNTIFS(DATA.discentes!$C:$C,$B30,DATA.discentes!$I:$I,"&lt;="&amp;O$4)-
COUNTIFS(DATA.discentes!$C:$C,$B30,DATA.discentes!$F:$F,"&lt;="&amp;O$4,DATA.discentes!$D:$D,"Cancelado")-
COUNTIFS(DATA.discentes!$C:$C,$B30,DATA.discentes!$F:$F,"&lt;="&amp;O$4,DATA.discentes!$D:$D,"Desligado")-
COUNTIFS(DATA.discentes!$C:$C,$B30,DATA.discentes!$F:$F,"&lt;="&amp;O$4,DATA.discentes!$D:$D,"Externo")-
COUNTIFS(DATA.discentes!$C:$C,$B30,DATA.discentes!$F:$F,"&lt;="&amp;O$4,DATA.discentes!$D:$D,"Trancado")</f>
        <v>3</v>
      </c>
      <c r="P30" s="5"/>
      <c r="Q30" s="21">
        <f>COUNTIFS(DATA.discentes!$C:$C,$B30,DATA.discentes!$F:$F,"&lt;="&amp;Q$4)-
COUNTIFS(DATA.discentes!$C:$C,$B30,DATA.discentes!$I:$I,"&lt;="&amp;Q$4)-
COUNTIFS(DATA.discentes!$C:$C,$B30,DATA.discentes!$F:$F,"&lt;="&amp;Q$4,DATA.discentes!$D:$D,"Cancelado")-
COUNTIFS(DATA.discentes!$C:$C,$B30,DATA.discentes!$F:$F,"&lt;="&amp;Q$4,DATA.discentes!$D:$D,"Desligado")-
COUNTIFS(DATA.discentes!$C:$C,$B30,DATA.discentes!$F:$F,"&lt;="&amp;Q$4,DATA.discentes!$D:$D,"Externo")-
COUNTIFS(DATA.discentes!$C:$C,$B30,DATA.discentes!$F:$F,"&lt;="&amp;Q$4,DATA.discentes!$D:$D,"Trancado")</f>
        <v>0</v>
      </c>
      <c r="R30" s="21">
        <f>COUNTIFS(DATA.discentes!$C:$C,$B30,DATA.discentes!$F:$F,"&lt;="&amp;R$4)-
COUNTIFS(DATA.discentes!$C:$C,$B30,DATA.discentes!$I:$I,"&lt;="&amp;R$4)-
COUNTIFS(DATA.discentes!$C:$C,$B30,DATA.discentes!$F:$F,"&lt;="&amp;R$4,DATA.discentes!$D:$D,"Cancelado")-
COUNTIFS(DATA.discentes!$C:$C,$B30,DATA.discentes!$F:$F,"&lt;="&amp;R$4,DATA.discentes!$D:$D,"Desligado")-
COUNTIFS(DATA.discentes!$C:$C,$B30,DATA.discentes!$F:$F,"&lt;="&amp;R$4,DATA.discentes!$D:$D,"Externo")-
COUNTIFS(DATA.discentes!$C:$C,$B30,DATA.discentes!$F:$F,"&lt;="&amp;R$4,DATA.discentes!$D:$D,"Trancado")</f>
        <v>0</v>
      </c>
      <c r="S30" s="21">
        <f>COUNTIFS(DATA.discentes!$C:$C,$B30,DATA.discentes!$F:$F,"&lt;="&amp;S$4)-
COUNTIFS(DATA.discentes!$C:$C,$B30,DATA.discentes!$I:$I,"&lt;="&amp;S$4)-
COUNTIFS(DATA.discentes!$C:$C,$B30,DATA.discentes!$F:$F,"&lt;="&amp;S$4,DATA.discentes!$D:$D,"Cancelado")-
COUNTIFS(DATA.discentes!$C:$C,$B30,DATA.discentes!$F:$F,"&lt;="&amp;S$4,DATA.discentes!$D:$D,"Desligado")-
COUNTIFS(DATA.discentes!$C:$C,$B30,DATA.discentes!$F:$F,"&lt;="&amp;S$4,DATA.discentes!$D:$D,"Externo")-
COUNTIFS(DATA.discentes!$C:$C,$B30,DATA.discentes!$F:$F,"&lt;="&amp;S$4,DATA.discentes!$D:$D,"Trancado")</f>
        <v>0</v>
      </c>
      <c r="T30" s="21">
        <f>COUNTIFS(DATA.discentes!$C:$C,$B30,DATA.discentes!$F:$F,"&lt;="&amp;T$4)-
COUNTIFS(DATA.discentes!$C:$C,$B30,DATA.discentes!$I:$I,"&lt;="&amp;T$4)-
COUNTIFS(DATA.discentes!$C:$C,$B30,DATA.discentes!$F:$F,"&lt;="&amp;T$4,DATA.discentes!$D:$D,"Cancelado")-
COUNTIFS(DATA.discentes!$C:$C,$B30,DATA.discentes!$F:$F,"&lt;="&amp;T$4,DATA.discentes!$D:$D,"Desligado")-
COUNTIFS(DATA.discentes!$C:$C,$B30,DATA.discentes!$F:$F,"&lt;="&amp;T$4,DATA.discentes!$D:$D,"Externo")-
COUNTIFS(DATA.discentes!$C:$C,$B30,DATA.discentes!$F:$F,"&lt;="&amp;T$4,DATA.discentes!$D:$D,"Trancado")</f>
        <v>0</v>
      </c>
      <c r="U30" s="5"/>
      <c r="V30" s="21">
        <f>COUNTIFS(DATA.discentes!$C:$C,$B30,DATA.discentes!$F:$F,"&lt;="&amp;V$4)-
COUNTIFS(DATA.discentes!$C:$C,$B30,DATA.discentes!$I:$I,"&lt;="&amp;V$4)-
COUNTIFS(DATA.discentes!$C:$C,$B30,DATA.discentes!$F:$F,"&lt;="&amp;V$4,DATA.discentes!$D:$D,"Cancelado")-
COUNTIFS(DATA.discentes!$C:$C,$B30,DATA.discentes!$F:$F,"&lt;="&amp;V$4,DATA.discentes!$D:$D,"Desligado")-
COUNTIFS(DATA.discentes!$C:$C,$B30,DATA.discentes!$F:$F,"&lt;="&amp;V$4,DATA.discentes!$D:$D,"Externo")-
COUNTIFS(DATA.discentes!$C:$C,$B30,DATA.discentes!$F:$F,"&lt;="&amp;V$4,DATA.discentes!$D:$D,"Trancado")</f>
        <v>0</v>
      </c>
      <c r="W30" s="21">
        <f>COUNTIFS(DATA.discentes!$C:$C,$B30,DATA.discentes!$F:$F,"&lt;="&amp;W$4)-
COUNTIFS(DATA.discentes!$C:$C,$B30,DATA.discentes!$I:$I,"&lt;="&amp;W$4)-
COUNTIFS(DATA.discentes!$C:$C,$B30,DATA.discentes!$F:$F,"&lt;="&amp;W$4,DATA.discentes!$D:$D,"Cancelado")-
COUNTIFS(DATA.discentes!$C:$C,$B30,DATA.discentes!$F:$F,"&lt;="&amp;W$4,DATA.discentes!$D:$D,"Desligado")-
COUNTIFS(DATA.discentes!$C:$C,$B30,DATA.discentes!$F:$F,"&lt;="&amp;W$4,DATA.discentes!$D:$D,"Externo")-
COUNTIFS(DATA.discentes!$C:$C,$B30,DATA.discentes!$F:$F,"&lt;="&amp;W$4,DATA.discentes!$D:$D,"Trancado")</f>
        <v>0</v>
      </c>
      <c r="X30" s="21">
        <f>COUNTIFS(DATA.discentes!$C:$C,$B30,DATA.discentes!$F:$F,"&lt;="&amp;X$4)-
COUNTIFS(DATA.discentes!$C:$C,$B30,DATA.discentes!$I:$I,"&lt;="&amp;X$4)-
COUNTIFS(DATA.discentes!$C:$C,$B30,DATA.discentes!$F:$F,"&lt;="&amp;X$4,DATA.discentes!$D:$D,"Cancelado")-
COUNTIFS(DATA.discentes!$C:$C,$B30,DATA.discentes!$F:$F,"&lt;="&amp;X$4,DATA.discentes!$D:$D,"Desligado")-
COUNTIFS(DATA.discentes!$C:$C,$B30,DATA.discentes!$F:$F,"&lt;="&amp;X$4,DATA.discentes!$D:$D,"Externo")-
COUNTIFS(DATA.discentes!$C:$C,$B30,DATA.discentes!$F:$F,"&lt;="&amp;X$4,DATA.discentes!$D:$D,"Trancado")</f>
        <v>0</v>
      </c>
      <c r="Y30" s="21">
        <f>COUNTIFS(DATA.discentes!$C:$C,$B30,DATA.discentes!$F:$F,"&lt;="&amp;Y$4)-
COUNTIFS(DATA.discentes!$C:$C,$B30,DATA.discentes!$I:$I,"&lt;="&amp;Y$4)-
COUNTIFS(DATA.discentes!$C:$C,$B30,DATA.discentes!$F:$F,"&lt;="&amp;Y$4,DATA.discentes!$D:$D,"Cancelado")-
COUNTIFS(DATA.discentes!$C:$C,$B30,DATA.discentes!$F:$F,"&lt;="&amp;Y$4,DATA.discentes!$D:$D,"Desligado")-
COUNTIFS(DATA.discentes!$C:$C,$B30,DATA.discentes!$F:$F,"&lt;="&amp;Y$4,DATA.discentes!$D:$D,"Externo")-
COUNTIFS(DATA.discentes!$C:$C,$B30,DATA.discentes!$F:$F,"&lt;="&amp;Y$4,DATA.discentes!$D:$D,"Trancado")</f>
        <v>0</v>
      </c>
      <c r="Z30" s="5"/>
    </row>
    <row r="31" spans="1:26" ht="15.75" customHeight="1" x14ac:dyDescent="0.2">
      <c r="A31" s="5"/>
      <c r="B31" s="2" t="s">
        <v>60</v>
      </c>
      <c r="C31" s="5" t="s">
        <v>38</v>
      </c>
      <c r="D31" s="5" t="s">
        <v>38</v>
      </c>
      <c r="E31" s="39">
        <f ca="1">IFERROR(AVERAGEIFS(DATA.discentes!$J:$J,DATA.discentes!$A:$A,E$4,DATA.discentes!$C:$C,$B31,DATA.discentes!$D:$D,"Formado"),"*")</f>
        <v>23.884931506849313</v>
      </c>
      <c r="F31" s="39" t="str">
        <f>IFERROR(AVERAGEIFS(DATA.discentes!$J:$J,DATA.discentes!$A:$A,F$4,DATA.discentes!$C:$C,$B31,DATA.discentes!$D:$D,"Formado"),"*")</f>
        <v>*</v>
      </c>
      <c r="G31" s="39">
        <f>COUNTIFS(DATA.discentes!$C:$C,$B31,DATA.discentes!$D:$D,"Formado")</f>
        <v>2</v>
      </c>
      <c r="H31" s="21">
        <f>COUNTIFS(DATA.discentes!$C:$C,$B31,DATA.discentes!$F:$F,"&lt;="&amp;H$4)-
COUNTIFS(DATA.discentes!$C:$C,$B31,DATA.discentes!$I:$I,"&lt;="&amp;H$4)-
COUNTIFS(DATA.discentes!$C:$C,$B31,DATA.discentes!$F:$F,"&lt;="&amp;H$4,DATA.discentes!$D:$D,"Cancelado")-
COUNTIFS(DATA.discentes!$C:$C,$B31,DATA.discentes!$F:$F,"&lt;="&amp;H$4,DATA.discentes!$D:$D,"Desligado")-
COUNTIFS(DATA.discentes!$C:$C,$B31,DATA.discentes!$F:$F,"&lt;="&amp;H$4,DATA.discentes!$D:$D,"Externo")-
COUNTIFS(DATA.discentes!$C:$C,$B31,DATA.discentes!$F:$F,"&lt;="&amp;H$4,DATA.discentes!$D:$D,"Trancado")</f>
        <v>0</v>
      </c>
      <c r="I31" s="21">
        <f>COUNTIFS(DATA.discentes!$C:$C,$B31,DATA.discentes!$F:$F,"&lt;="&amp;I$4)-
COUNTIFS(DATA.discentes!$C:$C,$B31,DATA.discentes!$I:$I,"&lt;="&amp;I$4)-
COUNTIFS(DATA.discentes!$C:$C,$B31,DATA.discentes!$F:$F,"&lt;="&amp;I$4,DATA.discentes!$D:$D,"Cancelado")-
COUNTIFS(DATA.discentes!$C:$C,$B31,DATA.discentes!$F:$F,"&lt;="&amp;I$4,DATA.discentes!$D:$D,"Desligado")-
COUNTIFS(DATA.discentes!$C:$C,$B31,DATA.discentes!$F:$F,"&lt;="&amp;I$4,DATA.discentes!$D:$D,"Externo")-
COUNTIFS(DATA.discentes!$C:$C,$B31,DATA.discentes!$F:$F,"&lt;="&amp;I$4,DATA.discentes!$D:$D,"Trancado")</f>
        <v>1</v>
      </c>
      <c r="J31" s="21">
        <f>COUNTIFS(DATA.discentes!$C:$C,$B31,DATA.discentes!$F:$F,"&lt;="&amp;J$4)-
COUNTIFS(DATA.discentes!$C:$C,$B31,DATA.discentes!$I:$I,"&lt;="&amp;J$4)-
COUNTIFS(DATA.discentes!$C:$C,$B31,DATA.discentes!$F:$F,"&lt;="&amp;J$4,DATA.discentes!$D:$D,"Cancelado")-
COUNTIFS(DATA.discentes!$C:$C,$B31,DATA.discentes!$F:$F,"&lt;="&amp;J$4,DATA.discentes!$D:$D,"Desligado")-
COUNTIFS(DATA.discentes!$C:$C,$B31,DATA.discentes!$F:$F,"&lt;="&amp;J$4,DATA.discentes!$D:$D,"Externo")-
COUNTIFS(DATA.discentes!$C:$C,$B31,DATA.discentes!$F:$F,"&lt;="&amp;J$4,DATA.discentes!$D:$D,"Trancado")</f>
        <v>2</v>
      </c>
      <c r="K31" s="5"/>
      <c r="L31" s="21">
        <f>COUNTIFS(DATA.discentes!$C:$C,$B31,DATA.discentes!$F:$F,"&lt;="&amp;L$4)-
COUNTIFS(DATA.discentes!$C:$C,$B31,DATA.discentes!$I:$I,"&lt;="&amp;L$4)-
COUNTIFS(DATA.discentes!$C:$C,$B31,DATA.discentes!$F:$F,"&lt;="&amp;L$4,DATA.discentes!$D:$D,"Cancelado")-
COUNTIFS(DATA.discentes!$C:$C,$B31,DATA.discentes!$F:$F,"&lt;="&amp;L$4,DATA.discentes!$D:$D,"Desligado")-
COUNTIFS(DATA.discentes!$C:$C,$B31,DATA.discentes!$F:$F,"&lt;="&amp;L$4,DATA.discentes!$D:$D,"Externo")-
COUNTIFS(DATA.discentes!$C:$C,$B31,DATA.discentes!$F:$F,"&lt;="&amp;L$4,DATA.discentes!$D:$D,"Trancado")</f>
        <v>1</v>
      </c>
      <c r="M31" s="21">
        <f>COUNTIFS(DATA.discentes!$C:$C,$B31,DATA.discentes!$F:$F,"&lt;="&amp;M$4)-
COUNTIFS(DATA.discentes!$C:$C,$B31,DATA.discentes!$I:$I,"&lt;="&amp;M$4)-
COUNTIFS(DATA.discentes!$C:$C,$B31,DATA.discentes!$F:$F,"&lt;="&amp;M$4,DATA.discentes!$D:$D,"Cancelado")-
COUNTIFS(DATA.discentes!$C:$C,$B31,DATA.discentes!$F:$F,"&lt;="&amp;M$4,DATA.discentes!$D:$D,"Desligado")-
COUNTIFS(DATA.discentes!$C:$C,$B31,DATA.discentes!$F:$F,"&lt;="&amp;M$4,DATA.discentes!$D:$D,"Externo")-
COUNTIFS(DATA.discentes!$C:$C,$B31,DATA.discentes!$F:$F,"&lt;="&amp;M$4,DATA.discentes!$D:$D,"Trancado")</f>
        <v>0</v>
      </c>
      <c r="N31" s="21">
        <f>COUNTIFS(DATA.discentes!$C:$C,$B31,DATA.discentes!$F:$F,"&lt;="&amp;N$4)-
COUNTIFS(DATA.discentes!$C:$C,$B31,DATA.discentes!$I:$I,"&lt;="&amp;N$4)-
COUNTIFS(DATA.discentes!$C:$C,$B31,DATA.discentes!$F:$F,"&lt;="&amp;N$4,DATA.discentes!$D:$D,"Cancelado")-
COUNTIFS(DATA.discentes!$C:$C,$B31,DATA.discentes!$F:$F,"&lt;="&amp;N$4,DATA.discentes!$D:$D,"Desligado")-
COUNTIFS(DATA.discentes!$C:$C,$B31,DATA.discentes!$F:$F,"&lt;="&amp;N$4,DATA.discentes!$D:$D,"Externo")-
COUNTIFS(DATA.discentes!$C:$C,$B31,DATA.discentes!$F:$F,"&lt;="&amp;N$4,DATA.discentes!$D:$D,"Trancado")</f>
        <v>0</v>
      </c>
      <c r="O31" s="21">
        <f>COUNTIFS(DATA.discentes!$C:$C,$B31,DATA.discentes!$F:$F,"&lt;="&amp;O$4)-
COUNTIFS(DATA.discentes!$C:$C,$B31,DATA.discentes!$I:$I,"&lt;="&amp;O$4)-
COUNTIFS(DATA.discentes!$C:$C,$B31,DATA.discentes!$F:$F,"&lt;="&amp;O$4,DATA.discentes!$D:$D,"Cancelado")-
COUNTIFS(DATA.discentes!$C:$C,$B31,DATA.discentes!$F:$F,"&lt;="&amp;O$4,DATA.discentes!$D:$D,"Desligado")-
COUNTIFS(DATA.discentes!$C:$C,$B31,DATA.discentes!$F:$F,"&lt;="&amp;O$4,DATA.discentes!$D:$D,"Externo")-
COUNTIFS(DATA.discentes!$C:$C,$B31,DATA.discentes!$F:$F,"&lt;="&amp;O$4,DATA.discentes!$D:$D,"Trancado")</f>
        <v>0</v>
      </c>
      <c r="P31" s="5"/>
      <c r="Q31" s="21">
        <f>COUNTIFS(DATA.discentes!$C:$C,$B31,DATA.discentes!$F:$F,"&lt;="&amp;Q$4)-
COUNTIFS(DATA.discentes!$C:$C,$B31,DATA.discentes!$I:$I,"&lt;="&amp;Q$4)-
COUNTIFS(DATA.discentes!$C:$C,$B31,DATA.discentes!$F:$F,"&lt;="&amp;Q$4,DATA.discentes!$D:$D,"Cancelado")-
COUNTIFS(DATA.discentes!$C:$C,$B31,DATA.discentes!$F:$F,"&lt;="&amp;Q$4,DATA.discentes!$D:$D,"Desligado")-
COUNTIFS(DATA.discentes!$C:$C,$B31,DATA.discentes!$F:$F,"&lt;="&amp;Q$4,DATA.discentes!$D:$D,"Externo")-
COUNTIFS(DATA.discentes!$C:$C,$B31,DATA.discentes!$F:$F,"&lt;="&amp;Q$4,DATA.discentes!$D:$D,"Trancado")</f>
        <v>0</v>
      </c>
      <c r="R31" s="21">
        <f>COUNTIFS(DATA.discentes!$C:$C,$B31,DATA.discentes!$F:$F,"&lt;="&amp;R$4)-
COUNTIFS(DATA.discentes!$C:$C,$B31,DATA.discentes!$I:$I,"&lt;="&amp;R$4)-
COUNTIFS(DATA.discentes!$C:$C,$B31,DATA.discentes!$F:$F,"&lt;="&amp;R$4,DATA.discentes!$D:$D,"Cancelado")-
COUNTIFS(DATA.discentes!$C:$C,$B31,DATA.discentes!$F:$F,"&lt;="&amp;R$4,DATA.discentes!$D:$D,"Desligado")-
COUNTIFS(DATA.discentes!$C:$C,$B31,DATA.discentes!$F:$F,"&lt;="&amp;R$4,DATA.discentes!$D:$D,"Externo")-
COUNTIFS(DATA.discentes!$C:$C,$B31,DATA.discentes!$F:$F,"&lt;="&amp;R$4,DATA.discentes!$D:$D,"Trancado")</f>
        <v>0</v>
      </c>
      <c r="S31" s="21">
        <f>COUNTIFS(DATA.discentes!$C:$C,$B31,DATA.discentes!$F:$F,"&lt;="&amp;S$4)-
COUNTIFS(DATA.discentes!$C:$C,$B31,DATA.discentes!$I:$I,"&lt;="&amp;S$4)-
COUNTIFS(DATA.discentes!$C:$C,$B31,DATA.discentes!$F:$F,"&lt;="&amp;S$4,DATA.discentes!$D:$D,"Cancelado")-
COUNTIFS(DATA.discentes!$C:$C,$B31,DATA.discentes!$F:$F,"&lt;="&amp;S$4,DATA.discentes!$D:$D,"Desligado")-
COUNTIFS(DATA.discentes!$C:$C,$B31,DATA.discentes!$F:$F,"&lt;="&amp;S$4,DATA.discentes!$D:$D,"Externo")-
COUNTIFS(DATA.discentes!$C:$C,$B31,DATA.discentes!$F:$F,"&lt;="&amp;S$4,DATA.discentes!$D:$D,"Trancado")</f>
        <v>0</v>
      </c>
      <c r="T31" s="21">
        <f>COUNTIFS(DATA.discentes!$C:$C,$B31,DATA.discentes!$F:$F,"&lt;="&amp;T$4)-
COUNTIFS(DATA.discentes!$C:$C,$B31,DATA.discentes!$I:$I,"&lt;="&amp;T$4)-
COUNTIFS(DATA.discentes!$C:$C,$B31,DATA.discentes!$F:$F,"&lt;="&amp;T$4,DATA.discentes!$D:$D,"Cancelado")-
COUNTIFS(DATA.discentes!$C:$C,$B31,DATA.discentes!$F:$F,"&lt;="&amp;T$4,DATA.discentes!$D:$D,"Desligado")-
COUNTIFS(DATA.discentes!$C:$C,$B31,DATA.discentes!$F:$F,"&lt;="&amp;T$4,DATA.discentes!$D:$D,"Externo")-
COUNTIFS(DATA.discentes!$C:$C,$B31,DATA.discentes!$F:$F,"&lt;="&amp;T$4,DATA.discentes!$D:$D,"Trancado")</f>
        <v>0</v>
      </c>
      <c r="U31" s="5"/>
      <c r="V31" s="21">
        <f>COUNTIFS(DATA.discentes!$C:$C,$B31,DATA.discentes!$F:$F,"&lt;="&amp;V$4)-
COUNTIFS(DATA.discentes!$C:$C,$B31,DATA.discentes!$I:$I,"&lt;="&amp;V$4)-
COUNTIFS(DATA.discentes!$C:$C,$B31,DATA.discentes!$F:$F,"&lt;="&amp;V$4,DATA.discentes!$D:$D,"Cancelado")-
COUNTIFS(DATA.discentes!$C:$C,$B31,DATA.discentes!$F:$F,"&lt;="&amp;V$4,DATA.discentes!$D:$D,"Desligado")-
COUNTIFS(DATA.discentes!$C:$C,$B31,DATA.discentes!$F:$F,"&lt;="&amp;V$4,DATA.discentes!$D:$D,"Externo")-
COUNTIFS(DATA.discentes!$C:$C,$B31,DATA.discentes!$F:$F,"&lt;="&amp;V$4,DATA.discentes!$D:$D,"Trancado")</f>
        <v>0</v>
      </c>
      <c r="W31" s="21">
        <f>COUNTIFS(DATA.discentes!$C:$C,$B31,DATA.discentes!$F:$F,"&lt;="&amp;W$4)-
COUNTIFS(DATA.discentes!$C:$C,$B31,DATA.discentes!$I:$I,"&lt;="&amp;W$4)-
COUNTIFS(DATA.discentes!$C:$C,$B31,DATA.discentes!$F:$F,"&lt;="&amp;W$4,DATA.discentes!$D:$D,"Cancelado")-
COUNTIFS(DATA.discentes!$C:$C,$B31,DATA.discentes!$F:$F,"&lt;="&amp;W$4,DATA.discentes!$D:$D,"Desligado")-
COUNTIFS(DATA.discentes!$C:$C,$B31,DATA.discentes!$F:$F,"&lt;="&amp;W$4,DATA.discentes!$D:$D,"Externo")-
COUNTIFS(DATA.discentes!$C:$C,$B31,DATA.discentes!$F:$F,"&lt;="&amp;W$4,DATA.discentes!$D:$D,"Trancado")</f>
        <v>0</v>
      </c>
      <c r="X31" s="21">
        <f>COUNTIFS(DATA.discentes!$C:$C,$B31,DATA.discentes!$F:$F,"&lt;="&amp;X$4)-
COUNTIFS(DATA.discentes!$C:$C,$B31,DATA.discentes!$I:$I,"&lt;="&amp;X$4)-
COUNTIFS(DATA.discentes!$C:$C,$B31,DATA.discentes!$F:$F,"&lt;="&amp;X$4,DATA.discentes!$D:$D,"Cancelado")-
COUNTIFS(DATA.discentes!$C:$C,$B31,DATA.discentes!$F:$F,"&lt;="&amp;X$4,DATA.discentes!$D:$D,"Desligado")-
COUNTIFS(DATA.discentes!$C:$C,$B31,DATA.discentes!$F:$F,"&lt;="&amp;X$4,DATA.discentes!$D:$D,"Externo")-
COUNTIFS(DATA.discentes!$C:$C,$B31,DATA.discentes!$F:$F,"&lt;="&amp;X$4,DATA.discentes!$D:$D,"Trancado")</f>
        <v>0</v>
      </c>
      <c r="Y31" s="21">
        <f>COUNTIFS(DATA.discentes!$C:$C,$B31,DATA.discentes!$F:$F,"&lt;="&amp;Y$4)-
COUNTIFS(DATA.discentes!$C:$C,$B31,DATA.discentes!$I:$I,"&lt;="&amp;Y$4)-
COUNTIFS(DATA.discentes!$C:$C,$B31,DATA.discentes!$F:$F,"&lt;="&amp;Y$4,DATA.discentes!$D:$D,"Cancelado")-
COUNTIFS(DATA.discentes!$C:$C,$B31,DATA.discentes!$F:$F,"&lt;="&amp;Y$4,DATA.discentes!$D:$D,"Desligado")-
COUNTIFS(DATA.discentes!$C:$C,$B31,DATA.discentes!$F:$F,"&lt;="&amp;Y$4,DATA.discentes!$D:$D,"Externo")-
COUNTIFS(DATA.discentes!$C:$C,$B31,DATA.discentes!$F:$F,"&lt;="&amp;Y$4,DATA.discentes!$D:$D,"Trancado")</f>
        <v>0</v>
      </c>
      <c r="Z31" s="5"/>
    </row>
    <row r="32" spans="1:26" ht="15.75" customHeight="1" x14ac:dyDescent="0.2">
      <c r="A32" s="5"/>
      <c r="B32" s="2" t="s">
        <v>61</v>
      </c>
      <c r="C32" s="5" t="s">
        <v>38</v>
      </c>
      <c r="D32" s="5" t="s">
        <v>38</v>
      </c>
      <c r="E32" s="39">
        <f ca="1">IFERROR(AVERAGEIFS(DATA.discentes!$J:$J,DATA.discentes!$A:$A,E$4,DATA.discentes!$C:$C,$B32,DATA.discentes!$D:$D,"Formado"),"*")</f>
        <v>23.572602739726026</v>
      </c>
      <c r="F32" s="39" t="str">
        <f>IFERROR(AVERAGEIFS(DATA.discentes!$J:$J,DATA.discentes!$A:$A,F$4,DATA.discentes!$C:$C,$B32,DATA.discentes!$D:$D,"Formado"),"*")</f>
        <v>*</v>
      </c>
      <c r="G32" s="39">
        <f>COUNTIFS(DATA.discentes!$C:$C,$B32,DATA.discentes!$D:$D,"Formado")</f>
        <v>2</v>
      </c>
      <c r="H32" s="21">
        <f>COUNTIFS(DATA.discentes!$C:$C,$B32,DATA.discentes!$F:$F,"&lt;="&amp;H$4)-
COUNTIFS(DATA.discentes!$C:$C,$B32,DATA.discentes!$I:$I,"&lt;="&amp;H$4)-
COUNTIFS(DATA.discentes!$C:$C,$B32,DATA.discentes!$F:$F,"&lt;="&amp;H$4,DATA.discentes!$D:$D,"Cancelado")-
COUNTIFS(DATA.discentes!$C:$C,$B32,DATA.discentes!$F:$F,"&lt;="&amp;H$4,DATA.discentes!$D:$D,"Desligado")-
COUNTIFS(DATA.discentes!$C:$C,$B32,DATA.discentes!$F:$F,"&lt;="&amp;H$4,DATA.discentes!$D:$D,"Externo")-
COUNTIFS(DATA.discentes!$C:$C,$B32,DATA.discentes!$F:$F,"&lt;="&amp;H$4,DATA.discentes!$D:$D,"Trancado")</f>
        <v>1</v>
      </c>
      <c r="I32" s="21">
        <f>COUNTIFS(DATA.discentes!$C:$C,$B32,DATA.discentes!$F:$F,"&lt;="&amp;I$4)-
COUNTIFS(DATA.discentes!$C:$C,$B32,DATA.discentes!$I:$I,"&lt;="&amp;I$4)-
COUNTIFS(DATA.discentes!$C:$C,$B32,DATA.discentes!$F:$F,"&lt;="&amp;I$4,DATA.discentes!$D:$D,"Cancelado")-
COUNTIFS(DATA.discentes!$C:$C,$B32,DATA.discentes!$F:$F,"&lt;="&amp;I$4,DATA.discentes!$D:$D,"Desligado")-
COUNTIFS(DATA.discentes!$C:$C,$B32,DATA.discentes!$F:$F,"&lt;="&amp;I$4,DATA.discentes!$D:$D,"Externo")-
COUNTIFS(DATA.discentes!$C:$C,$B32,DATA.discentes!$F:$F,"&lt;="&amp;I$4,DATA.discentes!$D:$D,"Trancado")</f>
        <v>1</v>
      </c>
      <c r="J32" s="21">
        <f>COUNTIFS(DATA.discentes!$C:$C,$B32,DATA.discentes!$F:$F,"&lt;="&amp;J$4)-
COUNTIFS(DATA.discentes!$C:$C,$B32,DATA.discentes!$I:$I,"&lt;="&amp;J$4)-
COUNTIFS(DATA.discentes!$C:$C,$B32,DATA.discentes!$F:$F,"&lt;="&amp;J$4,DATA.discentes!$D:$D,"Cancelado")-
COUNTIFS(DATA.discentes!$C:$C,$B32,DATA.discentes!$F:$F,"&lt;="&amp;J$4,DATA.discentes!$D:$D,"Desligado")-
COUNTIFS(DATA.discentes!$C:$C,$B32,DATA.discentes!$F:$F,"&lt;="&amp;J$4,DATA.discentes!$D:$D,"Externo")-
COUNTIFS(DATA.discentes!$C:$C,$B32,DATA.discentes!$F:$F,"&lt;="&amp;J$4,DATA.discentes!$D:$D,"Trancado")</f>
        <v>1</v>
      </c>
      <c r="K32" s="5"/>
      <c r="L32" s="21">
        <f>COUNTIFS(DATA.discentes!$C:$C,$B32,DATA.discentes!$F:$F,"&lt;="&amp;L$4)-
COUNTIFS(DATA.discentes!$C:$C,$B32,DATA.discentes!$I:$I,"&lt;="&amp;L$4)-
COUNTIFS(DATA.discentes!$C:$C,$B32,DATA.discentes!$F:$F,"&lt;="&amp;L$4,DATA.discentes!$D:$D,"Cancelado")-
COUNTIFS(DATA.discentes!$C:$C,$B32,DATA.discentes!$F:$F,"&lt;="&amp;L$4,DATA.discentes!$D:$D,"Desligado")-
COUNTIFS(DATA.discentes!$C:$C,$B32,DATA.discentes!$F:$F,"&lt;="&amp;L$4,DATA.discentes!$D:$D,"Externo")-
COUNTIFS(DATA.discentes!$C:$C,$B32,DATA.discentes!$F:$F,"&lt;="&amp;L$4,DATA.discentes!$D:$D,"Trancado")</f>
        <v>0</v>
      </c>
      <c r="M32" s="21">
        <f>COUNTIFS(DATA.discentes!$C:$C,$B32,DATA.discentes!$F:$F,"&lt;="&amp;M$4)-
COUNTIFS(DATA.discentes!$C:$C,$B32,DATA.discentes!$I:$I,"&lt;="&amp;M$4)-
COUNTIFS(DATA.discentes!$C:$C,$B32,DATA.discentes!$F:$F,"&lt;="&amp;M$4,DATA.discentes!$D:$D,"Cancelado")-
COUNTIFS(DATA.discentes!$C:$C,$B32,DATA.discentes!$F:$F,"&lt;="&amp;M$4,DATA.discentes!$D:$D,"Desligado")-
COUNTIFS(DATA.discentes!$C:$C,$B32,DATA.discentes!$F:$F,"&lt;="&amp;M$4,DATA.discentes!$D:$D,"Externo")-
COUNTIFS(DATA.discentes!$C:$C,$B32,DATA.discentes!$F:$F,"&lt;="&amp;M$4,DATA.discentes!$D:$D,"Trancado")</f>
        <v>0</v>
      </c>
      <c r="N32" s="21">
        <f>COUNTIFS(DATA.discentes!$C:$C,$B32,DATA.discentes!$F:$F,"&lt;="&amp;N$4)-
COUNTIFS(DATA.discentes!$C:$C,$B32,DATA.discentes!$I:$I,"&lt;="&amp;N$4)-
COUNTIFS(DATA.discentes!$C:$C,$B32,DATA.discentes!$F:$F,"&lt;="&amp;N$4,DATA.discentes!$D:$D,"Cancelado")-
COUNTIFS(DATA.discentes!$C:$C,$B32,DATA.discentes!$F:$F,"&lt;="&amp;N$4,DATA.discentes!$D:$D,"Desligado")-
COUNTIFS(DATA.discentes!$C:$C,$B32,DATA.discentes!$F:$F,"&lt;="&amp;N$4,DATA.discentes!$D:$D,"Externo")-
COUNTIFS(DATA.discentes!$C:$C,$B32,DATA.discentes!$F:$F,"&lt;="&amp;N$4,DATA.discentes!$D:$D,"Trancado")</f>
        <v>0</v>
      </c>
      <c r="O32" s="21">
        <f>COUNTIFS(DATA.discentes!$C:$C,$B32,DATA.discentes!$F:$F,"&lt;="&amp;O$4)-
COUNTIFS(DATA.discentes!$C:$C,$B32,DATA.discentes!$I:$I,"&lt;="&amp;O$4)-
COUNTIFS(DATA.discentes!$C:$C,$B32,DATA.discentes!$F:$F,"&lt;="&amp;O$4,DATA.discentes!$D:$D,"Cancelado")-
COUNTIFS(DATA.discentes!$C:$C,$B32,DATA.discentes!$F:$F,"&lt;="&amp;O$4,DATA.discentes!$D:$D,"Desligado")-
COUNTIFS(DATA.discentes!$C:$C,$B32,DATA.discentes!$F:$F,"&lt;="&amp;O$4,DATA.discentes!$D:$D,"Externo")-
COUNTIFS(DATA.discentes!$C:$C,$B32,DATA.discentes!$F:$F,"&lt;="&amp;O$4,DATA.discentes!$D:$D,"Trancado")</f>
        <v>0</v>
      </c>
      <c r="P32" s="5"/>
      <c r="Q32" s="21">
        <f>COUNTIFS(DATA.discentes!$C:$C,$B32,DATA.discentes!$F:$F,"&lt;="&amp;Q$4)-
COUNTIFS(DATA.discentes!$C:$C,$B32,DATA.discentes!$I:$I,"&lt;="&amp;Q$4)-
COUNTIFS(DATA.discentes!$C:$C,$B32,DATA.discentes!$F:$F,"&lt;="&amp;Q$4,DATA.discentes!$D:$D,"Cancelado")-
COUNTIFS(DATA.discentes!$C:$C,$B32,DATA.discentes!$F:$F,"&lt;="&amp;Q$4,DATA.discentes!$D:$D,"Desligado")-
COUNTIFS(DATA.discentes!$C:$C,$B32,DATA.discentes!$F:$F,"&lt;="&amp;Q$4,DATA.discentes!$D:$D,"Externo")-
COUNTIFS(DATA.discentes!$C:$C,$B32,DATA.discentes!$F:$F,"&lt;="&amp;Q$4,DATA.discentes!$D:$D,"Trancado")</f>
        <v>0</v>
      </c>
      <c r="R32" s="21">
        <f>COUNTIFS(DATA.discentes!$C:$C,$B32,DATA.discentes!$F:$F,"&lt;="&amp;R$4)-
COUNTIFS(DATA.discentes!$C:$C,$B32,DATA.discentes!$I:$I,"&lt;="&amp;R$4)-
COUNTIFS(DATA.discentes!$C:$C,$B32,DATA.discentes!$F:$F,"&lt;="&amp;R$4,DATA.discentes!$D:$D,"Cancelado")-
COUNTIFS(DATA.discentes!$C:$C,$B32,DATA.discentes!$F:$F,"&lt;="&amp;R$4,DATA.discentes!$D:$D,"Desligado")-
COUNTIFS(DATA.discentes!$C:$C,$B32,DATA.discentes!$F:$F,"&lt;="&amp;R$4,DATA.discentes!$D:$D,"Externo")-
COUNTIFS(DATA.discentes!$C:$C,$B32,DATA.discentes!$F:$F,"&lt;="&amp;R$4,DATA.discentes!$D:$D,"Trancado")</f>
        <v>0</v>
      </c>
      <c r="S32" s="21">
        <f>COUNTIFS(DATA.discentes!$C:$C,$B32,DATA.discentes!$F:$F,"&lt;="&amp;S$4)-
COUNTIFS(DATA.discentes!$C:$C,$B32,DATA.discentes!$I:$I,"&lt;="&amp;S$4)-
COUNTIFS(DATA.discentes!$C:$C,$B32,DATA.discentes!$F:$F,"&lt;="&amp;S$4,DATA.discentes!$D:$D,"Cancelado")-
COUNTIFS(DATA.discentes!$C:$C,$B32,DATA.discentes!$F:$F,"&lt;="&amp;S$4,DATA.discentes!$D:$D,"Desligado")-
COUNTIFS(DATA.discentes!$C:$C,$B32,DATA.discentes!$F:$F,"&lt;="&amp;S$4,DATA.discentes!$D:$D,"Externo")-
COUNTIFS(DATA.discentes!$C:$C,$B32,DATA.discentes!$F:$F,"&lt;="&amp;S$4,DATA.discentes!$D:$D,"Trancado")</f>
        <v>0</v>
      </c>
      <c r="T32" s="21">
        <f>COUNTIFS(DATA.discentes!$C:$C,$B32,DATA.discentes!$F:$F,"&lt;="&amp;T$4)-
COUNTIFS(DATA.discentes!$C:$C,$B32,DATA.discentes!$I:$I,"&lt;="&amp;T$4)-
COUNTIFS(DATA.discentes!$C:$C,$B32,DATA.discentes!$F:$F,"&lt;="&amp;T$4,DATA.discentes!$D:$D,"Cancelado")-
COUNTIFS(DATA.discentes!$C:$C,$B32,DATA.discentes!$F:$F,"&lt;="&amp;T$4,DATA.discentes!$D:$D,"Desligado")-
COUNTIFS(DATA.discentes!$C:$C,$B32,DATA.discentes!$F:$F,"&lt;="&amp;T$4,DATA.discentes!$D:$D,"Externo")-
COUNTIFS(DATA.discentes!$C:$C,$B32,DATA.discentes!$F:$F,"&lt;="&amp;T$4,DATA.discentes!$D:$D,"Trancado")</f>
        <v>0</v>
      </c>
      <c r="U32" s="5"/>
      <c r="V32" s="21">
        <f>COUNTIFS(DATA.discentes!$C:$C,$B32,DATA.discentes!$F:$F,"&lt;="&amp;V$4)-
COUNTIFS(DATA.discentes!$C:$C,$B32,DATA.discentes!$I:$I,"&lt;="&amp;V$4)-
COUNTIFS(DATA.discentes!$C:$C,$B32,DATA.discentes!$F:$F,"&lt;="&amp;V$4,DATA.discentes!$D:$D,"Cancelado")-
COUNTIFS(DATA.discentes!$C:$C,$B32,DATA.discentes!$F:$F,"&lt;="&amp;V$4,DATA.discentes!$D:$D,"Desligado")-
COUNTIFS(DATA.discentes!$C:$C,$B32,DATA.discentes!$F:$F,"&lt;="&amp;V$4,DATA.discentes!$D:$D,"Externo")-
COUNTIFS(DATA.discentes!$C:$C,$B32,DATA.discentes!$F:$F,"&lt;="&amp;V$4,DATA.discentes!$D:$D,"Trancado")</f>
        <v>0</v>
      </c>
      <c r="W32" s="21">
        <f>COUNTIFS(DATA.discentes!$C:$C,$B32,DATA.discentes!$F:$F,"&lt;="&amp;W$4)-
COUNTIFS(DATA.discentes!$C:$C,$B32,DATA.discentes!$I:$I,"&lt;="&amp;W$4)-
COUNTIFS(DATA.discentes!$C:$C,$B32,DATA.discentes!$F:$F,"&lt;="&amp;W$4,DATA.discentes!$D:$D,"Cancelado")-
COUNTIFS(DATA.discentes!$C:$C,$B32,DATA.discentes!$F:$F,"&lt;="&amp;W$4,DATA.discentes!$D:$D,"Desligado")-
COUNTIFS(DATA.discentes!$C:$C,$B32,DATA.discentes!$F:$F,"&lt;="&amp;W$4,DATA.discentes!$D:$D,"Externo")-
COUNTIFS(DATA.discentes!$C:$C,$B32,DATA.discentes!$F:$F,"&lt;="&amp;W$4,DATA.discentes!$D:$D,"Trancado")</f>
        <v>0</v>
      </c>
      <c r="X32" s="21">
        <f>COUNTIFS(DATA.discentes!$C:$C,$B32,DATA.discentes!$F:$F,"&lt;="&amp;X$4)-
COUNTIFS(DATA.discentes!$C:$C,$B32,DATA.discentes!$I:$I,"&lt;="&amp;X$4)-
COUNTIFS(DATA.discentes!$C:$C,$B32,DATA.discentes!$F:$F,"&lt;="&amp;X$4,DATA.discentes!$D:$D,"Cancelado")-
COUNTIFS(DATA.discentes!$C:$C,$B32,DATA.discentes!$F:$F,"&lt;="&amp;X$4,DATA.discentes!$D:$D,"Desligado")-
COUNTIFS(DATA.discentes!$C:$C,$B32,DATA.discentes!$F:$F,"&lt;="&amp;X$4,DATA.discentes!$D:$D,"Externo")-
COUNTIFS(DATA.discentes!$C:$C,$B32,DATA.discentes!$F:$F,"&lt;="&amp;X$4,DATA.discentes!$D:$D,"Trancado")</f>
        <v>0</v>
      </c>
      <c r="Y32" s="21">
        <f>COUNTIFS(DATA.discentes!$C:$C,$B32,DATA.discentes!$F:$F,"&lt;="&amp;Y$4)-
COUNTIFS(DATA.discentes!$C:$C,$B32,DATA.discentes!$I:$I,"&lt;="&amp;Y$4)-
COUNTIFS(DATA.discentes!$C:$C,$B32,DATA.discentes!$F:$F,"&lt;="&amp;Y$4,DATA.discentes!$D:$D,"Cancelado")-
COUNTIFS(DATA.discentes!$C:$C,$B32,DATA.discentes!$F:$F,"&lt;="&amp;Y$4,DATA.discentes!$D:$D,"Desligado")-
COUNTIFS(DATA.discentes!$C:$C,$B32,DATA.discentes!$F:$F,"&lt;="&amp;Y$4,DATA.discentes!$D:$D,"Externo")-
COUNTIFS(DATA.discentes!$C:$C,$B32,DATA.discentes!$F:$F,"&lt;="&amp;Y$4,DATA.discentes!$D:$D,"Trancado")</f>
        <v>0</v>
      </c>
      <c r="Z32" s="5"/>
    </row>
    <row r="33" spans="1:26" ht="15.75" customHeight="1" x14ac:dyDescent="0.2">
      <c r="A33" s="5"/>
      <c r="B33" s="2" t="s">
        <v>62</v>
      </c>
      <c r="C33" s="5" t="s">
        <v>38</v>
      </c>
      <c r="D33" s="5" t="s">
        <v>38</v>
      </c>
      <c r="E33" s="39">
        <f ca="1">IFERROR(AVERAGEIFS(DATA.discentes!$J:$J,DATA.discentes!$A:$A,E$4,DATA.discentes!$C:$C,$B33,DATA.discentes!$D:$D,"Formado"),"*")</f>
        <v>23.145205479452056</v>
      </c>
      <c r="F33" s="39" t="str">
        <f>IFERROR(AVERAGEIFS(DATA.discentes!$J:$J,DATA.discentes!$A:$A,F$4,DATA.discentes!$C:$C,$B33,DATA.discentes!$D:$D,"Formado"),"*")</f>
        <v>*</v>
      </c>
      <c r="G33" s="39">
        <f>COUNTIFS(DATA.discentes!$C:$C,$B33,DATA.discentes!$D:$D,"Formado")</f>
        <v>1</v>
      </c>
      <c r="H33" s="21">
        <f>COUNTIFS(DATA.discentes!$C:$C,$B33,DATA.discentes!$F:$F,"&lt;="&amp;H$4)-
COUNTIFS(DATA.discentes!$C:$C,$B33,DATA.discentes!$I:$I,"&lt;="&amp;H$4)-
COUNTIFS(DATA.discentes!$C:$C,$B33,DATA.discentes!$F:$F,"&lt;="&amp;H$4,DATA.discentes!$D:$D,"Cancelado")-
COUNTIFS(DATA.discentes!$C:$C,$B33,DATA.discentes!$F:$F,"&lt;="&amp;H$4,DATA.discentes!$D:$D,"Desligado")-
COUNTIFS(DATA.discentes!$C:$C,$B33,DATA.discentes!$F:$F,"&lt;="&amp;H$4,DATA.discentes!$D:$D,"Externo")-
COUNTIFS(DATA.discentes!$C:$C,$B33,DATA.discentes!$F:$F,"&lt;="&amp;H$4,DATA.discentes!$D:$D,"Trancado")</f>
        <v>1</v>
      </c>
      <c r="I33" s="21">
        <f>COUNTIFS(DATA.discentes!$C:$C,$B33,DATA.discentes!$F:$F,"&lt;="&amp;I$4)-
COUNTIFS(DATA.discentes!$C:$C,$B33,DATA.discentes!$I:$I,"&lt;="&amp;I$4)-
COUNTIFS(DATA.discentes!$C:$C,$B33,DATA.discentes!$F:$F,"&lt;="&amp;I$4,DATA.discentes!$D:$D,"Cancelado")-
COUNTIFS(DATA.discentes!$C:$C,$B33,DATA.discentes!$F:$F,"&lt;="&amp;I$4,DATA.discentes!$D:$D,"Desligado")-
COUNTIFS(DATA.discentes!$C:$C,$B33,DATA.discentes!$F:$F,"&lt;="&amp;I$4,DATA.discentes!$D:$D,"Externo")-
COUNTIFS(DATA.discentes!$C:$C,$B33,DATA.discentes!$F:$F,"&lt;="&amp;I$4,DATA.discentes!$D:$D,"Trancado")</f>
        <v>1</v>
      </c>
      <c r="J33" s="21">
        <f>COUNTIFS(DATA.discentes!$C:$C,$B33,DATA.discentes!$F:$F,"&lt;="&amp;J$4)-
COUNTIFS(DATA.discentes!$C:$C,$B33,DATA.discentes!$I:$I,"&lt;="&amp;J$4)-
COUNTIFS(DATA.discentes!$C:$C,$B33,DATA.discentes!$F:$F,"&lt;="&amp;J$4,DATA.discentes!$D:$D,"Cancelado")-
COUNTIFS(DATA.discentes!$C:$C,$B33,DATA.discentes!$F:$F,"&lt;="&amp;J$4,DATA.discentes!$D:$D,"Desligado")-
COUNTIFS(DATA.discentes!$C:$C,$B33,DATA.discentes!$F:$F,"&lt;="&amp;J$4,DATA.discentes!$D:$D,"Externo")-
COUNTIFS(DATA.discentes!$C:$C,$B33,DATA.discentes!$F:$F,"&lt;="&amp;J$4,DATA.discentes!$D:$D,"Trancado")</f>
        <v>0</v>
      </c>
      <c r="K33" s="5"/>
      <c r="L33" s="21">
        <f>COUNTIFS(DATA.discentes!$C:$C,$B33,DATA.discentes!$F:$F,"&lt;="&amp;L$4)-
COUNTIFS(DATA.discentes!$C:$C,$B33,DATA.discentes!$I:$I,"&lt;="&amp;L$4)-
COUNTIFS(DATA.discentes!$C:$C,$B33,DATA.discentes!$F:$F,"&lt;="&amp;L$4,DATA.discentes!$D:$D,"Cancelado")-
COUNTIFS(DATA.discentes!$C:$C,$B33,DATA.discentes!$F:$F,"&lt;="&amp;L$4,DATA.discentes!$D:$D,"Desligado")-
COUNTIFS(DATA.discentes!$C:$C,$B33,DATA.discentes!$F:$F,"&lt;="&amp;L$4,DATA.discentes!$D:$D,"Externo")-
COUNTIFS(DATA.discentes!$C:$C,$B33,DATA.discentes!$F:$F,"&lt;="&amp;L$4,DATA.discentes!$D:$D,"Trancado")</f>
        <v>0</v>
      </c>
      <c r="M33" s="21">
        <f>COUNTIFS(DATA.discentes!$C:$C,$B33,DATA.discentes!$F:$F,"&lt;="&amp;M$4)-
COUNTIFS(DATA.discentes!$C:$C,$B33,DATA.discentes!$I:$I,"&lt;="&amp;M$4)-
COUNTIFS(DATA.discentes!$C:$C,$B33,DATA.discentes!$F:$F,"&lt;="&amp;M$4,DATA.discentes!$D:$D,"Cancelado")-
COUNTIFS(DATA.discentes!$C:$C,$B33,DATA.discentes!$F:$F,"&lt;="&amp;M$4,DATA.discentes!$D:$D,"Desligado")-
COUNTIFS(DATA.discentes!$C:$C,$B33,DATA.discentes!$F:$F,"&lt;="&amp;M$4,DATA.discentes!$D:$D,"Externo")-
COUNTIFS(DATA.discentes!$C:$C,$B33,DATA.discentes!$F:$F,"&lt;="&amp;M$4,DATA.discentes!$D:$D,"Trancado")</f>
        <v>0</v>
      </c>
      <c r="N33" s="21">
        <f>COUNTIFS(DATA.discentes!$C:$C,$B33,DATA.discentes!$F:$F,"&lt;="&amp;N$4)-
COUNTIFS(DATA.discentes!$C:$C,$B33,DATA.discentes!$I:$I,"&lt;="&amp;N$4)-
COUNTIFS(DATA.discentes!$C:$C,$B33,DATA.discentes!$F:$F,"&lt;="&amp;N$4,DATA.discentes!$D:$D,"Cancelado")-
COUNTIFS(DATA.discentes!$C:$C,$B33,DATA.discentes!$F:$F,"&lt;="&amp;N$4,DATA.discentes!$D:$D,"Desligado")-
COUNTIFS(DATA.discentes!$C:$C,$B33,DATA.discentes!$F:$F,"&lt;="&amp;N$4,DATA.discentes!$D:$D,"Externo")-
COUNTIFS(DATA.discentes!$C:$C,$B33,DATA.discentes!$F:$F,"&lt;="&amp;N$4,DATA.discentes!$D:$D,"Trancado")</f>
        <v>0</v>
      </c>
      <c r="O33" s="21">
        <f>COUNTIFS(DATA.discentes!$C:$C,$B33,DATA.discentes!$F:$F,"&lt;="&amp;O$4)-
COUNTIFS(DATA.discentes!$C:$C,$B33,DATA.discentes!$I:$I,"&lt;="&amp;O$4)-
COUNTIFS(DATA.discentes!$C:$C,$B33,DATA.discentes!$F:$F,"&lt;="&amp;O$4,DATA.discentes!$D:$D,"Cancelado")-
COUNTIFS(DATA.discentes!$C:$C,$B33,DATA.discentes!$F:$F,"&lt;="&amp;O$4,DATA.discentes!$D:$D,"Desligado")-
COUNTIFS(DATA.discentes!$C:$C,$B33,DATA.discentes!$F:$F,"&lt;="&amp;O$4,DATA.discentes!$D:$D,"Externo")-
COUNTIFS(DATA.discentes!$C:$C,$B33,DATA.discentes!$F:$F,"&lt;="&amp;O$4,DATA.discentes!$D:$D,"Trancado")</f>
        <v>0</v>
      </c>
      <c r="P33" s="5"/>
      <c r="Q33" s="21">
        <f>COUNTIFS(DATA.discentes!$C:$C,$B33,DATA.discentes!$F:$F,"&lt;="&amp;Q$4)-
COUNTIFS(DATA.discentes!$C:$C,$B33,DATA.discentes!$I:$I,"&lt;="&amp;Q$4)-
COUNTIFS(DATA.discentes!$C:$C,$B33,DATA.discentes!$F:$F,"&lt;="&amp;Q$4,DATA.discentes!$D:$D,"Cancelado")-
COUNTIFS(DATA.discentes!$C:$C,$B33,DATA.discentes!$F:$F,"&lt;="&amp;Q$4,DATA.discentes!$D:$D,"Desligado")-
COUNTIFS(DATA.discentes!$C:$C,$B33,DATA.discentes!$F:$F,"&lt;="&amp;Q$4,DATA.discentes!$D:$D,"Externo")-
COUNTIFS(DATA.discentes!$C:$C,$B33,DATA.discentes!$F:$F,"&lt;="&amp;Q$4,DATA.discentes!$D:$D,"Trancado")</f>
        <v>0</v>
      </c>
      <c r="R33" s="21">
        <f>COUNTIFS(DATA.discentes!$C:$C,$B33,DATA.discentes!$F:$F,"&lt;="&amp;R$4)-
COUNTIFS(DATA.discentes!$C:$C,$B33,DATA.discentes!$I:$I,"&lt;="&amp;R$4)-
COUNTIFS(DATA.discentes!$C:$C,$B33,DATA.discentes!$F:$F,"&lt;="&amp;R$4,DATA.discentes!$D:$D,"Cancelado")-
COUNTIFS(DATA.discentes!$C:$C,$B33,DATA.discentes!$F:$F,"&lt;="&amp;R$4,DATA.discentes!$D:$D,"Desligado")-
COUNTIFS(DATA.discentes!$C:$C,$B33,DATA.discentes!$F:$F,"&lt;="&amp;R$4,DATA.discentes!$D:$D,"Externo")-
COUNTIFS(DATA.discentes!$C:$C,$B33,DATA.discentes!$F:$F,"&lt;="&amp;R$4,DATA.discentes!$D:$D,"Trancado")</f>
        <v>0</v>
      </c>
      <c r="S33" s="21">
        <f>COUNTIFS(DATA.discentes!$C:$C,$B33,DATA.discentes!$F:$F,"&lt;="&amp;S$4)-
COUNTIFS(DATA.discentes!$C:$C,$B33,DATA.discentes!$I:$I,"&lt;="&amp;S$4)-
COUNTIFS(DATA.discentes!$C:$C,$B33,DATA.discentes!$F:$F,"&lt;="&amp;S$4,DATA.discentes!$D:$D,"Cancelado")-
COUNTIFS(DATA.discentes!$C:$C,$B33,DATA.discentes!$F:$F,"&lt;="&amp;S$4,DATA.discentes!$D:$D,"Desligado")-
COUNTIFS(DATA.discentes!$C:$C,$B33,DATA.discentes!$F:$F,"&lt;="&amp;S$4,DATA.discentes!$D:$D,"Externo")-
COUNTIFS(DATA.discentes!$C:$C,$B33,DATA.discentes!$F:$F,"&lt;="&amp;S$4,DATA.discentes!$D:$D,"Trancado")</f>
        <v>0</v>
      </c>
      <c r="T33" s="21">
        <f>COUNTIFS(DATA.discentes!$C:$C,$B33,DATA.discentes!$F:$F,"&lt;="&amp;T$4)-
COUNTIFS(DATA.discentes!$C:$C,$B33,DATA.discentes!$I:$I,"&lt;="&amp;T$4)-
COUNTIFS(DATA.discentes!$C:$C,$B33,DATA.discentes!$F:$F,"&lt;="&amp;T$4,DATA.discentes!$D:$D,"Cancelado")-
COUNTIFS(DATA.discentes!$C:$C,$B33,DATA.discentes!$F:$F,"&lt;="&amp;T$4,DATA.discentes!$D:$D,"Desligado")-
COUNTIFS(DATA.discentes!$C:$C,$B33,DATA.discentes!$F:$F,"&lt;="&amp;T$4,DATA.discentes!$D:$D,"Externo")-
COUNTIFS(DATA.discentes!$C:$C,$B33,DATA.discentes!$F:$F,"&lt;="&amp;T$4,DATA.discentes!$D:$D,"Trancado")</f>
        <v>0</v>
      </c>
      <c r="U33" s="5"/>
      <c r="V33" s="21">
        <f>COUNTIFS(DATA.discentes!$C:$C,$B33,DATA.discentes!$F:$F,"&lt;="&amp;V$4)-
COUNTIFS(DATA.discentes!$C:$C,$B33,DATA.discentes!$I:$I,"&lt;="&amp;V$4)-
COUNTIFS(DATA.discentes!$C:$C,$B33,DATA.discentes!$F:$F,"&lt;="&amp;V$4,DATA.discentes!$D:$D,"Cancelado")-
COUNTIFS(DATA.discentes!$C:$C,$B33,DATA.discentes!$F:$F,"&lt;="&amp;V$4,DATA.discentes!$D:$D,"Desligado")-
COUNTIFS(DATA.discentes!$C:$C,$B33,DATA.discentes!$F:$F,"&lt;="&amp;V$4,DATA.discentes!$D:$D,"Externo")-
COUNTIFS(DATA.discentes!$C:$C,$B33,DATA.discentes!$F:$F,"&lt;="&amp;V$4,DATA.discentes!$D:$D,"Trancado")</f>
        <v>0</v>
      </c>
      <c r="W33" s="21">
        <f>COUNTIFS(DATA.discentes!$C:$C,$B33,DATA.discentes!$F:$F,"&lt;="&amp;W$4)-
COUNTIFS(DATA.discentes!$C:$C,$B33,DATA.discentes!$I:$I,"&lt;="&amp;W$4)-
COUNTIFS(DATA.discentes!$C:$C,$B33,DATA.discentes!$F:$F,"&lt;="&amp;W$4,DATA.discentes!$D:$D,"Cancelado")-
COUNTIFS(DATA.discentes!$C:$C,$B33,DATA.discentes!$F:$F,"&lt;="&amp;W$4,DATA.discentes!$D:$D,"Desligado")-
COUNTIFS(DATA.discentes!$C:$C,$B33,DATA.discentes!$F:$F,"&lt;="&amp;W$4,DATA.discentes!$D:$D,"Externo")-
COUNTIFS(DATA.discentes!$C:$C,$B33,DATA.discentes!$F:$F,"&lt;="&amp;W$4,DATA.discentes!$D:$D,"Trancado")</f>
        <v>0</v>
      </c>
      <c r="X33" s="21">
        <f>COUNTIFS(DATA.discentes!$C:$C,$B33,DATA.discentes!$F:$F,"&lt;="&amp;X$4)-
COUNTIFS(DATA.discentes!$C:$C,$B33,DATA.discentes!$I:$I,"&lt;="&amp;X$4)-
COUNTIFS(DATA.discentes!$C:$C,$B33,DATA.discentes!$F:$F,"&lt;="&amp;X$4,DATA.discentes!$D:$D,"Cancelado")-
COUNTIFS(DATA.discentes!$C:$C,$B33,DATA.discentes!$F:$F,"&lt;="&amp;X$4,DATA.discentes!$D:$D,"Desligado")-
COUNTIFS(DATA.discentes!$C:$C,$B33,DATA.discentes!$F:$F,"&lt;="&amp;X$4,DATA.discentes!$D:$D,"Externo")-
COUNTIFS(DATA.discentes!$C:$C,$B33,DATA.discentes!$F:$F,"&lt;="&amp;X$4,DATA.discentes!$D:$D,"Trancado")</f>
        <v>0</v>
      </c>
      <c r="Y33" s="21">
        <f>COUNTIFS(DATA.discentes!$C:$C,$B33,DATA.discentes!$F:$F,"&lt;="&amp;Y$4)-
COUNTIFS(DATA.discentes!$C:$C,$B33,DATA.discentes!$I:$I,"&lt;="&amp;Y$4)-
COUNTIFS(DATA.discentes!$C:$C,$B33,DATA.discentes!$F:$F,"&lt;="&amp;Y$4,DATA.discentes!$D:$D,"Cancelado")-
COUNTIFS(DATA.discentes!$C:$C,$B33,DATA.discentes!$F:$F,"&lt;="&amp;Y$4,DATA.discentes!$D:$D,"Desligado")-
COUNTIFS(DATA.discentes!$C:$C,$B33,DATA.discentes!$F:$F,"&lt;="&amp;Y$4,DATA.discentes!$D:$D,"Externo")-
COUNTIFS(DATA.discentes!$C:$C,$B33,DATA.discentes!$F:$F,"&lt;="&amp;Y$4,DATA.discentes!$D:$D,"Trancado")</f>
        <v>0</v>
      </c>
      <c r="Z33" s="5"/>
    </row>
    <row r="34" spans="1:26" ht="15.75" customHeight="1" x14ac:dyDescent="0.2">
      <c r="A34" s="5"/>
      <c r="B34" s="2" t="s">
        <v>63</v>
      </c>
      <c r="C34" s="5" t="s">
        <v>38</v>
      </c>
      <c r="D34" s="5" t="s">
        <v>38</v>
      </c>
      <c r="E34" s="39">
        <f ca="1">IFERROR(AVERAGEIFS(DATA.discentes!$J:$J,DATA.discentes!$A:$A,E$4,DATA.discentes!$C:$C,$B34,DATA.discentes!$D:$D,"Formado"),"*")</f>
        <v>24.197260273972603</v>
      </c>
      <c r="F34" s="39" t="str">
        <f>IFERROR(AVERAGEIFS(DATA.discentes!$J:$J,DATA.discentes!$A:$A,F$4,DATA.discentes!$C:$C,$B34,DATA.discentes!$D:$D,"Formado"),"*")</f>
        <v>*</v>
      </c>
      <c r="G34" s="39">
        <f>COUNTIFS(DATA.discentes!$C:$C,$B34,DATA.discentes!$D:$D,"Formado")</f>
        <v>1</v>
      </c>
      <c r="H34" s="21">
        <f>COUNTIFS(DATA.discentes!$C:$C,$B34,DATA.discentes!$F:$F,"&lt;="&amp;H$4)-
COUNTIFS(DATA.discentes!$C:$C,$B34,DATA.discentes!$I:$I,"&lt;="&amp;H$4)-
COUNTIFS(DATA.discentes!$C:$C,$B34,DATA.discentes!$F:$F,"&lt;="&amp;H$4,DATA.discentes!$D:$D,"Cancelado")-
COUNTIFS(DATA.discentes!$C:$C,$B34,DATA.discentes!$F:$F,"&lt;="&amp;H$4,DATA.discentes!$D:$D,"Desligado")-
COUNTIFS(DATA.discentes!$C:$C,$B34,DATA.discentes!$F:$F,"&lt;="&amp;H$4,DATA.discentes!$D:$D,"Externo")-
COUNTIFS(DATA.discentes!$C:$C,$B34,DATA.discentes!$F:$F,"&lt;="&amp;H$4,DATA.discentes!$D:$D,"Trancado")</f>
        <v>0</v>
      </c>
      <c r="I34" s="21">
        <f>COUNTIFS(DATA.discentes!$C:$C,$B34,DATA.discentes!$F:$F,"&lt;="&amp;I$4)-
COUNTIFS(DATA.discentes!$C:$C,$B34,DATA.discentes!$I:$I,"&lt;="&amp;I$4)-
COUNTIFS(DATA.discentes!$C:$C,$B34,DATA.discentes!$F:$F,"&lt;="&amp;I$4,DATA.discentes!$D:$D,"Cancelado")-
COUNTIFS(DATA.discentes!$C:$C,$B34,DATA.discentes!$F:$F,"&lt;="&amp;I$4,DATA.discentes!$D:$D,"Desligado")-
COUNTIFS(DATA.discentes!$C:$C,$B34,DATA.discentes!$F:$F,"&lt;="&amp;I$4,DATA.discentes!$D:$D,"Externo")-
COUNTIFS(DATA.discentes!$C:$C,$B34,DATA.discentes!$F:$F,"&lt;="&amp;I$4,DATA.discentes!$D:$D,"Trancado")</f>
        <v>1</v>
      </c>
      <c r="J34" s="21">
        <f>COUNTIFS(DATA.discentes!$C:$C,$B34,DATA.discentes!$F:$F,"&lt;="&amp;J$4)-
COUNTIFS(DATA.discentes!$C:$C,$B34,DATA.discentes!$I:$I,"&lt;="&amp;J$4)-
COUNTIFS(DATA.discentes!$C:$C,$B34,DATA.discentes!$F:$F,"&lt;="&amp;J$4,DATA.discentes!$D:$D,"Cancelado")-
COUNTIFS(DATA.discentes!$C:$C,$B34,DATA.discentes!$F:$F,"&lt;="&amp;J$4,DATA.discentes!$D:$D,"Desligado")-
COUNTIFS(DATA.discentes!$C:$C,$B34,DATA.discentes!$F:$F,"&lt;="&amp;J$4,DATA.discentes!$D:$D,"Externo")-
COUNTIFS(DATA.discentes!$C:$C,$B34,DATA.discentes!$F:$F,"&lt;="&amp;J$4,DATA.discentes!$D:$D,"Trancado")</f>
        <v>1</v>
      </c>
      <c r="K34" s="5"/>
      <c r="L34" s="21">
        <f>COUNTIFS(DATA.discentes!$C:$C,$B34,DATA.discentes!$F:$F,"&lt;="&amp;L$4)-
COUNTIFS(DATA.discentes!$C:$C,$B34,DATA.discentes!$I:$I,"&lt;="&amp;L$4)-
COUNTIFS(DATA.discentes!$C:$C,$B34,DATA.discentes!$F:$F,"&lt;="&amp;L$4,DATA.discentes!$D:$D,"Cancelado")-
COUNTIFS(DATA.discentes!$C:$C,$B34,DATA.discentes!$F:$F,"&lt;="&amp;L$4,DATA.discentes!$D:$D,"Desligado")-
COUNTIFS(DATA.discentes!$C:$C,$B34,DATA.discentes!$F:$F,"&lt;="&amp;L$4,DATA.discentes!$D:$D,"Externo")-
COUNTIFS(DATA.discentes!$C:$C,$B34,DATA.discentes!$F:$F,"&lt;="&amp;L$4,DATA.discentes!$D:$D,"Trancado")</f>
        <v>0</v>
      </c>
      <c r="M34" s="21">
        <f>COUNTIFS(DATA.discentes!$C:$C,$B34,DATA.discentes!$F:$F,"&lt;="&amp;M$4)-
COUNTIFS(DATA.discentes!$C:$C,$B34,DATA.discentes!$I:$I,"&lt;="&amp;M$4)-
COUNTIFS(DATA.discentes!$C:$C,$B34,DATA.discentes!$F:$F,"&lt;="&amp;M$4,DATA.discentes!$D:$D,"Cancelado")-
COUNTIFS(DATA.discentes!$C:$C,$B34,DATA.discentes!$F:$F,"&lt;="&amp;M$4,DATA.discentes!$D:$D,"Desligado")-
COUNTIFS(DATA.discentes!$C:$C,$B34,DATA.discentes!$F:$F,"&lt;="&amp;M$4,DATA.discentes!$D:$D,"Externo")-
COUNTIFS(DATA.discentes!$C:$C,$B34,DATA.discentes!$F:$F,"&lt;="&amp;M$4,DATA.discentes!$D:$D,"Trancado")</f>
        <v>0</v>
      </c>
      <c r="N34" s="21">
        <f>COUNTIFS(DATA.discentes!$C:$C,$B34,DATA.discentes!$F:$F,"&lt;="&amp;N$4)-
COUNTIFS(DATA.discentes!$C:$C,$B34,DATA.discentes!$I:$I,"&lt;="&amp;N$4)-
COUNTIFS(DATA.discentes!$C:$C,$B34,DATA.discentes!$F:$F,"&lt;="&amp;N$4,DATA.discentes!$D:$D,"Cancelado")-
COUNTIFS(DATA.discentes!$C:$C,$B34,DATA.discentes!$F:$F,"&lt;="&amp;N$4,DATA.discentes!$D:$D,"Desligado")-
COUNTIFS(DATA.discentes!$C:$C,$B34,DATA.discentes!$F:$F,"&lt;="&amp;N$4,DATA.discentes!$D:$D,"Externo")-
COUNTIFS(DATA.discentes!$C:$C,$B34,DATA.discentes!$F:$F,"&lt;="&amp;N$4,DATA.discentes!$D:$D,"Trancado")</f>
        <v>0</v>
      </c>
      <c r="O34" s="21">
        <f>COUNTIFS(DATA.discentes!$C:$C,$B34,DATA.discentes!$F:$F,"&lt;="&amp;O$4)-
COUNTIFS(DATA.discentes!$C:$C,$B34,DATA.discentes!$I:$I,"&lt;="&amp;O$4)-
COUNTIFS(DATA.discentes!$C:$C,$B34,DATA.discentes!$F:$F,"&lt;="&amp;O$4,DATA.discentes!$D:$D,"Cancelado")-
COUNTIFS(DATA.discentes!$C:$C,$B34,DATA.discentes!$F:$F,"&lt;="&amp;O$4,DATA.discentes!$D:$D,"Desligado")-
COUNTIFS(DATA.discentes!$C:$C,$B34,DATA.discentes!$F:$F,"&lt;="&amp;O$4,DATA.discentes!$D:$D,"Externo")-
COUNTIFS(DATA.discentes!$C:$C,$B34,DATA.discentes!$F:$F,"&lt;="&amp;O$4,DATA.discentes!$D:$D,"Trancado")</f>
        <v>0</v>
      </c>
      <c r="P34" s="5"/>
      <c r="Q34" s="21">
        <f>COUNTIFS(DATA.discentes!$C:$C,$B34,DATA.discentes!$F:$F,"&lt;="&amp;Q$4)-
COUNTIFS(DATA.discentes!$C:$C,$B34,DATA.discentes!$I:$I,"&lt;="&amp;Q$4)-
COUNTIFS(DATA.discentes!$C:$C,$B34,DATA.discentes!$F:$F,"&lt;="&amp;Q$4,DATA.discentes!$D:$D,"Cancelado")-
COUNTIFS(DATA.discentes!$C:$C,$B34,DATA.discentes!$F:$F,"&lt;="&amp;Q$4,DATA.discentes!$D:$D,"Desligado")-
COUNTIFS(DATA.discentes!$C:$C,$B34,DATA.discentes!$F:$F,"&lt;="&amp;Q$4,DATA.discentes!$D:$D,"Externo")-
COUNTIFS(DATA.discentes!$C:$C,$B34,DATA.discentes!$F:$F,"&lt;="&amp;Q$4,DATA.discentes!$D:$D,"Trancado")</f>
        <v>0</v>
      </c>
      <c r="R34" s="21">
        <f>COUNTIFS(DATA.discentes!$C:$C,$B34,DATA.discentes!$F:$F,"&lt;="&amp;R$4)-
COUNTIFS(DATA.discentes!$C:$C,$B34,DATA.discentes!$I:$I,"&lt;="&amp;R$4)-
COUNTIFS(DATA.discentes!$C:$C,$B34,DATA.discentes!$F:$F,"&lt;="&amp;R$4,DATA.discentes!$D:$D,"Cancelado")-
COUNTIFS(DATA.discentes!$C:$C,$B34,DATA.discentes!$F:$F,"&lt;="&amp;R$4,DATA.discentes!$D:$D,"Desligado")-
COUNTIFS(DATA.discentes!$C:$C,$B34,DATA.discentes!$F:$F,"&lt;="&amp;R$4,DATA.discentes!$D:$D,"Externo")-
COUNTIFS(DATA.discentes!$C:$C,$B34,DATA.discentes!$F:$F,"&lt;="&amp;R$4,DATA.discentes!$D:$D,"Trancado")</f>
        <v>0</v>
      </c>
      <c r="S34" s="21">
        <f>COUNTIFS(DATA.discentes!$C:$C,$B34,DATA.discentes!$F:$F,"&lt;="&amp;S$4)-
COUNTIFS(DATA.discentes!$C:$C,$B34,DATA.discentes!$I:$I,"&lt;="&amp;S$4)-
COUNTIFS(DATA.discentes!$C:$C,$B34,DATA.discentes!$F:$F,"&lt;="&amp;S$4,DATA.discentes!$D:$D,"Cancelado")-
COUNTIFS(DATA.discentes!$C:$C,$B34,DATA.discentes!$F:$F,"&lt;="&amp;S$4,DATA.discentes!$D:$D,"Desligado")-
COUNTIFS(DATA.discentes!$C:$C,$B34,DATA.discentes!$F:$F,"&lt;="&amp;S$4,DATA.discentes!$D:$D,"Externo")-
COUNTIFS(DATA.discentes!$C:$C,$B34,DATA.discentes!$F:$F,"&lt;="&amp;S$4,DATA.discentes!$D:$D,"Trancado")</f>
        <v>0</v>
      </c>
      <c r="T34" s="21">
        <f>COUNTIFS(DATA.discentes!$C:$C,$B34,DATA.discentes!$F:$F,"&lt;="&amp;T$4)-
COUNTIFS(DATA.discentes!$C:$C,$B34,DATA.discentes!$I:$I,"&lt;="&amp;T$4)-
COUNTIFS(DATA.discentes!$C:$C,$B34,DATA.discentes!$F:$F,"&lt;="&amp;T$4,DATA.discentes!$D:$D,"Cancelado")-
COUNTIFS(DATA.discentes!$C:$C,$B34,DATA.discentes!$F:$F,"&lt;="&amp;T$4,DATA.discentes!$D:$D,"Desligado")-
COUNTIFS(DATA.discentes!$C:$C,$B34,DATA.discentes!$F:$F,"&lt;="&amp;T$4,DATA.discentes!$D:$D,"Externo")-
COUNTIFS(DATA.discentes!$C:$C,$B34,DATA.discentes!$F:$F,"&lt;="&amp;T$4,DATA.discentes!$D:$D,"Trancado")</f>
        <v>0</v>
      </c>
      <c r="U34" s="5"/>
      <c r="V34" s="21">
        <f>COUNTIFS(DATA.discentes!$C:$C,$B34,DATA.discentes!$F:$F,"&lt;="&amp;V$4)-
COUNTIFS(DATA.discentes!$C:$C,$B34,DATA.discentes!$I:$I,"&lt;="&amp;V$4)-
COUNTIFS(DATA.discentes!$C:$C,$B34,DATA.discentes!$F:$F,"&lt;="&amp;V$4,DATA.discentes!$D:$D,"Cancelado")-
COUNTIFS(DATA.discentes!$C:$C,$B34,DATA.discentes!$F:$F,"&lt;="&amp;V$4,DATA.discentes!$D:$D,"Desligado")-
COUNTIFS(DATA.discentes!$C:$C,$B34,DATA.discentes!$F:$F,"&lt;="&amp;V$4,DATA.discentes!$D:$D,"Externo")-
COUNTIFS(DATA.discentes!$C:$C,$B34,DATA.discentes!$F:$F,"&lt;="&amp;V$4,DATA.discentes!$D:$D,"Trancado")</f>
        <v>0</v>
      </c>
      <c r="W34" s="21">
        <f>COUNTIFS(DATA.discentes!$C:$C,$B34,DATA.discentes!$F:$F,"&lt;="&amp;W$4)-
COUNTIFS(DATA.discentes!$C:$C,$B34,DATA.discentes!$I:$I,"&lt;="&amp;W$4)-
COUNTIFS(DATA.discentes!$C:$C,$B34,DATA.discentes!$F:$F,"&lt;="&amp;W$4,DATA.discentes!$D:$D,"Cancelado")-
COUNTIFS(DATA.discentes!$C:$C,$B34,DATA.discentes!$F:$F,"&lt;="&amp;W$4,DATA.discentes!$D:$D,"Desligado")-
COUNTIFS(DATA.discentes!$C:$C,$B34,DATA.discentes!$F:$F,"&lt;="&amp;W$4,DATA.discentes!$D:$D,"Externo")-
COUNTIFS(DATA.discentes!$C:$C,$B34,DATA.discentes!$F:$F,"&lt;="&amp;W$4,DATA.discentes!$D:$D,"Trancado")</f>
        <v>0</v>
      </c>
      <c r="X34" s="21">
        <f>COUNTIFS(DATA.discentes!$C:$C,$B34,DATA.discentes!$F:$F,"&lt;="&amp;X$4)-
COUNTIFS(DATA.discentes!$C:$C,$B34,DATA.discentes!$I:$I,"&lt;="&amp;X$4)-
COUNTIFS(DATA.discentes!$C:$C,$B34,DATA.discentes!$F:$F,"&lt;="&amp;X$4,DATA.discentes!$D:$D,"Cancelado")-
COUNTIFS(DATA.discentes!$C:$C,$B34,DATA.discentes!$F:$F,"&lt;="&amp;X$4,DATA.discentes!$D:$D,"Desligado")-
COUNTIFS(DATA.discentes!$C:$C,$B34,DATA.discentes!$F:$F,"&lt;="&amp;X$4,DATA.discentes!$D:$D,"Externo")-
COUNTIFS(DATA.discentes!$C:$C,$B34,DATA.discentes!$F:$F,"&lt;="&amp;X$4,DATA.discentes!$D:$D,"Trancado")</f>
        <v>0</v>
      </c>
      <c r="Y34" s="21">
        <f>COUNTIFS(DATA.discentes!$C:$C,$B34,DATA.discentes!$F:$F,"&lt;="&amp;Y$4)-
COUNTIFS(DATA.discentes!$C:$C,$B34,DATA.discentes!$I:$I,"&lt;="&amp;Y$4)-
COUNTIFS(DATA.discentes!$C:$C,$B34,DATA.discentes!$F:$F,"&lt;="&amp;Y$4,DATA.discentes!$D:$D,"Cancelado")-
COUNTIFS(DATA.discentes!$C:$C,$B34,DATA.discentes!$F:$F,"&lt;="&amp;Y$4,DATA.discentes!$D:$D,"Desligado")-
COUNTIFS(DATA.discentes!$C:$C,$B34,DATA.discentes!$F:$F,"&lt;="&amp;Y$4,DATA.discentes!$D:$D,"Externo")-
COUNTIFS(DATA.discentes!$C:$C,$B34,DATA.discentes!$F:$F,"&lt;="&amp;Y$4,DATA.discentes!$D:$D,"Trancado")</f>
        <v>0</v>
      </c>
      <c r="Z34" s="5"/>
    </row>
    <row r="35" spans="1:26" ht="15.75" customHeight="1" x14ac:dyDescent="0.2">
      <c r="A35" s="5"/>
      <c r="B35" s="2" t="s">
        <v>64</v>
      </c>
      <c r="C35" s="5" t="s">
        <v>38</v>
      </c>
      <c r="D35" s="5" t="s">
        <v>38</v>
      </c>
      <c r="E35" s="39" t="str">
        <f>IFERROR(AVERAGEIFS(DATA.discentes!$J:$J,DATA.discentes!$A:$A,E$4,DATA.discentes!$C:$C,$B35,DATA.discentes!$D:$D,"Formado"),"*")</f>
        <v>*</v>
      </c>
      <c r="F35" s="39" t="str">
        <f>IFERROR(AVERAGEIFS(DATA.discentes!$J:$J,DATA.discentes!$A:$A,F$4,DATA.discentes!$C:$C,$B35,DATA.discentes!$D:$D,"Formado"),"*")</f>
        <v>*</v>
      </c>
      <c r="G35" s="39">
        <f>COUNTIFS(DATA.discentes!$C:$C,$B35,DATA.discentes!$D:$D,"Formado")</f>
        <v>0</v>
      </c>
      <c r="H35" s="21">
        <f>COUNTIFS(DATA.discentes!$C:$C,$B35,DATA.discentes!$F:$F,"&lt;="&amp;H$4)-
COUNTIFS(DATA.discentes!$C:$C,$B35,DATA.discentes!$I:$I,"&lt;="&amp;H$4)-
COUNTIFS(DATA.discentes!$C:$C,$B35,DATA.discentes!$F:$F,"&lt;="&amp;H$4,DATA.discentes!$D:$D,"Cancelado")-
COUNTIFS(DATA.discentes!$C:$C,$B35,DATA.discentes!$F:$F,"&lt;="&amp;H$4,DATA.discentes!$D:$D,"Desligado")-
COUNTIFS(DATA.discentes!$C:$C,$B35,DATA.discentes!$F:$F,"&lt;="&amp;H$4,DATA.discentes!$D:$D,"Externo")-
COUNTIFS(DATA.discentes!$C:$C,$B35,DATA.discentes!$F:$F,"&lt;="&amp;H$4,DATA.discentes!$D:$D,"Trancado")</f>
        <v>0</v>
      </c>
      <c r="I35" s="21">
        <f>COUNTIFS(DATA.discentes!$C:$C,$B35,DATA.discentes!$F:$F,"&lt;="&amp;I$4)-
COUNTIFS(DATA.discentes!$C:$C,$B35,DATA.discentes!$I:$I,"&lt;="&amp;I$4)-
COUNTIFS(DATA.discentes!$C:$C,$B35,DATA.discentes!$F:$F,"&lt;="&amp;I$4,DATA.discentes!$D:$D,"Cancelado")-
COUNTIFS(DATA.discentes!$C:$C,$B35,DATA.discentes!$F:$F,"&lt;="&amp;I$4,DATA.discentes!$D:$D,"Desligado")-
COUNTIFS(DATA.discentes!$C:$C,$B35,DATA.discentes!$F:$F,"&lt;="&amp;I$4,DATA.discentes!$D:$D,"Externo")-
COUNTIFS(DATA.discentes!$C:$C,$B35,DATA.discentes!$F:$F,"&lt;="&amp;I$4,DATA.discentes!$D:$D,"Trancado")</f>
        <v>0</v>
      </c>
      <c r="J35" s="21">
        <f>COUNTIFS(DATA.discentes!$C:$C,$B35,DATA.discentes!$F:$F,"&lt;="&amp;J$4)-
COUNTIFS(DATA.discentes!$C:$C,$B35,DATA.discentes!$I:$I,"&lt;="&amp;J$4)-
COUNTIFS(DATA.discentes!$C:$C,$B35,DATA.discentes!$F:$F,"&lt;="&amp;J$4,DATA.discentes!$D:$D,"Cancelado")-
COUNTIFS(DATA.discentes!$C:$C,$B35,DATA.discentes!$F:$F,"&lt;="&amp;J$4,DATA.discentes!$D:$D,"Desligado")-
COUNTIFS(DATA.discentes!$C:$C,$B35,DATA.discentes!$F:$F,"&lt;="&amp;J$4,DATA.discentes!$D:$D,"Externo")-
COUNTIFS(DATA.discentes!$C:$C,$B35,DATA.discentes!$F:$F,"&lt;="&amp;J$4,DATA.discentes!$D:$D,"Trancado")</f>
        <v>0</v>
      </c>
      <c r="K35" s="5"/>
      <c r="L35" s="21">
        <f>COUNTIFS(DATA.discentes!$C:$C,$B35,DATA.discentes!$F:$F,"&lt;="&amp;L$4)-
COUNTIFS(DATA.discentes!$C:$C,$B35,DATA.discentes!$I:$I,"&lt;="&amp;L$4)-
COUNTIFS(DATA.discentes!$C:$C,$B35,DATA.discentes!$F:$F,"&lt;="&amp;L$4,DATA.discentes!$D:$D,"Cancelado")-
COUNTIFS(DATA.discentes!$C:$C,$B35,DATA.discentes!$F:$F,"&lt;="&amp;L$4,DATA.discentes!$D:$D,"Desligado")-
COUNTIFS(DATA.discentes!$C:$C,$B35,DATA.discentes!$F:$F,"&lt;="&amp;L$4,DATA.discentes!$D:$D,"Externo")-
COUNTIFS(DATA.discentes!$C:$C,$B35,DATA.discentes!$F:$F,"&lt;="&amp;L$4,DATA.discentes!$D:$D,"Trancado")</f>
        <v>0</v>
      </c>
      <c r="M35" s="21">
        <f>COUNTIFS(DATA.discentes!$C:$C,$B35,DATA.discentes!$F:$F,"&lt;="&amp;M$4)-
COUNTIFS(DATA.discentes!$C:$C,$B35,DATA.discentes!$I:$I,"&lt;="&amp;M$4)-
COUNTIFS(DATA.discentes!$C:$C,$B35,DATA.discentes!$F:$F,"&lt;="&amp;M$4,DATA.discentes!$D:$D,"Cancelado")-
COUNTIFS(DATA.discentes!$C:$C,$B35,DATA.discentes!$F:$F,"&lt;="&amp;M$4,DATA.discentes!$D:$D,"Desligado")-
COUNTIFS(DATA.discentes!$C:$C,$B35,DATA.discentes!$F:$F,"&lt;="&amp;M$4,DATA.discentes!$D:$D,"Externo")-
COUNTIFS(DATA.discentes!$C:$C,$B35,DATA.discentes!$F:$F,"&lt;="&amp;M$4,DATA.discentes!$D:$D,"Trancado")</f>
        <v>0</v>
      </c>
      <c r="N35" s="21">
        <f>COUNTIFS(DATA.discentes!$C:$C,$B35,DATA.discentes!$F:$F,"&lt;="&amp;N$4)-
COUNTIFS(DATA.discentes!$C:$C,$B35,DATA.discentes!$I:$I,"&lt;="&amp;N$4)-
COUNTIFS(DATA.discentes!$C:$C,$B35,DATA.discentes!$F:$F,"&lt;="&amp;N$4,DATA.discentes!$D:$D,"Cancelado")-
COUNTIFS(DATA.discentes!$C:$C,$B35,DATA.discentes!$F:$F,"&lt;="&amp;N$4,DATA.discentes!$D:$D,"Desligado")-
COUNTIFS(DATA.discentes!$C:$C,$B35,DATA.discentes!$F:$F,"&lt;="&amp;N$4,DATA.discentes!$D:$D,"Externo")-
COUNTIFS(DATA.discentes!$C:$C,$B35,DATA.discentes!$F:$F,"&lt;="&amp;N$4,DATA.discentes!$D:$D,"Trancado")</f>
        <v>0</v>
      </c>
      <c r="O35" s="21">
        <f>COUNTIFS(DATA.discentes!$C:$C,$B35,DATA.discentes!$F:$F,"&lt;="&amp;O$4)-
COUNTIFS(DATA.discentes!$C:$C,$B35,DATA.discentes!$I:$I,"&lt;="&amp;O$4)-
COUNTIFS(DATA.discentes!$C:$C,$B35,DATA.discentes!$F:$F,"&lt;="&amp;O$4,DATA.discentes!$D:$D,"Cancelado")-
COUNTIFS(DATA.discentes!$C:$C,$B35,DATA.discentes!$F:$F,"&lt;="&amp;O$4,DATA.discentes!$D:$D,"Desligado")-
COUNTIFS(DATA.discentes!$C:$C,$B35,DATA.discentes!$F:$F,"&lt;="&amp;O$4,DATA.discentes!$D:$D,"Externo")-
COUNTIFS(DATA.discentes!$C:$C,$B35,DATA.discentes!$F:$F,"&lt;="&amp;O$4,DATA.discentes!$D:$D,"Trancado")</f>
        <v>0</v>
      </c>
      <c r="P35" s="5"/>
      <c r="Q35" s="21">
        <f>COUNTIFS(DATA.discentes!$C:$C,$B35,DATA.discentes!$F:$F,"&lt;="&amp;Q$4)-
COUNTIFS(DATA.discentes!$C:$C,$B35,DATA.discentes!$I:$I,"&lt;="&amp;Q$4)-
COUNTIFS(DATA.discentes!$C:$C,$B35,DATA.discentes!$F:$F,"&lt;="&amp;Q$4,DATA.discentes!$D:$D,"Cancelado")-
COUNTIFS(DATA.discentes!$C:$C,$B35,DATA.discentes!$F:$F,"&lt;="&amp;Q$4,DATA.discentes!$D:$D,"Desligado")-
COUNTIFS(DATA.discentes!$C:$C,$B35,DATA.discentes!$F:$F,"&lt;="&amp;Q$4,DATA.discentes!$D:$D,"Externo")-
COUNTIFS(DATA.discentes!$C:$C,$B35,DATA.discentes!$F:$F,"&lt;="&amp;Q$4,DATA.discentes!$D:$D,"Trancado")</f>
        <v>0</v>
      </c>
      <c r="R35" s="21">
        <f>COUNTIFS(DATA.discentes!$C:$C,$B35,DATA.discentes!$F:$F,"&lt;="&amp;R$4)-
COUNTIFS(DATA.discentes!$C:$C,$B35,DATA.discentes!$I:$I,"&lt;="&amp;R$4)-
COUNTIFS(DATA.discentes!$C:$C,$B35,DATA.discentes!$F:$F,"&lt;="&amp;R$4,DATA.discentes!$D:$D,"Cancelado")-
COUNTIFS(DATA.discentes!$C:$C,$B35,DATA.discentes!$F:$F,"&lt;="&amp;R$4,DATA.discentes!$D:$D,"Desligado")-
COUNTIFS(DATA.discentes!$C:$C,$B35,DATA.discentes!$F:$F,"&lt;="&amp;R$4,DATA.discentes!$D:$D,"Externo")-
COUNTIFS(DATA.discentes!$C:$C,$B35,DATA.discentes!$F:$F,"&lt;="&amp;R$4,DATA.discentes!$D:$D,"Trancado")</f>
        <v>0</v>
      </c>
      <c r="S35" s="21">
        <f>COUNTIFS(DATA.discentes!$C:$C,$B35,DATA.discentes!$F:$F,"&lt;="&amp;S$4)-
COUNTIFS(DATA.discentes!$C:$C,$B35,DATA.discentes!$I:$I,"&lt;="&amp;S$4)-
COUNTIFS(DATA.discentes!$C:$C,$B35,DATA.discentes!$F:$F,"&lt;="&amp;S$4,DATA.discentes!$D:$D,"Cancelado")-
COUNTIFS(DATA.discentes!$C:$C,$B35,DATA.discentes!$F:$F,"&lt;="&amp;S$4,DATA.discentes!$D:$D,"Desligado")-
COUNTIFS(DATA.discentes!$C:$C,$B35,DATA.discentes!$F:$F,"&lt;="&amp;S$4,DATA.discentes!$D:$D,"Externo")-
COUNTIFS(DATA.discentes!$C:$C,$B35,DATA.discentes!$F:$F,"&lt;="&amp;S$4,DATA.discentes!$D:$D,"Trancado")</f>
        <v>0</v>
      </c>
      <c r="T35" s="21">
        <f>COUNTIFS(DATA.discentes!$C:$C,$B35,DATA.discentes!$F:$F,"&lt;="&amp;T$4)-
COUNTIFS(DATA.discentes!$C:$C,$B35,DATA.discentes!$I:$I,"&lt;="&amp;T$4)-
COUNTIFS(DATA.discentes!$C:$C,$B35,DATA.discentes!$F:$F,"&lt;="&amp;T$4,DATA.discentes!$D:$D,"Cancelado")-
COUNTIFS(DATA.discentes!$C:$C,$B35,DATA.discentes!$F:$F,"&lt;="&amp;T$4,DATA.discentes!$D:$D,"Desligado")-
COUNTIFS(DATA.discentes!$C:$C,$B35,DATA.discentes!$F:$F,"&lt;="&amp;T$4,DATA.discentes!$D:$D,"Externo")-
COUNTIFS(DATA.discentes!$C:$C,$B35,DATA.discentes!$F:$F,"&lt;="&amp;T$4,DATA.discentes!$D:$D,"Trancado")</f>
        <v>0</v>
      </c>
      <c r="U35" s="5"/>
      <c r="V35" s="21">
        <f>COUNTIFS(DATA.discentes!$C:$C,$B35,DATA.discentes!$F:$F,"&lt;="&amp;V$4)-
COUNTIFS(DATA.discentes!$C:$C,$B35,DATA.discentes!$I:$I,"&lt;="&amp;V$4)-
COUNTIFS(DATA.discentes!$C:$C,$B35,DATA.discentes!$F:$F,"&lt;="&amp;V$4,DATA.discentes!$D:$D,"Cancelado")-
COUNTIFS(DATA.discentes!$C:$C,$B35,DATA.discentes!$F:$F,"&lt;="&amp;V$4,DATA.discentes!$D:$D,"Desligado")-
COUNTIFS(DATA.discentes!$C:$C,$B35,DATA.discentes!$F:$F,"&lt;="&amp;V$4,DATA.discentes!$D:$D,"Externo")-
COUNTIFS(DATA.discentes!$C:$C,$B35,DATA.discentes!$F:$F,"&lt;="&amp;V$4,DATA.discentes!$D:$D,"Trancado")</f>
        <v>0</v>
      </c>
      <c r="W35" s="21">
        <f>COUNTIFS(DATA.discentes!$C:$C,$B35,DATA.discentes!$F:$F,"&lt;="&amp;W$4)-
COUNTIFS(DATA.discentes!$C:$C,$B35,DATA.discentes!$I:$I,"&lt;="&amp;W$4)-
COUNTIFS(DATA.discentes!$C:$C,$B35,DATA.discentes!$F:$F,"&lt;="&amp;W$4,DATA.discentes!$D:$D,"Cancelado")-
COUNTIFS(DATA.discentes!$C:$C,$B35,DATA.discentes!$F:$F,"&lt;="&amp;W$4,DATA.discentes!$D:$D,"Desligado")-
COUNTIFS(DATA.discentes!$C:$C,$B35,DATA.discentes!$F:$F,"&lt;="&amp;W$4,DATA.discentes!$D:$D,"Externo")-
COUNTIFS(DATA.discentes!$C:$C,$B35,DATA.discentes!$F:$F,"&lt;="&amp;W$4,DATA.discentes!$D:$D,"Trancado")</f>
        <v>0</v>
      </c>
      <c r="X35" s="21">
        <f>COUNTIFS(DATA.discentes!$C:$C,$B35,DATA.discentes!$F:$F,"&lt;="&amp;X$4)-
COUNTIFS(DATA.discentes!$C:$C,$B35,DATA.discentes!$I:$I,"&lt;="&amp;X$4)-
COUNTIFS(DATA.discentes!$C:$C,$B35,DATA.discentes!$F:$F,"&lt;="&amp;X$4,DATA.discentes!$D:$D,"Cancelado")-
COUNTIFS(DATA.discentes!$C:$C,$B35,DATA.discentes!$F:$F,"&lt;="&amp;X$4,DATA.discentes!$D:$D,"Desligado")-
COUNTIFS(DATA.discentes!$C:$C,$B35,DATA.discentes!$F:$F,"&lt;="&amp;X$4,DATA.discentes!$D:$D,"Externo")-
COUNTIFS(DATA.discentes!$C:$C,$B35,DATA.discentes!$F:$F,"&lt;="&amp;X$4,DATA.discentes!$D:$D,"Trancado")</f>
        <v>0</v>
      </c>
      <c r="Y35" s="21">
        <f>COUNTIFS(DATA.discentes!$C:$C,$B35,DATA.discentes!$F:$F,"&lt;="&amp;Y$4)-
COUNTIFS(DATA.discentes!$C:$C,$B35,DATA.discentes!$I:$I,"&lt;="&amp;Y$4)-
COUNTIFS(DATA.discentes!$C:$C,$B35,DATA.discentes!$F:$F,"&lt;="&amp;Y$4,DATA.discentes!$D:$D,"Cancelado")-
COUNTIFS(DATA.discentes!$C:$C,$B35,DATA.discentes!$F:$F,"&lt;="&amp;Y$4,DATA.discentes!$D:$D,"Desligado")-
COUNTIFS(DATA.discentes!$C:$C,$B35,DATA.discentes!$F:$F,"&lt;="&amp;Y$4,DATA.discentes!$D:$D,"Externo")-
COUNTIFS(DATA.discentes!$C:$C,$B35,DATA.discentes!$F:$F,"&lt;="&amp;Y$4,DATA.discentes!$D:$D,"Trancado")</f>
        <v>0</v>
      </c>
      <c r="Z35" s="5"/>
    </row>
    <row r="36" spans="1:26" ht="15.75" customHeight="1" x14ac:dyDescent="0.2">
      <c r="A36" s="5"/>
      <c r="B36" s="2" t="s">
        <v>65</v>
      </c>
      <c r="C36" s="5" t="s">
        <v>38</v>
      </c>
      <c r="D36" s="5" t="s">
        <v>38</v>
      </c>
      <c r="E36" s="39" t="str">
        <f>IFERROR(AVERAGEIFS(DATA.discentes!$J:$J,DATA.discentes!$A:$A,E$4,DATA.discentes!$C:$C,$B36,DATA.discentes!$D:$D,"Formado"),"*")</f>
        <v>*</v>
      </c>
      <c r="F36" s="39" t="str">
        <f>IFERROR(AVERAGEIFS(DATA.discentes!$J:$J,DATA.discentes!$A:$A,F$4,DATA.discentes!$C:$C,$B36,DATA.discentes!$D:$D,"Formado"),"*")</f>
        <v>*</v>
      </c>
      <c r="G36" s="39">
        <f>COUNTIFS(DATA.discentes!$C:$C,$B36,DATA.discentes!$D:$D,"Formado")</f>
        <v>0</v>
      </c>
      <c r="H36" s="21">
        <f>COUNTIFS(DATA.discentes!$C:$C,$B36,DATA.discentes!$F:$F,"&lt;="&amp;H$4)-
COUNTIFS(DATA.discentes!$C:$C,$B36,DATA.discentes!$I:$I,"&lt;="&amp;H$4)-
COUNTIFS(DATA.discentes!$C:$C,$B36,DATA.discentes!$F:$F,"&lt;="&amp;H$4,DATA.discentes!$D:$D,"Cancelado")-
COUNTIFS(DATA.discentes!$C:$C,$B36,DATA.discentes!$F:$F,"&lt;="&amp;H$4,DATA.discentes!$D:$D,"Desligado")-
COUNTIFS(DATA.discentes!$C:$C,$B36,DATA.discentes!$F:$F,"&lt;="&amp;H$4,DATA.discentes!$D:$D,"Externo")-
COUNTIFS(DATA.discentes!$C:$C,$B36,DATA.discentes!$F:$F,"&lt;="&amp;H$4,DATA.discentes!$D:$D,"Trancado")</f>
        <v>0</v>
      </c>
      <c r="I36" s="21">
        <f>COUNTIFS(DATA.discentes!$C:$C,$B36,DATA.discentes!$F:$F,"&lt;="&amp;I$4)-
COUNTIFS(DATA.discentes!$C:$C,$B36,DATA.discentes!$I:$I,"&lt;="&amp;I$4)-
COUNTIFS(DATA.discentes!$C:$C,$B36,DATA.discentes!$F:$F,"&lt;="&amp;I$4,DATA.discentes!$D:$D,"Cancelado")-
COUNTIFS(DATA.discentes!$C:$C,$B36,DATA.discentes!$F:$F,"&lt;="&amp;I$4,DATA.discentes!$D:$D,"Desligado")-
COUNTIFS(DATA.discentes!$C:$C,$B36,DATA.discentes!$F:$F,"&lt;="&amp;I$4,DATA.discentes!$D:$D,"Externo")-
COUNTIFS(DATA.discentes!$C:$C,$B36,DATA.discentes!$F:$F,"&lt;="&amp;I$4,DATA.discentes!$D:$D,"Trancado")</f>
        <v>0</v>
      </c>
      <c r="J36" s="21">
        <f>COUNTIFS(DATA.discentes!$C:$C,$B36,DATA.discentes!$F:$F,"&lt;="&amp;J$4)-
COUNTIFS(DATA.discentes!$C:$C,$B36,DATA.discentes!$I:$I,"&lt;="&amp;J$4)-
COUNTIFS(DATA.discentes!$C:$C,$B36,DATA.discentes!$F:$F,"&lt;="&amp;J$4,DATA.discentes!$D:$D,"Cancelado")-
COUNTIFS(DATA.discentes!$C:$C,$B36,DATA.discentes!$F:$F,"&lt;="&amp;J$4,DATA.discentes!$D:$D,"Desligado")-
COUNTIFS(DATA.discentes!$C:$C,$B36,DATA.discentes!$F:$F,"&lt;="&amp;J$4,DATA.discentes!$D:$D,"Externo")-
COUNTIFS(DATA.discentes!$C:$C,$B36,DATA.discentes!$F:$F,"&lt;="&amp;J$4,DATA.discentes!$D:$D,"Trancado")</f>
        <v>0</v>
      </c>
      <c r="K36" s="5"/>
      <c r="L36" s="21">
        <f>COUNTIFS(DATA.discentes!$C:$C,$B36,DATA.discentes!$F:$F,"&lt;="&amp;L$4)-
COUNTIFS(DATA.discentes!$C:$C,$B36,DATA.discentes!$I:$I,"&lt;="&amp;L$4)-
COUNTIFS(DATA.discentes!$C:$C,$B36,DATA.discentes!$F:$F,"&lt;="&amp;L$4,DATA.discentes!$D:$D,"Cancelado")-
COUNTIFS(DATA.discentes!$C:$C,$B36,DATA.discentes!$F:$F,"&lt;="&amp;L$4,DATA.discentes!$D:$D,"Desligado")-
COUNTIFS(DATA.discentes!$C:$C,$B36,DATA.discentes!$F:$F,"&lt;="&amp;L$4,DATA.discentes!$D:$D,"Externo")-
COUNTIFS(DATA.discentes!$C:$C,$B36,DATA.discentes!$F:$F,"&lt;="&amp;L$4,DATA.discentes!$D:$D,"Trancado")</f>
        <v>0</v>
      </c>
      <c r="M36" s="21">
        <f>COUNTIFS(DATA.discentes!$C:$C,$B36,DATA.discentes!$F:$F,"&lt;="&amp;M$4)-
COUNTIFS(DATA.discentes!$C:$C,$B36,DATA.discentes!$I:$I,"&lt;="&amp;M$4)-
COUNTIFS(DATA.discentes!$C:$C,$B36,DATA.discentes!$F:$F,"&lt;="&amp;M$4,DATA.discentes!$D:$D,"Cancelado")-
COUNTIFS(DATA.discentes!$C:$C,$B36,DATA.discentes!$F:$F,"&lt;="&amp;M$4,DATA.discentes!$D:$D,"Desligado")-
COUNTIFS(DATA.discentes!$C:$C,$B36,DATA.discentes!$F:$F,"&lt;="&amp;M$4,DATA.discentes!$D:$D,"Externo")-
COUNTIFS(DATA.discentes!$C:$C,$B36,DATA.discentes!$F:$F,"&lt;="&amp;M$4,DATA.discentes!$D:$D,"Trancado")</f>
        <v>0</v>
      </c>
      <c r="N36" s="21">
        <f>COUNTIFS(DATA.discentes!$C:$C,$B36,DATA.discentes!$F:$F,"&lt;="&amp;N$4)-
COUNTIFS(DATA.discentes!$C:$C,$B36,DATA.discentes!$I:$I,"&lt;="&amp;N$4)-
COUNTIFS(DATA.discentes!$C:$C,$B36,DATA.discentes!$F:$F,"&lt;="&amp;N$4,DATA.discentes!$D:$D,"Cancelado")-
COUNTIFS(DATA.discentes!$C:$C,$B36,DATA.discentes!$F:$F,"&lt;="&amp;N$4,DATA.discentes!$D:$D,"Desligado")-
COUNTIFS(DATA.discentes!$C:$C,$B36,DATA.discentes!$F:$F,"&lt;="&amp;N$4,DATA.discentes!$D:$D,"Externo")-
COUNTIFS(DATA.discentes!$C:$C,$B36,DATA.discentes!$F:$F,"&lt;="&amp;N$4,DATA.discentes!$D:$D,"Trancado")</f>
        <v>0</v>
      </c>
      <c r="O36" s="21">
        <f>COUNTIFS(DATA.discentes!$C:$C,$B36,DATA.discentes!$F:$F,"&lt;="&amp;O$4)-
COUNTIFS(DATA.discentes!$C:$C,$B36,DATA.discentes!$I:$I,"&lt;="&amp;O$4)-
COUNTIFS(DATA.discentes!$C:$C,$B36,DATA.discentes!$F:$F,"&lt;="&amp;O$4,DATA.discentes!$D:$D,"Cancelado")-
COUNTIFS(DATA.discentes!$C:$C,$B36,DATA.discentes!$F:$F,"&lt;="&amp;O$4,DATA.discentes!$D:$D,"Desligado")-
COUNTIFS(DATA.discentes!$C:$C,$B36,DATA.discentes!$F:$F,"&lt;="&amp;O$4,DATA.discentes!$D:$D,"Externo")-
COUNTIFS(DATA.discentes!$C:$C,$B36,DATA.discentes!$F:$F,"&lt;="&amp;O$4,DATA.discentes!$D:$D,"Trancado")</f>
        <v>0</v>
      </c>
      <c r="P36" s="5"/>
      <c r="Q36" s="21">
        <f>COUNTIFS(DATA.discentes!$C:$C,$B36,DATA.discentes!$F:$F,"&lt;="&amp;Q$4)-
COUNTIFS(DATA.discentes!$C:$C,$B36,DATA.discentes!$I:$I,"&lt;="&amp;Q$4)-
COUNTIFS(DATA.discentes!$C:$C,$B36,DATA.discentes!$F:$F,"&lt;="&amp;Q$4,DATA.discentes!$D:$D,"Cancelado")-
COUNTIFS(DATA.discentes!$C:$C,$B36,DATA.discentes!$F:$F,"&lt;="&amp;Q$4,DATA.discentes!$D:$D,"Desligado")-
COUNTIFS(DATA.discentes!$C:$C,$B36,DATA.discentes!$F:$F,"&lt;="&amp;Q$4,DATA.discentes!$D:$D,"Externo")-
COUNTIFS(DATA.discentes!$C:$C,$B36,DATA.discentes!$F:$F,"&lt;="&amp;Q$4,DATA.discentes!$D:$D,"Trancado")</f>
        <v>0</v>
      </c>
      <c r="R36" s="21">
        <f>COUNTIFS(DATA.discentes!$C:$C,$B36,DATA.discentes!$F:$F,"&lt;="&amp;R$4)-
COUNTIFS(DATA.discentes!$C:$C,$B36,DATA.discentes!$I:$I,"&lt;="&amp;R$4)-
COUNTIFS(DATA.discentes!$C:$C,$B36,DATA.discentes!$F:$F,"&lt;="&amp;R$4,DATA.discentes!$D:$D,"Cancelado")-
COUNTIFS(DATA.discentes!$C:$C,$B36,DATA.discentes!$F:$F,"&lt;="&amp;R$4,DATA.discentes!$D:$D,"Desligado")-
COUNTIFS(DATA.discentes!$C:$C,$B36,DATA.discentes!$F:$F,"&lt;="&amp;R$4,DATA.discentes!$D:$D,"Externo")-
COUNTIFS(DATA.discentes!$C:$C,$B36,DATA.discentes!$F:$F,"&lt;="&amp;R$4,DATA.discentes!$D:$D,"Trancado")</f>
        <v>0</v>
      </c>
      <c r="S36" s="21">
        <f>COUNTIFS(DATA.discentes!$C:$C,$B36,DATA.discentes!$F:$F,"&lt;="&amp;S$4)-
COUNTIFS(DATA.discentes!$C:$C,$B36,DATA.discentes!$I:$I,"&lt;="&amp;S$4)-
COUNTIFS(DATA.discentes!$C:$C,$B36,DATA.discentes!$F:$F,"&lt;="&amp;S$4,DATA.discentes!$D:$D,"Cancelado")-
COUNTIFS(DATA.discentes!$C:$C,$B36,DATA.discentes!$F:$F,"&lt;="&amp;S$4,DATA.discentes!$D:$D,"Desligado")-
COUNTIFS(DATA.discentes!$C:$C,$B36,DATA.discentes!$F:$F,"&lt;="&amp;S$4,DATA.discentes!$D:$D,"Externo")-
COUNTIFS(DATA.discentes!$C:$C,$B36,DATA.discentes!$F:$F,"&lt;="&amp;S$4,DATA.discentes!$D:$D,"Trancado")</f>
        <v>0</v>
      </c>
      <c r="T36" s="21">
        <f>COUNTIFS(DATA.discentes!$C:$C,$B36,DATA.discentes!$F:$F,"&lt;="&amp;T$4)-
COUNTIFS(DATA.discentes!$C:$C,$B36,DATA.discentes!$I:$I,"&lt;="&amp;T$4)-
COUNTIFS(DATA.discentes!$C:$C,$B36,DATA.discentes!$F:$F,"&lt;="&amp;T$4,DATA.discentes!$D:$D,"Cancelado")-
COUNTIFS(DATA.discentes!$C:$C,$B36,DATA.discentes!$F:$F,"&lt;="&amp;T$4,DATA.discentes!$D:$D,"Desligado")-
COUNTIFS(DATA.discentes!$C:$C,$B36,DATA.discentes!$F:$F,"&lt;="&amp;T$4,DATA.discentes!$D:$D,"Externo")-
COUNTIFS(DATA.discentes!$C:$C,$B36,DATA.discentes!$F:$F,"&lt;="&amp;T$4,DATA.discentes!$D:$D,"Trancado")</f>
        <v>0</v>
      </c>
      <c r="U36" s="5"/>
      <c r="V36" s="21">
        <f>COUNTIFS(DATA.discentes!$C:$C,$B36,DATA.discentes!$F:$F,"&lt;="&amp;V$4)-
COUNTIFS(DATA.discentes!$C:$C,$B36,DATA.discentes!$I:$I,"&lt;="&amp;V$4)-
COUNTIFS(DATA.discentes!$C:$C,$B36,DATA.discentes!$F:$F,"&lt;="&amp;V$4,DATA.discentes!$D:$D,"Cancelado")-
COUNTIFS(DATA.discentes!$C:$C,$B36,DATA.discentes!$F:$F,"&lt;="&amp;V$4,DATA.discentes!$D:$D,"Desligado")-
COUNTIFS(DATA.discentes!$C:$C,$B36,DATA.discentes!$F:$F,"&lt;="&amp;V$4,DATA.discentes!$D:$D,"Externo")-
COUNTIFS(DATA.discentes!$C:$C,$B36,DATA.discentes!$F:$F,"&lt;="&amp;V$4,DATA.discentes!$D:$D,"Trancado")</f>
        <v>0</v>
      </c>
      <c r="W36" s="21">
        <f>COUNTIFS(DATA.discentes!$C:$C,$B36,DATA.discentes!$F:$F,"&lt;="&amp;W$4)-
COUNTIFS(DATA.discentes!$C:$C,$B36,DATA.discentes!$I:$I,"&lt;="&amp;W$4)-
COUNTIFS(DATA.discentes!$C:$C,$B36,DATA.discentes!$F:$F,"&lt;="&amp;W$4,DATA.discentes!$D:$D,"Cancelado")-
COUNTIFS(DATA.discentes!$C:$C,$B36,DATA.discentes!$F:$F,"&lt;="&amp;W$4,DATA.discentes!$D:$D,"Desligado")-
COUNTIFS(DATA.discentes!$C:$C,$B36,DATA.discentes!$F:$F,"&lt;="&amp;W$4,DATA.discentes!$D:$D,"Externo")-
COUNTIFS(DATA.discentes!$C:$C,$B36,DATA.discentes!$F:$F,"&lt;="&amp;W$4,DATA.discentes!$D:$D,"Trancado")</f>
        <v>0</v>
      </c>
      <c r="X36" s="21">
        <f>COUNTIFS(DATA.discentes!$C:$C,$B36,DATA.discentes!$F:$F,"&lt;="&amp;X$4)-
COUNTIFS(DATA.discentes!$C:$C,$B36,DATA.discentes!$I:$I,"&lt;="&amp;X$4)-
COUNTIFS(DATA.discentes!$C:$C,$B36,DATA.discentes!$F:$F,"&lt;="&amp;X$4,DATA.discentes!$D:$D,"Cancelado")-
COUNTIFS(DATA.discentes!$C:$C,$B36,DATA.discentes!$F:$F,"&lt;="&amp;X$4,DATA.discentes!$D:$D,"Desligado")-
COUNTIFS(DATA.discentes!$C:$C,$B36,DATA.discentes!$F:$F,"&lt;="&amp;X$4,DATA.discentes!$D:$D,"Externo")-
COUNTIFS(DATA.discentes!$C:$C,$B36,DATA.discentes!$F:$F,"&lt;="&amp;X$4,DATA.discentes!$D:$D,"Trancado")</f>
        <v>0</v>
      </c>
      <c r="Y36" s="21">
        <f>COUNTIFS(DATA.discentes!$C:$C,$B36,DATA.discentes!$F:$F,"&lt;="&amp;Y$4)-
COUNTIFS(DATA.discentes!$C:$C,$B36,DATA.discentes!$I:$I,"&lt;="&amp;Y$4)-
COUNTIFS(DATA.discentes!$C:$C,$B36,DATA.discentes!$F:$F,"&lt;="&amp;Y$4,DATA.discentes!$D:$D,"Cancelado")-
COUNTIFS(DATA.discentes!$C:$C,$B36,DATA.discentes!$F:$F,"&lt;="&amp;Y$4,DATA.discentes!$D:$D,"Desligado")-
COUNTIFS(DATA.discentes!$C:$C,$B36,DATA.discentes!$F:$F,"&lt;="&amp;Y$4,DATA.discentes!$D:$D,"Externo")-
COUNTIFS(DATA.discentes!$C:$C,$B36,DATA.discentes!$F:$F,"&lt;="&amp;Y$4,DATA.discentes!$D:$D,"Trancado")</f>
        <v>0</v>
      </c>
      <c r="Z36" s="5"/>
    </row>
    <row r="37" spans="1:26" ht="15.75" customHeight="1" x14ac:dyDescent="0.2">
      <c r="A37" s="5"/>
      <c r="B37" s="10" t="s">
        <v>66</v>
      </c>
      <c r="C37" s="27" t="s">
        <v>38</v>
      </c>
      <c r="D37" s="27" t="s">
        <v>38</v>
      </c>
      <c r="E37" s="40" t="str">
        <f>IFERROR(AVERAGEIFS(DATA.discentes!$J:$J,DATA.discentes!$A:$A,E$4,DATA.discentes!$C:$C,$B37,DATA.discentes!$D:$D,"Formado"),"*")</f>
        <v>*</v>
      </c>
      <c r="F37" s="40" t="str">
        <f>IFERROR(AVERAGEIFS(DATA.discentes!$J:$J,DATA.discentes!$A:$A,F$4,DATA.discentes!$C:$C,$B37,DATA.discentes!$D:$D,"Formado"),"*")</f>
        <v>*</v>
      </c>
      <c r="G37" s="40">
        <f>COUNTIFS(DATA.discentes!$C:$C,$B37,DATA.discentes!$D:$D,"Formado")</f>
        <v>0</v>
      </c>
      <c r="H37" s="96">
        <f>COUNTIFS(DATA.discentes!$C:$C,$B37,DATA.discentes!$F:$F,"&lt;="&amp;H$4)-
COUNTIFS(DATA.discentes!$C:$C,$B37,DATA.discentes!$I:$I,"&lt;="&amp;H$4)-
COUNTIFS(DATA.discentes!$C:$C,$B37,DATA.discentes!$F:$F,"&lt;="&amp;H$4,DATA.discentes!$D:$D,"Cancelado")-
COUNTIFS(DATA.discentes!$C:$C,$B37,DATA.discentes!$F:$F,"&lt;="&amp;H$4,DATA.discentes!$D:$D,"Desligado")-
COUNTIFS(DATA.discentes!$C:$C,$B37,DATA.discentes!$F:$F,"&lt;="&amp;H$4,DATA.discentes!$D:$D,"Externo")-
COUNTIFS(DATA.discentes!$C:$C,$B37,DATA.discentes!$F:$F,"&lt;="&amp;H$4,DATA.discentes!$D:$D,"Trancado")</f>
        <v>0</v>
      </c>
      <c r="I37" s="96">
        <f>COUNTIFS(DATA.discentes!$C:$C,$B37,DATA.discentes!$F:$F,"&lt;="&amp;I$4)-
COUNTIFS(DATA.discentes!$C:$C,$B37,DATA.discentes!$I:$I,"&lt;="&amp;I$4)-
COUNTIFS(DATA.discentes!$C:$C,$B37,DATA.discentes!$F:$F,"&lt;="&amp;I$4,DATA.discentes!$D:$D,"Cancelado")-
COUNTIFS(DATA.discentes!$C:$C,$B37,DATA.discentes!$F:$F,"&lt;="&amp;I$4,DATA.discentes!$D:$D,"Desligado")-
COUNTIFS(DATA.discentes!$C:$C,$B37,DATA.discentes!$F:$F,"&lt;="&amp;I$4,DATA.discentes!$D:$D,"Externo")-
COUNTIFS(DATA.discentes!$C:$C,$B37,DATA.discentes!$F:$F,"&lt;="&amp;I$4,DATA.discentes!$D:$D,"Trancado")</f>
        <v>0</v>
      </c>
      <c r="J37" s="96">
        <f>COUNTIFS(DATA.discentes!$C:$C,$B37,DATA.discentes!$F:$F,"&lt;="&amp;J$4)-
COUNTIFS(DATA.discentes!$C:$C,$B37,DATA.discentes!$I:$I,"&lt;="&amp;J$4)-
COUNTIFS(DATA.discentes!$C:$C,$B37,DATA.discentes!$F:$F,"&lt;="&amp;J$4,DATA.discentes!$D:$D,"Cancelado")-
COUNTIFS(DATA.discentes!$C:$C,$B37,DATA.discentes!$F:$F,"&lt;="&amp;J$4,DATA.discentes!$D:$D,"Desligado")-
COUNTIFS(DATA.discentes!$C:$C,$B37,DATA.discentes!$F:$F,"&lt;="&amp;J$4,DATA.discentes!$D:$D,"Externo")-
COUNTIFS(DATA.discentes!$C:$C,$B37,DATA.discentes!$F:$F,"&lt;="&amp;J$4,DATA.discentes!$D:$D,"Trancado")</f>
        <v>0</v>
      </c>
      <c r="K37" s="97"/>
      <c r="L37" s="96">
        <f>COUNTIFS(DATA.discentes!$C:$C,$B37,DATA.discentes!$F:$F,"&lt;="&amp;L$4)-
COUNTIFS(DATA.discentes!$C:$C,$B37,DATA.discentes!$I:$I,"&lt;="&amp;L$4)-
COUNTIFS(DATA.discentes!$C:$C,$B37,DATA.discentes!$F:$F,"&lt;="&amp;L$4,DATA.discentes!$D:$D,"Cancelado")-
COUNTIFS(DATA.discentes!$C:$C,$B37,DATA.discentes!$F:$F,"&lt;="&amp;L$4,DATA.discentes!$D:$D,"Desligado")-
COUNTIFS(DATA.discentes!$C:$C,$B37,DATA.discentes!$F:$F,"&lt;="&amp;L$4,DATA.discentes!$D:$D,"Externo")-
COUNTIFS(DATA.discentes!$C:$C,$B37,DATA.discentes!$F:$F,"&lt;="&amp;L$4,DATA.discentes!$D:$D,"Trancado")</f>
        <v>0</v>
      </c>
      <c r="M37" s="96">
        <f>COUNTIFS(DATA.discentes!$C:$C,$B37,DATA.discentes!$F:$F,"&lt;="&amp;M$4)-
COUNTIFS(DATA.discentes!$C:$C,$B37,DATA.discentes!$I:$I,"&lt;="&amp;M$4)-
COUNTIFS(DATA.discentes!$C:$C,$B37,DATA.discentes!$F:$F,"&lt;="&amp;M$4,DATA.discentes!$D:$D,"Cancelado")-
COUNTIFS(DATA.discentes!$C:$C,$B37,DATA.discentes!$F:$F,"&lt;="&amp;M$4,DATA.discentes!$D:$D,"Desligado")-
COUNTIFS(DATA.discentes!$C:$C,$B37,DATA.discentes!$F:$F,"&lt;="&amp;M$4,DATA.discentes!$D:$D,"Externo")-
COUNTIFS(DATA.discentes!$C:$C,$B37,DATA.discentes!$F:$F,"&lt;="&amp;M$4,DATA.discentes!$D:$D,"Trancado")</f>
        <v>0</v>
      </c>
      <c r="N37" s="96">
        <f>COUNTIFS(DATA.discentes!$C:$C,$B37,DATA.discentes!$F:$F,"&lt;="&amp;N$4)-
COUNTIFS(DATA.discentes!$C:$C,$B37,DATA.discentes!$I:$I,"&lt;="&amp;N$4)-
COUNTIFS(DATA.discentes!$C:$C,$B37,DATA.discentes!$F:$F,"&lt;="&amp;N$4,DATA.discentes!$D:$D,"Cancelado")-
COUNTIFS(DATA.discentes!$C:$C,$B37,DATA.discentes!$F:$F,"&lt;="&amp;N$4,DATA.discentes!$D:$D,"Desligado")-
COUNTIFS(DATA.discentes!$C:$C,$B37,DATA.discentes!$F:$F,"&lt;="&amp;N$4,DATA.discentes!$D:$D,"Externo")-
COUNTIFS(DATA.discentes!$C:$C,$B37,DATA.discentes!$F:$F,"&lt;="&amp;N$4,DATA.discentes!$D:$D,"Trancado")</f>
        <v>0</v>
      </c>
      <c r="O37" s="96">
        <f>COUNTIFS(DATA.discentes!$C:$C,$B37,DATA.discentes!$F:$F,"&lt;="&amp;O$4)-
COUNTIFS(DATA.discentes!$C:$C,$B37,DATA.discentes!$I:$I,"&lt;="&amp;O$4)-
COUNTIFS(DATA.discentes!$C:$C,$B37,DATA.discentes!$F:$F,"&lt;="&amp;O$4,DATA.discentes!$D:$D,"Cancelado")-
COUNTIFS(DATA.discentes!$C:$C,$B37,DATA.discentes!$F:$F,"&lt;="&amp;O$4,DATA.discentes!$D:$D,"Desligado")-
COUNTIFS(DATA.discentes!$C:$C,$B37,DATA.discentes!$F:$F,"&lt;="&amp;O$4,DATA.discentes!$D:$D,"Externo")-
COUNTIFS(DATA.discentes!$C:$C,$B37,DATA.discentes!$F:$F,"&lt;="&amp;O$4,DATA.discentes!$D:$D,"Trancado")</f>
        <v>0</v>
      </c>
      <c r="P37" s="97"/>
      <c r="Q37" s="96">
        <f>COUNTIFS(DATA.discentes!$C:$C,$B37,DATA.discentes!$F:$F,"&lt;="&amp;Q$4)-
COUNTIFS(DATA.discentes!$C:$C,$B37,DATA.discentes!$I:$I,"&lt;="&amp;Q$4)-
COUNTIFS(DATA.discentes!$C:$C,$B37,DATA.discentes!$F:$F,"&lt;="&amp;Q$4,DATA.discentes!$D:$D,"Cancelado")-
COUNTIFS(DATA.discentes!$C:$C,$B37,DATA.discentes!$F:$F,"&lt;="&amp;Q$4,DATA.discentes!$D:$D,"Desligado")-
COUNTIFS(DATA.discentes!$C:$C,$B37,DATA.discentes!$F:$F,"&lt;="&amp;Q$4,DATA.discentes!$D:$D,"Externo")-
COUNTIFS(DATA.discentes!$C:$C,$B37,DATA.discentes!$F:$F,"&lt;="&amp;Q$4,DATA.discentes!$D:$D,"Trancado")</f>
        <v>0</v>
      </c>
      <c r="R37" s="96">
        <f>COUNTIFS(DATA.discentes!$C:$C,$B37,DATA.discentes!$F:$F,"&lt;="&amp;R$4)-
COUNTIFS(DATA.discentes!$C:$C,$B37,DATA.discentes!$I:$I,"&lt;="&amp;R$4)-
COUNTIFS(DATA.discentes!$C:$C,$B37,DATA.discentes!$F:$F,"&lt;="&amp;R$4,DATA.discentes!$D:$D,"Cancelado")-
COUNTIFS(DATA.discentes!$C:$C,$B37,DATA.discentes!$F:$F,"&lt;="&amp;R$4,DATA.discentes!$D:$D,"Desligado")-
COUNTIFS(DATA.discentes!$C:$C,$B37,DATA.discentes!$F:$F,"&lt;="&amp;R$4,DATA.discentes!$D:$D,"Externo")-
COUNTIFS(DATA.discentes!$C:$C,$B37,DATA.discentes!$F:$F,"&lt;="&amp;R$4,DATA.discentes!$D:$D,"Trancado")</f>
        <v>0</v>
      </c>
      <c r="S37" s="96">
        <f>COUNTIFS(DATA.discentes!$C:$C,$B37,DATA.discentes!$F:$F,"&lt;="&amp;S$4)-
COUNTIFS(DATA.discentes!$C:$C,$B37,DATA.discentes!$I:$I,"&lt;="&amp;S$4)-
COUNTIFS(DATA.discentes!$C:$C,$B37,DATA.discentes!$F:$F,"&lt;="&amp;S$4,DATA.discentes!$D:$D,"Cancelado")-
COUNTIFS(DATA.discentes!$C:$C,$B37,DATA.discentes!$F:$F,"&lt;="&amp;S$4,DATA.discentes!$D:$D,"Desligado")-
COUNTIFS(DATA.discentes!$C:$C,$B37,DATA.discentes!$F:$F,"&lt;="&amp;S$4,DATA.discentes!$D:$D,"Externo")-
COUNTIFS(DATA.discentes!$C:$C,$B37,DATA.discentes!$F:$F,"&lt;="&amp;S$4,DATA.discentes!$D:$D,"Trancado")</f>
        <v>0</v>
      </c>
      <c r="T37" s="96">
        <f>COUNTIFS(DATA.discentes!$C:$C,$B37,DATA.discentes!$F:$F,"&lt;="&amp;T$4)-
COUNTIFS(DATA.discentes!$C:$C,$B37,DATA.discentes!$I:$I,"&lt;="&amp;T$4)-
COUNTIFS(DATA.discentes!$C:$C,$B37,DATA.discentes!$F:$F,"&lt;="&amp;T$4,DATA.discentes!$D:$D,"Cancelado")-
COUNTIFS(DATA.discentes!$C:$C,$B37,DATA.discentes!$F:$F,"&lt;="&amp;T$4,DATA.discentes!$D:$D,"Desligado")-
COUNTIFS(DATA.discentes!$C:$C,$B37,DATA.discentes!$F:$F,"&lt;="&amp;T$4,DATA.discentes!$D:$D,"Externo")-
COUNTIFS(DATA.discentes!$C:$C,$B37,DATA.discentes!$F:$F,"&lt;="&amp;T$4,DATA.discentes!$D:$D,"Trancado")</f>
        <v>0</v>
      </c>
      <c r="U37" s="97"/>
      <c r="V37" s="96">
        <f>COUNTIFS(DATA.discentes!$C:$C,$B37,DATA.discentes!$F:$F,"&lt;="&amp;V$4)-
COUNTIFS(DATA.discentes!$C:$C,$B37,DATA.discentes!$I:$I,"&lt;="&amp;V$4)-
COUNTIFS(DATA.discentes!$C:$C,$B37,DATA.discentes!$F:$F,"&lt;="&amp;V$4,DATA.discentes!$D:$D,"Cancelado")-
COUNTIFS(DATA.discentes!$C:$C,$B37,DATA.discentes!$F:$F,"&lt;="&amp;V$4,DATA.discentes!$D:$D,"Desligado")-
COUNTIFS(DATA.discentes!$C:$C,$B37,DATA.discentes!$F:$F,"&lt;="&amp;V$4,DATA.discentes!$D:$D,"Externo")-
COUNTIFS(DATA.discentes!$C:$C,$B37,DATA.discentes!$F:$F,"&lt;="&amp;V$4,DATA.discentes!$D:$D,"Trancado")</f>
        <v>0</v>
      </c>
      <c r="W37" s="96">
        <f>COUNTIFS(DATA.discentes!$C:$C,$B37,DATA.discentes!$F:$F,"&lt;="&amp;W$4)-
COUNTIFS(DATA.discentes!$C:$C,$B37,DATA.discentes!$I:$I,"&lt;="&amp;W$4)-
COUNTIFS(DATA.discentes!$C:$C,$B37,DATA.discentes!$F:$F,"&lt;="&amp;W$4,DATA.discentes!$D:$D,"Cancelado")-
COUNTIFS(DATA.discentes!$C:$C,$B37,DATA.discentes!$F:$F,"&lt;="&amp;W$4,DATA.discentes!$D:$D,"Desligado")-
COUNTIFS(DATA.discentes!$C:$C,$B37,DATA.discentes!$F:$F,"&lt;="&amp;W$4,DATA.discentes!$D:$D,"Externo")-
COUNTIFS(DATA.discentes!$C:$C,$B37,DATA.discentes!$F:$F,"&lt;="&amp;W$4,DATA.discentes!$D:$D,"Trancado")</f>
        <v>0</v>
      </c>
      <c r="X37" s="96">
        <f>COUNTIFS(DATA.discentes!$C:$C,$B37,DATA.discentes!$F:$F,"&lt;="&amp;X$4)-
COUNTIFS(DATA.discentes!$C:$C,$B37,DATA.discentes!$I:$I,"&lt;="&amp;X$4)-
COUNTIFS(DATA.discentes!$C:$C,$B37,DATA.discentes!$F:$F,"&lt;="&amp;X$4,DATA.discentes!$D:$D,"Cancelado")-
COUNTIFS(DATA.discentes!$C:$C,$B37,DATA.discentes!$F:$F,"&lt;="&amp;X$4,DATA.discentes!$D:$D,"Desligado")-
COUNTIFS(DATA.discentes!$C:$C,$B37,DATA.discentes!$F:$F,"&lt;="&amp;X$4,DATA.discentes!$D:$D,"Externo")-
COUNTIFS(DATA.discentes!$C:$C,$B37,DATA.discentes!$F:$F,"&lt;="&amp;X$4,DATA.discentes!$D:$D,"Trancado")</f>
        <v>0</v>
      </c>
      <c r="Y37" s="96">
        <f>COUNTIFS(DATA.discentes!$C:$C,$B37,DATA.discentes!$F:$F,"&lt;="&amp;Y$4)-
COUNTIFS(DATA.discentes!$C:$C,$B37,DATA.discentes!$I:$I,"&lt;="&amp;Y$4)-
COUNTIFS(DATA.discentes!$C:$C,$B37,DATA.discentes!$F:$F,"&lt;="&amp;Y$4,DATA.discentes!$D:$D,"Cancelado")-
COUNTIFS(DATA.discentes!$C:$C,$B37,DATA.discentes!$F:$F,"&lt;="&amp;Y$4,DATA.discentes!$D:$D,"Desligado")-
COUNTIFS(DATA.discentes!$C:$C,$B37,DATA.discentes!$F:$F,"&lt;="&amp;Y$4,DATA.discentes!$D:$D,"Externo")-
COUNTIFS(DATA.discentes!$C:$C,$B37,DATA.discentes!$F:$F,"&lt;="&amp;Y$4,DATA.discentes!$D:$D,"Trancado")</f>
        <v>0</v>
      </c>
      <c r="Z37" s="5"/>
    </row>
    <row r="38" spans="1:26" ht="15.75" customHeight="1" x14ac:dyDescent="0.2">
      <c r="A38" s="5"/>
      <c r="B38" s="10" t="s">
        <v>67</v>
      </c>
      <c r="C38" s="29" t="s">
        <v>31</v>
      </c>
      <c r="D38" s="29" t="s">
        <v>31</v>
      </c>
      <c r="E38" s="40" t="str">
        <f ca="1">IFERROR(AVERAGEIFS(DATA.discentes!$J:$J,DATA.discentes!$A:$A,E$4,DATA.discentes!$C:$C,$B38),"*")</f>
        <v>*</v>
      </c>
      <c r="F38" s="40" t="str">
        <f ca="1">IFERROR(AVERAGEIFS(DATA.discentes!$J:$J,DATA.discentes!$A:$A,F$4,DATA.discentes!$C:$C,$B38),"*")</f>
        <v>*</v>
      </c>
      <c r="G38" s="40">
        <f>COUNTIFS(DATA.discentes!$C:$C,$B38)</f>
        <v>114</v>
      </c>
      <c r="H38" s="42">
        <f>COUNTIFS(DATA.discentes!$C:$C,$B38,DATA.discentes!$F:$F,"="&amp;H$4,DATA.discentes!$D:$D,"Cancelado")+
COUNTIFS(DATA.discentes!$C:$C,$B38,DATA.discentes!$F:$F,"="&amp;H$4,DATA.discentes!$D:$D,"Desligado")+
COUNTIFS(DATA.discentes!$C:$C,$B38,DATA.discentes!$F:$F,"="&amp;H$4,DATA.discentes!$D:$D,"Externo")+
COUNTIFS(DATA.discentes!$C:$C,$B38,DATA.discentes!$F:$F,"="&amp;H$4,DATA.discentes!$D:$D,"Trancado")</f>
        <v>5</v>
      </c>
      <c r="I38" s="42">
        <f>COUNTIFS(DATA.discentes!$C:$C,$B38,DATA.discentes!$F:$F,"="&amp;I$4,DATA.discentes!$D:$D,"Cancelado")+
COUNTIFS(DATA.discentes!$C:$C,$B38,DATA.discentes!$F:$F,"="&amp;I$4,DATA.discentes!$D:$D,"Desligado")+
COUNTIFS(DATA.discentes!$C:$C,$B38,DATA.discentes!$F:$F,"="&amp;I$4,DATA.discentes!$D:$D,"Externo")+
COUNTIFS(DATA.discentes!$C:$C,$B38,DATA.discentes!$F:$F,"="&amp;I$4,DATA.discentes!$D:$D,"Trancado")</f>
        <v>4</v>
      </c>
      <c r="J38" s="42">
        <f>COUNTIFS(DATA.discentes!$C:$C,$B38,DATA.discentes!$F:$F,"="&amp;J$4,DATA.discentes!$D:$D,"Cancelado")+
COUNTIFS(DATA.discentes!$C:$C,$B38,DATA.discentes!$F:$F,"="&amp;J$4,DATA.discentes!$D:$D,"Desligado")+
COUNTIFS(DATA.discentes!$C:$C,$B38,DATA.discentes!$F:$F,"="&amp;J$4,DATA.discentes!$D:$D,"Externo")+
COUNTIFS(DATA.discentes!$C:$C,$B38,DATA.discentes!$F:$F,"="&amp;J$4,DATA.discentes!$D:$D,"Trancado")</f>
        <v>4</v>
      </c>
      <c r="K38" s="5"/>
      <c r="L38" s="42">
        <f>COUNTIFS(DATA.discentes!$C:$C,$B38,DATA.discentes!$F:$F,"="&amp;L$4,DATA.discentes!$D:$D,"Cancelado")+
COUNTIFS(DATA.discentes!$C:$C,$B38,DATA.discentes!$F:$F,"="&amp;L$4,DATA.discentes!$D:$D,"Desligado")+
COUNTIFS(DATA.discentes!$C:$C,$B38,DATA.discentes!$F:$F,"="&amp;L$4,DATA.discentes!$D:$D,"Externo")+
COUNTIFS(DATA.discentes!$C:$C,$B38,DATA.discentes!$F:$F,"="&amp;L$4,DATA.discentes!$D:$D,"Trancado")</f>
        <v>6</v>
      </c>
      <c r="M38" s="42">
        <f>COUNTIFS(DATA.discentes!$C:$C,$B38,DATA.discentes!$F:$F,"="&amp;M$4,DATA.discentes!$D:$D,"Cancelado")+
COUNTIFS(DATA.discentes!$C:$C,$B38,DATA.discentes!$F:$F,"="&amp;M$4,DATA.discentes!$D:$D,"Desligado")+
COUNTIFS(DATA.discentes!$C:$C,$B38,DATA.discentes!$F:$F,"="&amp;M$4,DATA.discentes!$D:$D,"Externo")+
COUNTIFS(DATA.discentes!$C:$C,$B38,DATA.discentes!$F:$F,"="&amp;M$4,DATA.discentes!$D:$D,"Trancado")</f>
        <v>4</v>
      </c>
      <c r="N38" s="42">
        <f>COUNTIFS(DATA.discentes!$C:$C,$B38,DATA.discentes!$F:$F,"="&amp;N$4,DATA.discentes!$D:$D,"Cancelado")+
COUNTIFS(DATA.discentes!$C:$C,$B38,DATA.discentes!$F:$F,"="&amp;N$4,DATA.discentes!$D:$D,"Desligado")+
COUNTIFS(DATA.discentes!$C:$C,$B38,DATA.discentes!$F:$F,"="&amp;N$4,DATA.discentes!$D:$D,"Externo")+
COUNTIFS(DATA.discentes!$C:$C,$B38,DATA.discentes!$F:$F,"="&amp;N$4,DATA.discentes!$D:$D,"Trancado")</f>
        <v>8</v>
      </c>
      <c r="O38" s="42">
        <f>COUNTIFS(DATA.discentes!$C:$C,$B38,DATA.discentes!$F:$F,"="&amp;O$4,DATA.discentes!$D:$D,"Cancelado")+
COUNTIFS(DATA.discentes!$C:$C,$B38,DATA.discentes!$F:$F,"="&amp;O$4,DATA.discentes!$D:$D,"Desligado")+
COUNTIFS(DATA.discentes!$C:$C,$B38,DATA.discentes!$F:$F,"="&amp;O$4,DATA.discentes!$D:$D,"Externo")+
COUNTIFS(DATA.discentes!$C:$C,$B38,DATA.discentes!$F:$F,"="&amp;O$4,DATA.discentes!$D:$D,"Trancado")</f>
        <v>8</v>
      </c>
      <c r="P38" s="5"/>
      <c r="Q38" s="42">
        <f>COUNTIFS(DATA.discentes!$C:$C,$B38,DATA.discentes!$F:$F,"="&amp;Q$4,DATA.discentes!$D:$D,"Cancelado")+
COUNTIFS(DATA.discentes!$C:$C,$B38,DATA.discentes!$F:$F,"="&amp;Q$4,DATA.discentes!$D:$D,"Desligado")+
COUNTIFS(DATA.discentes!$C:$C,$B38,DATA.discentes!$F:$F,"="&amp;Q$4,DATA.discentes!$D:$D,"Externo")+
COUNTIFS(DATA.discentes!$C:$C,$B38,DATA.discentes!$F:$F,"="&amp;Q$4,DATA.discentes!$D:$D,"Trancado")</f>
        <v>10</v>
      </c>
      <c r="R38" s="42">
        <f>COUNTIFS(DATA.discentes!$C:$C,$B38,DATA.discentes!$F:$F,"="&amp;R$4,DATA.discentes!$D:$D,"Cancelado")+
COUNTIFS(DATA.discentes!$C:$C,$B38,DATA.discentes!$F:$F,"="&amp;R$4,DATA.discentes!$D:$D,"Desligado")+
COUNTIFS(DATA.discentes!$C:$C,$B38,DATA.discentes!$F:$F,"="&amp;R$4,DATA.discentes!$D:$D,"Externo")+
COUNTIFS(DATA.discentes!$C:$C,$B38,DATA.discentes!$F:$F,"="&amp;R$4,DATA.discentes!$D:$D,"Trancado")</f>
        <v>10</v>
      </c>
      <c r="S38" s="42">
        <f>COUNTIFS(DATA.discentes!$C:$C,$B38,DATA.discentes!$F:$F,"="&amp;S$4,DATA.discentes!$D:$D,"Cancelado")+
COUNTIFS(DATA.discentes!$C:$C,$B38,DATA.discentes!$F:$F,"="&amp;S$4,DATA.discentes!$D:$D,"Desligado")+
COUNTIFS(DATA.discentes!$C:$C,$B38,DATA.discentes!$F:$F,"="&amp;S$4,DATA.discentes!$D:$D,"Externo")+
COUNTIFS(DATA.discentes!$C:$C,$B38,DATA.discentes!$F:$F,"="&amp;S$4,DATA.discentes!$D:$D,"Trancado")</f>
        <v>20</v>
      </c>
      <c r="T38" s="42">
        <f>COUNTIFS(DATA.discentes!$C:$C,$B38,DATA.discentes!$F:$F,"="&amp;T$4,DATA.discentes!$D:$D,"Cancelado")+
COUNTIFS(DATA.discentes!$C:$C,$B38,DATA.discentes!$F:$F,"="&amp;T$4,DATA.discentes!$D:$D,"Desligado")+
COUNTIFS(DATA.discentes!$C:$C,$B38,DATA.discentes!$F:$F,"="&amp;T$4,DATA.discentes!$D:$D,"Externo")+
COUNTIFS(DATA.discentes!$C:$C,$B38,DATA.discentes!$F:$F,"="&amp;T$4,DATA.discentes!$D:$D,"Trancado")</f>
        <v>19</v>
      </c>
      <c r="U38" s="5"/>
      <c r="V38" s="42">
        <f>COUNTIFS(DATA.discentes!$C:$C,$B38,DATA.discentes!$F:$F,"="&amp;V$4,DATA.discentes!$D:$D,"Cancelado")+
COUNTIFS(DATA.discentes!$C:$C,$B38,DATA.discentes!$F:$F,"="&amp;V$4,DATA.discentes!$D:$D,"Desligado")+
COUNTIFS(DATA.discentes!$C:$C,$B38,DATA.discentes!$F:$F,"="&amp;V$4,DATA.discentes!$D:$D,"Externo")+
COUNTIFS(DATA.discentes!$C:$C,$B38,DATA.discentes!$F:$F,"="&amp;V$4,DATA.discentes!$D:$D,"Trancado")</f>
        <v>12</v>
      </c>
      <c r="W38" s="42">
        <f>COUNTIFS(DATA.discentes!$C:$C,$B38,DATA.discentes!$F:$F,"="&amp;W$4,DATA.discentes!$D:$D,"Cancelado")+
COUNTIFS(DATA.discentes!$C:$C,$B38,DATA.discentes!$F:$F,"="&amp;W$4,DATA.discentes!$D:$D,"Desligado")+
COUNTIFS(DATA.discentes!$C:$C,$B38,DATA.discentes!$F:$F,"="&amp;W$4,DATA.discentes!$D:$D,"Externo")+
COUNTIFS(DATA.discentes!$C:$C,$B38,DATA.discentes!$F:$F,"="&amp;W$4,DATA.discentes!$D:$D,"Trancado")</f>
        <v>4</v>
      </c>
      <c r="X38" s="42">
        <f>COUNTIFS(DATA.discentes!$C:$C,$B38,DATA.discentes!$F:$F,"="&amp;X$4,DATA.discentes!$D:$D,"Cancelado")+
COUNTIFS(DATA.discentes!$C:$C,$B38,DATA.discentes!$F:$F,"="&amp;X$4,DATA.discentes!$D:$D,"Desligado")+
COUNTIFS(DATA.discentes!$C:$C,$B38,DATA.discentes!$F:$F,"="&amp;X$4,DATA.discentes!$D:$D,"Externo")+
COUNTIFS(DATA.discentes!$C:$C,$B38,DATA.discentes!$F:$F,"="&amp;X$4,DATA.discentes!$D:$D,"Trancado")</f>
        <v>0</v>
      </c>
      <c r="Y38" s="42">
        <f>COUNTIFS(DATA.discentes!$C:$C,$B38,DATA.discentes!$F:$F,"="&amp;Y$4,DATA.discentes!$D:$D,"Cancelado")+
COUNTIFS(DATA.discentes!$C:$C,$B38,DATA.discentes!$F:$F,"="&amp;Y$4,DATA.discentes!$D:$D,"Desligado")+
COUNTIFS(DATA.discentes!$C:$C,$B38,DATA.discentes!$F:$F,"="&amp;Y$4,DATA.discentes!$D:$D,"Externo")+
COUNTIFS(DATA.discentes!$C:$C,$B38,DATA.discentes!$F:$F,"="&amp;Y$4,DATA.discentes!$D:$D,"Trancado")</f>
        <v>0</v>
      </c>
      <c r="Z38" s="5"/>
    </row>
    <row r="39" spans="1:26" ht="15.75" customHeight="1" x14ac:dyDescent="0.2">
      <c r="A39" s="5"/>
      <c r="B39" s="26" t="s">
        <v>68</v>
      </c>
      <c r="C39" s="26"/>
      <c r="D39" s="26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 x14ac:dyDescent="0.2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</sheetData>
  <sortState xmlns:xlrd2="http://schemas.microsoft.com/office/spreadsheetml/2017/richdata2" ref="B9:Y37">
    <sortCondition descending="1" ref="C9:C37"/>
    <sortCondition descending="1" ref="G9:G37"/>
  </sortState>
  <mergeCells count="7">
    <mergeCell ref="V3:Y3"/>
    <mergeCell ref="B2:T2"/>
    <mergeCell ref="C3:D3"/>
    <mergeCell ref="E3:F3"/>
    <mergeCell ref="H3:J3"/>
    <mergeCell ref="L3:O3"/>
    <mergeCell ref="Q3:T3"/>
  </mergeCells>
  <conditionalFormatting sqref="H9:Y37">
    <cfRule type="cellIs" dxfId="12" priority="1" operator="greaterThan">
      <formula>8</formula>
    </cfRule>
  </conditionalFormatting>
  <conditionalFormatting sqref="H9:Y37">
    <cfRule type="cellIs" dxfId="11" priority="2" operator="equal">
      <formula>0</formula>
    </cfRule>
  </conditionalFormatting>
  <conditionalFormatting sqref="H9:Y37">
    <cfRule type="colorScale" priority="3">
      <colorScale>
        <cfvo type="min"/>
        <cfvo type="max"/>
        <color theme="0"/>
        <color rgb="FF7F7F7F"/>
      </colorScale>
    </cfRule>
  </conditionalFormatting>
  <pageMargins left="0.25" right="0.25" top="0.75000000000000011" bottom="0.75000000000000011" header="0" footer="0"/>
  <pageSetup paperSize="9" scale="4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2"/>
  <cols>
    <col min="1" max="1" width="4.83203125" customWidth="1"/>
    <col min="2" max="2" width="32" customWidth="1"/>
    <col min="3" max="3" width="15.6640625" customWidth="1"/>
    <col min="4" max="9" width="21" customWidth="1"/>
    <col min="10" max="10" width="4.83203125" customWidth="1"/>
    <col min="11" max="26" width="10.83203125" customWidth="1"/>
  </cols>
  <sheetData>
    <row r="1" spans="1:26" ht="15.75" customHeight="1" x14ac:dyDescent="0.2">
      <c r="A1" s="1"/>
      <c r="B1" s="2"/>
      <c r="C1" s="4"/>
      <c r="D1" s="2"/>
      <c r="E1" s="19"/>
      <c r="F1" s="1"/>
      <c r="G1" s="1"/>
      <c r="H1" s="1"/>
      <c r="I1" s="1"/>
      <c r="J1" s="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"/>
      <c r="B2" s="131" t="s">
        <v>69</v>
      </c>
      <c r="C2" s="132"/>
      <c r="D2" s="132"/>
      <c r="E2" s="132"/>
      <c r="F2" s="132"/>
      <c r="G2" s="132"/>
      <c r="H2" s="132"/>
      <c r="I2" s="133"/>
      <c r="J2" s="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"/>
      <c r="B3" s="41" t="s">
        <v>70</v>
      </c>
      <c r="C3" s="41" t="s">
        <v>27</v>
      </c>
      <c r="D3" s="41" t="s">
        <v>6</v>
      </c>
      <c r="E3" s="41" t="s">
        <v>7</v>
      </c>
      <c r="F3" s="41" t="s">
        <v>22</v>
      </c>
      <c r="G3" s="41" t="s">
        <v>15</v>
      </c>
      <c r="H3" s="41" t="s">
        <v>71</v>
      </c>
      <c r="I3" s="41" t="s">
        <v>72</v>
      </c>
      <c r="J3" s="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1"/>
      <c r="B4" s="2" t="s">
        <v>46</v>
      </c>
      <c r="C4" s="5" t="s">
        <v>36</v>
      </c>
      <c r="D4" s="98">
        <f>SUM(stats3!$E4:$F4)</f>
        <v>15</v>
      </c>
      <c r="E4" s="98">
        <f>COUNTIFS(DATA.discentes!$A:$A,"Mestrado",DATA.discentes!$D:$D,"Matriculado",DATA.discentes!$C:$C,$B4)+
COUNTIFS(DATA.discentes!$A:$A,"Mestrado",DATA.discentes!$D:$D,"Pré-Inscrito",DATA.discentes!$C:$C,$B4)</f>
        <v>13</v>
      </c>
      <c r="F4" s="98">
        <f>COUNTIFS(DATA.discentes!$A:$A,"Doutorado",DATA.discentes!$D:$D,"Matriculado",DATA.discentes!$C:$C,$B4)+
COUNTIFS(DATA.discentes!$A:$A,"Doutorado",DATA.discentes!$D:$D,"Pré-Inscrito",DATA.discentes!$C:$C,$B4)</f>
        <v>2</v>
      </c>
      <c r="G4" s="98">
        <f ca="1">COUNTIFS(DATA.discentes!$A:$A,"Mestrado",DATA.discentes!$K:$K,"Defesa imediata",DATA.discentes!$C:$C,$B4)+
COUNTIFS(DATA.discentes!$A:$A,"Doutorado",DATA.discentes!$K:$K,"Defesa imediata",DATA.discentes!$C:$C,$B4)</f>
        <v>4</v>
      </c>
      <c r="H4" s="98">
        <f ca="1">COUNTIFS(DATA.discentes!$A:$A,"Mestrado",DATA.discentes!$K:$K,"Defesa EM ATRASO",DATA.discentes!$C:$C,$B4)+
COUNTIFS(DATA.discentes!$A:$A,"Doutorado",DATA.discentes!$K:$K,"Defesa EM ATRASO",DATA.discentes!$C:$C,$B4)</f>
        <v>4</v>
      </c>
      <c r="I4" s="98">
        <f ca="1">IF(OR(stats3!$C4="Pos-Doc",stats3!$C4="Não"),"",15-(stats3!$E4+stats3!$F4-stats3!$H4))</f>
        <v>4</v>
      </c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1"/>
      <c r="B5" s="2" t="s">
        <v>48</v>
      </c>
      <c r="C5" s="5" t="s">
        <v>36</v>
      </c>
      <c r="D5" s="39">
        <f>SUM(stats3!$E5:$F5)</f>
        <v>12</v>
      </c>
      <c r="E5" s="39">
        <f>COUNTIFS(DATA.discentes!$A:$A,"Mestrado",DATA.discentes!$D:$D,"Matriculado",DATA.discentes!$C:$C,$B5)+
COUNTIFS(DATA.discentes!$A:$A,"Mestrado",DATA.discentes!$D:$D,"Pré-Inscrito",DATA.discentes!$C:$C,$B5)</f>
        <v>8</v>
      </c>
      <c r="F5" s="39">
        <f>COUNTIFS(DATA.discentes!$A:$A,"Doutorado",DATA.discentes!$D:$D,"Matriculado",DATA.discentes!$C:$C,$B5)+
COUNTIFS(DATA.discentes!$A:$A,"Doutorado",DATA.discentes!$D:$D,"Pré-Inscrito",DATA.discentes!$C:$C,$B5)</f>
        <v>4</v>
      </c>
      <c r="G5" s="39">
        <f ca="1">COUNTIFS(DATA.discentes!$A:$A,"Mestrado",DATA.discentes!$K:$K,"Defesa imediata",DATA.discentes!$C:$C,$B5)+
COUNTIFS(DATA.discentes!$A:$A,"Doutorado",DATA.discentes!$K:$K,"Defesa imediata",DATA.discentes!$C:$C,$B5)</f>
        <v>3</v>
      </c>
      <c r="H5" s="39">
        <f ca="1">COUNTIFS(DATA.discentes!$A:$A,"Mestrado",DATA.discentes!$K:$K,"Defesa EM ATRASO",DATA.discentes!$C:$C,$B5)+
COUNTIFS(DATA.discentes!$A:$A,"Doutorado",DATA.discentes!$K:$K,"Defesa EM ATRASO",DATA.discentes!$C:$C,$B5)</f>
        <v>4</v>
      </c>
      <c r="I5" s="39">
        <f ca="1">IF(OR(stats3!$C5="Pos-Doc",stats3!$C5="Não"),"",15-(stats3!$E5+stats3!$F5-stats3!$H5))</f>
        <v>7</v>
      </c>
      <c r="J5" s="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1"/>
      <c r="B6" s="2" t="s">
        <v>39</v>
      </c>
      <c r="C6" s="5" t="s">
        <v>36</v>
      </c>
      <c r="D6" s="39">
        <f>SUM(stats3!$E6:$F6)</f>
        <v>11</v>
      </c>
      <c r="E6" s="39">
        <f>COUNTIFS(DATA.discentes!$A:$A,"Mestrado",DATA.discentes!$D:$D,"Matriculado",DATA.discentes!$C:$C,$B6)+
COUNTIFS(DATA.discentes!$A:$A,"Mestrado",DATA.discentes!$D:$D,"Pré-Inscrito",DATA.discentes!$C:$C,$B6)</f>
        <v>8</v>
      </c>
      <c r="F6" s="39">
        <f>COUNTIFS(DATA.discentes!$A:$A,"Doutorado",DATA.discentes!$D:$D,"Matriculado",DATA.discentes!$C:$C,$B6)+
COUNTIFS(DATA.discentes!$A:$A,"Doutorado",DATA.discentes!$D:$D,"Pré-Inscrito",DATA.discentes!$C:$C,$B6)</f>
        <v>3</v>
      </c>
      <c r="G6" s="39">
        <f ca="1">COUNTIFS(DATA.discentes!$A:$A,"Mestrado",DATA.discentes!$K:$K,"Defesa imediata",DATA.discentes!$C:$C,$B6)+
COUNTIFS(DATA.discentes!$A:$A,"Doutorado",DATA.discentes!$K:$K,"Defesa imediata",DATA.discentes!$C:$C,$B6)</f>
        <v>4</v>
      </c>
      <c r="H6" s="39">
        <f ca="1">COUNTIFS(DATA.discentes!$A:$A,"Mestrado",DATA.discentes!$K:$K,"Defesa EM ATRASO",DATA.discentes!$C:$C,$B6)+
COUNTIFS(DATA.discentes!$A:$A,"Doutorado",DATA.discentes!$K:$K,"Defesa EM ATRASO",DATA.discentes!$C:$C,$B6)</f>
        <v>0</v>
      </c>
      <c r="I6" s="39">
        <f ca="1">IF(OR(stats3!$C6="Pos-Doc",stats3!$C6="Não"),"",15-(stats3!$E6+stats3!$F6-stats3!$H6))</f>
        <v>4</v>
      </c>
      <c r="J6" s="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1"/>
      <c r="B7" s="2" t="s">
        <v>43</v>
      </c>
      <c r="C7" s="5" t="s">
        <v>36</v>
      </c>
      <c r="D7" s="39">
        <f>SUM(stats3!$E7:$F7)</f>
        <v>13</v>
      </c>
      <c r="E7" s="39">
        <f>COUNTIFS(DATA.discentes!$A:$A,"Mestrado",DATA.discentes!$D:$D,"Matriculado",DATA.discentes!$C:$C,$B7)+
COUNTIFS(DATA.discentes!$A:$A,"Mestrado",DATA.discentes!$D:$D,"Pré-Inscrito",DATA.discentes!$C:$C,$B7)</f>
        <v>7</v>
      </c>
      <c r="F7" s="39">
        <f>COUNTIFS(DATA.discentes!$A:$A,"Doutorado",DATA.discentes!$D:$D,"Matriculado",DATA.discentes!$C:$C,$B7)+
COUNTIFS(DATA.discentes!$A:$A,"Doutorado",DATA.discentes!$D:$D,"Pré-Inscrito",DATA.discentes!$C:$C,$B7)</f>
        <v>6</v>
      </c>
      <c r="G7" s="39">
        <f ca="1">COUNTIFS(DATA.discentes!$A:$A,"Mestrado",DATA.discentes!$K:$K,"Defesa imediata",DATA.discentes!$C:$C,$B7)+
COUNTIFS(DATA.discentes!$A:$A,"Doutorado",DATA.discentes!$K:$K,"Defesa imediata",DATA.discentes!$C:$C,$B7)</f>
        <v>3</v>
      </c>
      <c r="H7" s="39">
        <f ca="1">COUNTIFS(DATA.discentes!$A:$A,"Mestrado",DATA.discentes!$K:$K,"Defesa EM ATRASO",DATA.discentes!$C:$C,$B7)+
COUNTIFS(DATA.discentes!$A:$A,"Doutorado",DATA.discentes!$K:$K,"Defesa EM ATRASO",DATA.discentes!$C:$C,$B7)</f>
        <v>1</v>
      </c>
      <c r="I7" s="39">
        <f ca="1">IF(OR(stats3!$C7="Pos-Doc",stats3!$C7="Não"),"",15-(stats3!$E7+stats3!$F7-stats3!$H7))</f>
        <v>3</v>
      </c>
      <c r="J7" s="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1"/>
      <c r="B8" s="2" t="s">
        <v>41</v>
      </c>
      <c r="C8" s="5" t="s">
        <v>36</v>
      </c>
      <c r="D8" s="39">
        <f>SUM(stats3!$E8:$F8)</f>
        <v>11</v>
      </c>
      <c r="E8" s="39">
        <f>COUNTIFS(DATA.discentes!$A:$A,"Mestrado",DATA.discentes!$D:$D,"Matriculado",DATA.discentes!$C:$C,$B8)+
COUNTIFS(DATA.discentes!$A:$A,"Mestrado",DATA.discentes!$D:$D,"Pré-Inscrito",DATA.discentes!$C:$C,$B8)</f>
        <v>5</v>
      </c>
      <c r="F8" s="39">
        <f>COUNTIFS(DATA.discentes!$A:$A,"Doutorado",DATA.discentes!$D:$D,"Matriculado",DATA.discentes!$C:$C,$B8)+
COUNTIFS(DATA.discentes!$A:$A,"Doutorado",DATA.discentes!$D:$D,"Pré-Inscrito",DATA.discentes!$C:$C,$B8)</f>
        <v>6</v>
      </c>
      <c r="G8" s="39">
        <f ca="1">COUNTIFS(DATA.discentes!$A:$A,"Mestrado",DATA.discentes!$K:$K,"Defesa imediata",DATA.discentes!$C:$C,$B8)+
COUNTIFS(DATA.discentes!$A:$A,"Doutorado",DATA.discentes!$K:$K,"Defesa imediata",DATA.discentes!$C:$C,$B8)</f>
        <v>3</v>
      </c>
      <c r="H8" s="39">
        <f ca="1">COUNTIFS(DATA.discentes!$A:$A,"Mestrado",DATA.discentes!$K:$K,"Defesa EM ATRASO",DATA.discentes!$C:$C,$B8)+
COUNTIFS(DATA.discentes!$A:$A,"Doutorado",DATA.discentes!$K:$K,"Defesa EM ATRASO",DATA.discentes!$C:$C,$B8)</f>
        <v>1</v>
      </c>
      <c r="I8" s="39">
        <f ca="1">IF(OR(stats3!$C8="Pos-Doc",stats3!$C8="Não"),"",15-(stats3!$E8+stats3!$F8-stats3!$H8))</f>
        <v>5</v>
      </c>
      <c r="J8" s="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"/>
      <c r="B9" s="2" t="s">
        <v>37</v>
      </c>
      <c r="C9" s="5" t="s">
        <v>36</v>
      </c>
      <c r="D9" s="39">
        <f>SUM(stats3!$E9:$F9)</f>
        <v>11</v>
      </c>
      <c r="E9" s="39">
        <f>COUNTIFS(DATA.discentes!$A:$A,"Mestrado",DATA.discentes!$D:$D,"Matriculado",DATA.discentes!$C:$C,$B9)+
COUNTIFS(DATA.discentes!$A:$A,"Mestrado",DATA.discentes!$D:$D,"Pré-Inscrito",DATA.discentes!$C:$C,$B9)</f>
        <v>6</v>
      </c>
      <c r="F9" s="39">
        <f>COUNTIFS(DATA.discentes!$A:$A,"Doutorado",DATA.discentes!$D:$D,"Matriculado",DATA.discentes!$C:$C,$B9)+
COUNTIFS(DATA.discentes!$A:$A,"Doutorado",DATA.discentes!$D:$D,"Pré-Inscrito",DATA.discentes!$C:$C,$B9)</f>
        <v>5</v>
      </c>
      <c r="G9" s="39">
        <f ca="1">COUNTIFS(DATA.discentes!$A:$A,"Mestrado",DATA.discentes!$K:$K,"Defesa imediata",DATA.discentes!$C:$C,$B9)+
COUNTIFS(DATA.discentes!$A:$A,"Doutorado",DATA.discentes!$K:$K,"Defesa imediata",DATA.discentes!$C:$C,$B9)</f>
        <v>0</v>
      </c>
      <c r="H9" s="39">
        <f ca="1">COUNTIFS(DATA.discentes!$A:$A,"Mestrado",DATA.discentes!$K:$K,"Defesa EM ATRASO",DATA.discentes!$C:$C,$B9)+
COUNTIFS(DATA.discentes!$A:$A,"Doutorado",DATA.discentes!$K:$K,"Defesa EM ATRASO",DATA.discentes!$C:$C,$B9)</f>
        <v>0</v>
      </c>
      <c r="I9" s="39">
        <f ca="1">IF(OR(stats3!$C9="Pos-Doc",stats3!$C9="Não"),"",15-(stats3!$E9+stats3!$F9-stats3!$H9))</f>
        <v>4</v>
      </c>
      <c r="J9" s="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1"/>
      <c r="B10" s="2" t="s">
        <v>35</v>
      </c>
      <c r="C10" s="5" t="s">
        <v>36</v>
      </c>
      <c r="D10" s="39">
        <f>SUM(stats3!$E10:$F10)</f>
        <v>14</v>
      </c>
      <c r="E10" s="39">
        <f>COUNTIFS(DATA.discentes!$A:$A,"Mestrado",DATA.discentes!$D:$D,"Matriculado",DATA.discentes!$C:$C,$B10)+
COUNTIFS(DATA.discentes!$A:$A,"Mestrado",DATA.discentes!$D:$D,"Pré-Inscrito",DATA.discentes!$C:$C,$B10)</f>
        <v>6</v>
      </c>
      <c r="F10" s="39">
        <f>COUNTIFS(DATA.discentes!$A:$A,"Doutorado",DATA.discentes!$D:$D,"Matriculado",DATA.discentes!$C:$C,$B10)+
COUNTIFS(DATA.discentes!$A:$A,"Doutorado",DATA.discentes!$D:$D,"Pré-Inscrito",DATA.discentes!$C:$C,$B10)</f>
        <v>8</v>
      </c>
      <c r="G10" s="39">
        <f ca="1">COUNTIFS(DATA.discentes!$A:$A,"Mestrado",DATA.discentes!$K:$K,"Defesa imediata",DATA.discentes!$C:$C,$B10)+
COUNTIFS(DATA.discentes!$A:$A,"Doutorado",DATA.discentes!$K:$K,"Defesa imediata",DATA.discentes!$C:$C,$B10)</f>
        <v>4</v>
      </c>
      <c r="H10" s="39">
        <f ca="1">COUNTIFS(DATA.discentes!$A:$A,"Mestrado",DATA.discentes!$K:$K,"Defesa EM ATRASO",DATA.discentes!$C:$C,$B10)+
COUNTIFS(DATA.discentes!$A:$A,"Doutorado",DATA.discentes!$K:$K,"Defesa EM ATRASO",DATA.discentes!$C:$C,$B10)</f>
        <v>1</v>
      </c>
      <c r="I10" s="39">
        <f ca="1">IF(OR(stats3!$C10="Pos-Doc",stats3!$C10="Não"),"",15-(stats3!$E10+stats3!$F10-stats3!$H10))</f>
        <v>2</v>
      </c>
      <c r="J10" s="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1"/>
      <c r="B11" s="2" t="s">
        <v>40</v>
      </c>
      <c r="C11" s="5" t="s">
        <v>36</v>
      </c>
      <c r="D11" s="39">
        <f>SUM(stats3!$E11:$F11)</f>
        <v>9</v>
      </c>
      <c r="E11" s="39">
        <f>COUNTIFS(DATA.discentes!$A:$A,"Mestrado",DATA.discentes!$D:$D,"Matriculado",DATA.discentes!$C:$C,$B11)+
COUNTIFS(DATA.discentes!$A:$A,"Mestrado",DATA.discentes!$D:$D,"Pré-Inscrito",DATA.discentes!$C:$C,$B11)</f>
        <v>7</v>
      </c>
      <c r="F11" s="39">
        <f>COUNTIFS(DATA.discentes!$A:$A,"Doutorado",DATA.discentes!$D:$D,"Matriculado",DATA.discentes!$C:$C,$B11)+
COUNTIFS(DATA.discentes!$A:$A,"Doutorado",DATA.discentes!$D:$D,"Pré-Inscrito",DATA.discentes!$C:$C,$B11)</f>
        <v>2</v>
      </c>
      <c r="G11" s="39">
        <f ca="1">COUNTIFS(DATA.discentes!$A:$A,"Mestrado",DATA.discentes!$K:$K,"Defesa imediata",DATA.discentes!$C:$C,$B11)+
COUNTIFS(DATA.discentes!$A:$A,"Doutorado",DATA.discentes!$K:$K,"Defesa imediata",DATA.discentes!$C:$C,$B11)</f>
        <v>3</v>
      </c>
      <c r="H11" s="39">
        <f ca="1">COUNTIFS(DATA.discentes!$A:$A,"Mestrado",DATA.discentes!$K:$K,"Defesa EM ATRASO",DATA.discentes!$C:$C,$B11)+
COUNTIFS(DATA.discentes!$A:$A,"Doutorado",DATA.discentes!$K:$K,"Defesa EM ATRASO",DATA.discentes!$C:$C,$B11)</f>
        <v>1</v>
      </c>
      <c r="I11" s="39">
        <f ca="1">IF(OR(stats3!$C11="Pos-Doc",stats3!$C11="Não"),"",15-(stats3!$E11+stats3!$F11-stats3!$H11))</f>
        <v>7</v>
      </c>
      <c r="J11" s="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1"/>
      <c r="B12" s="2" t="s">
        <v>45</v>
      </c>
      <c r="C12" s="5" t="s">
        <v>36</v>
      </c>
      <c r="D12" s="39">
        <f>SUM(stats3!$E12:$F12)</f>
        <v>11</v>
      </c>
      <c r="E12" s="39">
        <f>COUNTIFS(DATA.discentes!$A:$A,"Mestrado",DATA.discentes!$D:$D,"Matriculado",DATA.discentes!$C:$C,$B12)+
COUNTIFS(DATA.discentes!$A:$A,"Mestrado",DATA.discentes!$D:$D,"Pré-Inscrito",DATA.discentes!$C:$C,$B12)</f>
        <v>8</v>
      </c>
      <c r="F12" s="39">
        <f>COUNTIFS(DATA.discentes!$A:$A,"Doutorado",DATA.discentes!$D:$D,"Matriculado",DATA.discentes!$C:$C,$B12)+
COUNTIFS(DATA.discentes!$A:$A,"Doutorado",DATA.discentes!$D:$D,"Pré-Inscrito",DATA.discentes!$C:$C,$B12)</f>
        <v>3</v>
      </c>
      <c r="G12" s="39">
        <f ca="1">COUNTIFS(DATA.discentes!$A:$A,"Mestrado",DATA.discentes!$K:$K,"Defesa imediata",DATA.discentes!$C:$C,$B12)+
COUNTIFS(DATA.discentes!$A:$A,"Doutorado",DATA.discentes!$K:$K,"Defesa imediata",DATA.discentes!$C:$C,$B12)</f>
        <v>3</v>
      </c>
      <c r="H12" s="39">
        <f ca="1">COUNTIFS(DATA.discentes!$A:$A,"Mestrado",DATA.discentes!$K:$K,"Defesa EM ATRASO",DATA.discentes!$C:$C,$B12)+
COUNTIFS(DATA.discentes!$A:$A,"Doutorado",DATA.discentes!$K:$K,"Defesa EM ATRASO",DATA.discentes!$C:$C,$B12)</f>
        <v>2</v>
      </c>
      <c r="I12" s="39">
        <f ca="1">IF(OR(stats3!$C12="Pos-Doc",stats3!$C12="Não"),"",15-(stats3!$E12+stats3!$F12-stats3!$H12))</f>
        <v>6</v>
      </c>
      <c r="J12" s="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1"/>
      <c r="B13" s="2" t="s">
        <v>47</v>
      </c>
      <c r="C13" s="5" t="s">
        <v>36</v>
      </c>
      <c r="D13" s="39">
        <f>SUM(stats3!$E13:$F13)</f>
        <v>11</v>
      </c>
      <c r="E13" s="39">
        <f>COUNTIFS(DATA.discentes!$A:$A,"Mestrado",DATA.discentes!$D:$D,"Matriculado",DATA.discentes!$C:$C,$B13)+
COUNTIFS(DATA.discentes!$A:$A,"Mestrado",DATA.discentes!$D:$D,"Pré-Inscrito",DATA.discentes!$C:$C,$B13)</f>
        <v>10</v>
      </c>
      <c r="F13" s="39">
        <f>COUNTIFS(DATA.discentes!$A:$A,"Doutorado",DATA.discentes!$D:$D,"Matriculado",DATA.discentes!$C:$C,$B13)+
COUNTIFS(DATA.discentes!$A:$A,"Doutorado",DATA.discentes!$D:$D,"Pré-Inscrito",DATA.discentes!$C:$C,$B13)</f>
        <v>1</v>
      </c>
      <c r="G13" s="39">
        <f ca="1">COUNTIFS(DATA.discentes!$A:$A,"Mestrado",DATA.discentes!$K:$K,"Defesa imediata",DATA.discentes!$C:$C,$B13)+
COUNTIFS(DATA.discentes!$A:$A,"Doutorado",DATA.discentes!$K:$K,"Defesa imediata",DATA.discentes!$C:$C,$B13)</f>
        <v>4</v>
      </c>
      <c r="H13" s="39">
        <f ca="1">COUNTIFS(DATA.discentes!$A:$A,"Mestrado",DATA.discentes!$K:$K,"Defesa EM ATRASO",DATA.discentes!$C:$C,$B13)+
COUNTIFS(DATA.discentes!$A:$A,"Doutorado",DATA.discentes!$K:$K,"Defesa EM ATRASO",DATA.discentes!$C:$C,$B13)</f>
        <v>1</v>
      </c>
      <c r="I13" s="39">
        <f ca="1">IF(OR(stats3!$C13="Pos-Doc",stats3!$C13="Não"),"",15-(stats3!$E13+stats3!$F13-stats3!$H13))</f>
        <v>5</v>
      </c>
      <c r="J13" s="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1"/>
      <c r="B14" s="2" t="s">
        <v>49</v>
      </c>
      <c r="C14" s="5" t="s">
        <v>36</v>
      </c>
      <c r="D14" s="39">
        <f>SUM(stats3!$E14:$F14)</f>
        <v>8</v>
      </c>
      <c r="E14" s="39">
        <f>COUNTIFS(DATA.discentes!$A:$A,"Mestrado",DATA.discentes!$D:$D,"Matriculado",DATA.discentes!$C:$C,$B14)+
COUNTIFS(DATA.discentes!$A:$A,"Mestrado",DATA.discentes!$D:$D,"Pré-Inscrito",DATA.discentes!$C:$C,$B14)</f>
        <v>8</v>
      </c>
      <c r="F14" s="39">
        <f>COUNTIFS(DATA.discentes!$A:$A,"Doutorado",DATA.discentes!$D:$D,"Matriculado",DATA.discentes!$C:$C,$B14)+
COUNTIFS(DATA.discentes!$A:$A,"Doutorado",DATA.discentes!$D:$D,"Pré-Inscrito",DATA.discentes!$C:$C,$B14)</f>
        <v>0</v>
      </c>
      <c r="G14" s="39">
        <f ca="1">COUNTIFS(DATA.discentes!$A:$A,"Mestrado",DATA.discentes!$K:$K,"Defesa imediata",DATA.discentes!$C:$C,$B14)+
COUNTIFS(DATA.discentes!$A:$A,"Doutorado",DATA.discentes!$K:$K,"Defesa imediata",DATA.discentes!$C:$C,$B14)</f>
        <v>0</v>
      </c>
      <c r="H14" s="39">
        <f ca="1">COUNTIFS(DATA.discentes!$A:$A,"Mestrado",DATA.discentes!$K:$K,"Defesa EM ATRASO",DATA.discentes!$C:$C,$B14)+
COUNTIFS(DATA.discentes!$A:$A,"Doutorado",DATA.discentes!$K:$K,"Defesa EM ATRASO",DATA.discentes!$C:$C,$B14)</f>
        <v>2</v>
      </c>
      <c r="I14" s="39">
        <f ca="1">IF(OR(stats3!$C14="Pos-Doc",stats3!$C14="Não"),"",15-(stats3!$E14+stats3!$F14-stats3!$H14))</f>
        <v>9</v>
      </c>
      <c r="J14" s="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1"/>
      <c r="B15" s="2" t="s">
        <v>53</v>
      </c>
      <c r="C15" s="5" t="s">
        <v>36</v>
      </c>
      <c r="D15" s="39">
        <f>SUM(stats3!$E15:$F15)</f>
        <v>3</v>
      </c>
      <c r="E15" s="39">
        <f>COUNTIFS(DATA.discentes!$A:$A,"Mestrado",DATA.discentes!$D:$D,"Matriculado",DATA.discentes!$C:$C,$B15)+
COUNTIFS(DATA.discentes!$A:$A,"Mestrado",DATA.discentes!$D:$D,"Pré-Inscrito",DATA.discentes!$C:$C,$B15)</f>
        <v>2</v>
      </c>
      <c r="F15" s="39">
        <f>COUNTIFS(DATA.discentes!$A:$A,"Doutorado",DATA.discentes!$D:$D,"Matriculado",DATA.discentes!$C:$C,$B15)+
COUNTIFS(DATA.discentes!$A:$A,"Doutorado",DATA.discentes!$D:$D,"Pré-Inscrito",DATA.discentes!$C:$C,$B15)</f>
        <v>1</v>
      </c>
      <c r="G15" s="39">
        <f ca="1">COUNTIFS(DATA.discentes!$A:$A,"Mestrado",DATA.discentes!$K:$K,"Defesa imediata",DATA.discentes!$C:$C,$B15)+
COUNTIFS(DATA.discentes!$A:$A,"Doutorado",DATA.discentes!$K:$K,"Defesa imediata",DATA.discentes!$C:$C,$B15)</f>
        <v>0</v>
      </c>
      <c r="H15" s="39">
        <f ca="1">COUNTIFS(DATA.discentes!$A:$A,"Mestrado",DATA.discentes!$K:$K,"Defesa EM ATRASO",DATA.discentes!$C:$C,$B15)+
COUNTIFS(DATA.discentes!$A:$A,"Doutorado",DATA.discentes!$K:$K,"Defesa EM ATRASO",DATA.discentes!$C:$C,$B15)</f>
        <v>0</v>
      </c>
      <c r="I15" s="39">
        <f ca="1">IF(OR(stats3!$C15="Pos-Doc",stats3!$C15="Não"),"",15-(stats3!$E15+stats3!$F15-stats3!$H15))</f>
        <v>12</v>
      </c>
      <c r="J15" s="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1"/>
      <c r="B16" s="2" t="s">
        <v>50</v>
      </c>
      <c r="C16" s="5" t="s">
        <v>51</v>
      </c>
      <c r="D16" s="39">
        <f>SUM(stats3!$E16:$F16)</f>
        <v>0</v>
      </c>
      <c r="E16" s="39">
        <f>COUNTIFS(DATA.discentes!$A:$A,"Mestrado",DATA.discentes!$D:$D,"Matriculado",DATA.discentes!$C:$C,$B16)+
COUNTIFS(DATA.discentes!$A:$A,"Mestrado",DATA.discentes!$D:$D,"Pré-Inscrito",DATA.discentes!$C:$C,$B16)</f>
        <v>0</v>
      </c>
      <c r="F16" s="39">
        <f>COUNTIFS(DATA.discentes!$A:$A,"Doutorado",DATA.discentes!$D:$D,"Matriculado",DATA.discentes!$C:$C,$B16)+
COUNTIFS(DATA.discentes!$A:$A,"Doutorado",DATA.discentes!$D:$D,"Pré-Inscrito",DATA.discentes!$C:$C,$B16)</f>
        <v>0</v>
      </c>
      <c r="G16" s="39">
        <f ca="1">COUNTIFS(DATA.discentes!$A:$A,"Mestrado",DATA.discentes!$K:$K,"Defesa imediata",DATA.discentes!$C:$C,$B16)+
COUNTIFS(DATA.discentes!$A:$A,"Doutorado",DATA.discentes!$K:$K,"Defesa imediata",DATA.discentes!$C:$C,$B16)</f>
        <v>0</v>
      </c>
      <c r="H16" s="39">
        <f ca="1">COUNTIFS(DATA.discentes!$A:$A,"Mestrado",DATA.discentes!$K:$K,"Defesa EM ATRASO",DATA.discentes!$C:$C,$B16)+
COUNTIFS(DATA.discentes!$A:$A,"Doutorado",DATA.discentes!$K:$K,"Defesa EM ATRASO",DATA.discentes!$C:$C,$B16)</f>
        <v>0</v>
      </c>
      <c r="I16" s="39" t="str">
        <f>IF(OR(stats3!$C16="Pos-Doc",stats3!$C16="Não"),"",15-(stats3!$E16+stats3!$F16-stats3!$H16))</f>
        <v/>
      </c>
      <c r="J16" s="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1"/>
      <c r="B17" s="2" t="s">
        <v>42</v>
      </c>
      <c r="C17" s="5" t="s">
        <v>38</v>
      </c>
      <c r="D17" s="39">
        <f>SUM(stats3!$E17:$F17)</f>
        <v>0</v>
      </c>
      <c r="E17" s="39">
        <f>COUNTIFS(DATA.discentes!$A:$A,"Mestrado",DATA.discentes!$D:$D,"Matriculado",DATA.discentes!$C:$C,$B17)+
COUNTIFS(DATA.discentes!$A:$A,"Mestrado",DATA.discentes!$D:$D,"Pré-Inscrito",DATA.discentes!$C:$C,$B17)</f>
        <v>0</v>
      </c>
      <c r="F17" s="39">
        <f>COUNTIFS(DATA.discentes!$A:$A,"Doutorado",DATA.discentes!$D:$D,"Matriculado",DATA.discentes!$C:$C,$B17)+
COUNTIFS(DATA.discentes!$A:$A,"Doutorado",DATA.discentes!$D:$D,"Pré-Inscrito",DATA.discentes!$C:$C,$B17)</f>
        <v>0</v>
      </c>
      <c r="G17" s="39">
        <f>COUNTIFS(DATA.discentes!$A:$A,"Mestrado",DATA.discentes!$K:$K,"Defesa imediata",DATA.discentes!$C:$C,$B17)+
COUNTIFS(DATA.discentes!$A:$A,"Doutorado",DATA.discentes!$K:$K,"Defesa imediata",DATA.discentes!$C:$C,$B17)</f>
        <v>0</v>
      </c>
      <c r="H17" s="39">
        <f>COUNTIFS(DATA.discentes!$A:$A,"Mestrado",DATA.discentes!$K:$K,"Defesa EM ATRASO",DATA.discentes!$C:$C,$B17)+
COUNTIFS(DATA.discentes!$A:$A,"Doutorado",DATA.discentes!$K:$K,"Defesa EM ATRASO",DATA.discentes!$C:$C,$B17)</f>
        <v>0</v>
      </c>
      <c r="I17" s="39" t="str">
        <f>IF(OR(stats3!$C17="Pos-Doc",stats3!$C17="Não"),"",15-(stats3!$E17+stats3!$F17-stats3!$H17))</f>
        <v/>
      </c>
      <c r="J17" s="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1"/>
      <c r="B18" s="2" t="s">
        <v>44</v>
      </c>
      <c r="C18" s="5" t="s">
        <v>38</v>
      </c>
      <c r="D18" s="39">
        <f>SUM(stats3!$E18:$F18)</f>
        <v>0</v>
      </c>
      <c r="E18" s="39">
        <f>COUNTIFS(DATA.discentes!$A:$A,"Mestrado",DATA.discentes!$D:$D,"Matriculado",DATA.discentes!$C:$C,$B18)+
COUNTIFS(DATA.discentes!$A:$A,"Mestrado",DATA.discentes!$D:$D,"Pré-Inscrito",DATA.discentes!$C:$C,$B18)</f>
        <v>0</v>
      </c>
      <c r="F18" s="39">
        <f>COUNTIFS(DATA.discentes!$A:$A,"Doutorado",DATA.discentes!$D:$D,"Matriculado",DATA.discentes!$C:$C,$B18)+
COUNTIFS(DATA.discentes!$A:$A,"Doutorado",DATA.discentes!$D:$D,"Pré-Inscrito",DATA.discentes!$C:$C,$B18)</f>
        <v>0</v>
      </c>
      <c r="G18" s="39">
        <f>COUNTIFS(DATA.discentes!$A:$A,"Mestrado",DATA.discentes!$K:$K,"Defesa imediata",DATA.discentes!$C:$C,$B18)+
COUNTIFS(DATA.discentes!$A:$A,"Doutorado",DATA.discentes!$K:$K,"Defesa imediata",DATA.discentes!$C:$C,$B18)</f>
        <v>0</v>
      </c>
      <c r="H18" s="39">
        <f>COUNTIFS(DATA.discentes!$A:$A,"Mestrado",DATA.discentes!$K:$K,"Defesa EM ATRASO",DATA.discentes!$C:$C,$B18)+
COUNTIFS(DATA.discentes!$A:$A,"Doutorado",DATA.discentes!$K:$K,"Defesa EM ATRASO",DATA.discentes!$C:$C,$B18)</f>
        <v>0</v>
      </c>
      <c r="I18" s="39" t="str">
        <f>IF(OR(stats3!$C18="Pos-Doc",stats3!$C18="Não"),"",15-(stats3!$E18+stats3!$F18-stats3!$H18))</f>
        <v/>
      </c>
      <c r="J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1"/>
      <c r="B19" s="2" t="s">
        <v>52</v>
      </c>
      <c r="C19" s="5" t="s">
        <v>38</v>
      </c>
      <c r="D19" s="39">
        <f>SUM(stats3!$E19:$F19)</f>
        <v>0</v>
      </c>
      <c r="E19" s="39">
        <f>COUNTIFS(DATA.discentes!$A:$A,"Mestrado",DATA.discentes!$D:$D,"Matriculado",DATA.discentes!$C:$C,$B19)+
COUNTIFS(DATA.discentes!$A:$A,"Mestrado",DATA.discentes!$D:$D,"Pré-Inscrito",DATA.discentes!$C:$C,$B19)</f>
        <v>0</v>
      </c>
      <c r="F19" s="39">
        <f>COUNTIFS(DATA.discentes!$A:$A,"Doutorado",DATA.discentes!$D:$D,"Matriculado",DATA.discentes!$C:$C,$B19)+
COUNTIFS(DATA.discentes!$A:$A,"Doutorado",DATA.discentes!$D:$D,"Pré-Inscrito",DATA.discentes!$C:$C,$B19)</f>
        <v>0</v>
      </c>
      <c r="G19" s="39">
        <f ca="1">COUNTIFS(DATA.discentes!$A:$A,"Mestrado",DATA.discentes!$K:$K,"Defesa imediata",DATA.discentes!$C:$C,$B19)+
COUNTIFS(DATA.discentes!$A:$A,"Doutorado",DATA.discentes!$K:$K,"Defesa imediata",DATA.discentes!$C:$C,$B19)</f>
        <v>0</v>
      </c>
      <c r="H19" s="39">
        <f ca="1">COUNTIFS(DATA.discentes!$A:$A,"Mestrado",DATA.discentes!$K:$K,"Defesa EM ATRASO",DATA.discentes!$C:$C,$B19)+
COUNTIFS(DATA.discentes!$A:$A,"Doutorado",DATA.discentes!$K:$K,"Defesa EM ATRASO",DATA.discentes!$C:$C,$B19)</f>
        <v>0</v>
      </c>
      <c r="I19" s="39" t="str">
        <f>IF(OR(stats3!$C19="Pos-Doc",stats3!$C19="Não"),"",15-(stats3!$E19+stats3!$F19-stats3!$H19))</f>
        <v/>
      </c>
      <c r="J19" s="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1"/>
      <c r="B20" s="2" t="s">
        <v>65</v>
      </c>
      <c r="C20" s="5" t="s">
        <v>38</v>
      </c>
      <c r="D20" s="39">
        <f>SUM(stats3!$E20:$F20)</f>
        <v>0</v>
      </c>
      <c r="E20" s="39">
        <f>COUNTIFS(DATA.discentes!$A:$A,"Mestrado",DATA.discentes!$D:$D,"Matriculado",DATA.discentes!$C:$C,$B20)+
COUNTIFS(DATA.discentes!$A:$A,"Mestrado",DATA.discentes!$D:$D,"Pré-Inscrito",DATA.discentes!$C:$C,$B20)</f>
        <v>0</v>
      </c>
      <c r="F20" s="39">
        <f>COUNTIFS(DATA.discentes!$A:$A,"Doutorado",DATA.discentes!$D:$D,"Matriculado",DATA.discentes!$C:$C,$B20)+
COUNTIFS(DATA.discentes!$A:$A,"Doutorado",DATA.discentes!$D:$D,"Pré-Inscrito",DATA.discentes!$C:$C,$B20)</f>
        <v>0</v>
      </c>
      <c r="G20" s="39">
        <f>COUNTIFS(DATA.discentes!$A:$A,"Mestrado",DATA.discentes!$K:$K,"Defesa imediata",DATA.discentes!$C:$C,$B20)+
COUNTIFS(DATA.discentes!$A:$A,"Doutorado",DATA.discentes!$K:$K,"Defesa imediata",DATA.discentes!$C:$C,$B20)</f>
        <v>0</v>
      </c>
      <c r="H20" s="39">
        <f ca="1">COUNTIFS(DATA.discentes!$A:$A,"Mestrado",DATA.discentes!$K:$K,"Defesa EM ATRASO",DATA.discentes!$C:$C,$B20)+
COUNTIFS(DATA.discentes!$A:$A,"Doutorado",DATA.discentes!$K:$K,"Defesa EM ATRASO",DATA.discentes!$C:$C,$B20)</f>
        <v>0</v>
      </c>
      <c r="I20" s="39" t="str">
        <f>IF(OR(stats3!$C20="Pos-Doc",stats3!$C20="Não"),"",15-(stats3!$E20+stats3!$F20-stats3!$H20))</f>
        <v/>
      </c>
      <c r="J20" s="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1"/>
      <c r="B21" s="2" t="s">
        <v>59</v>
      </c>
      <c r="C21" s="5" t="s">
        <v>38</v>
      </c>
      <c r="D21" s="39">
        <f>SUM(stats3!$E21:$F21)</f>
        <v>0</v>
      </c>
      <c r="E21" s="39">
        <f>COUNTIFS(DATA.discentes!$A:$A,"Mestrado",DATA.discentes!$D:$D,"Matriculado",DATA.discentes!$C:$C,$B21)+
COUNTIFS(DATA.discentes!$A:$A,"Mestrado",DATA.discentes!$D:$D,"Pré-Inscrito",DATA.discentes!$C:$C,$B21)</f>
        <v>0</v>
      </c>
      <c r="F21" s="39">
        <f>COUNTIFS(DATA.discentes!$A:$A,"Doutorado",DATA.discentes!$D:$D,"Matriculado",DATA.discentes!$C:$C,$B21)+
COUNTIFS(DATA.discentes!$A:$A,"Doutorado",DATA.discentes!$D:$D,"Pré-Inscrito",DATA.discentes!$C:$C,$B21)</f>
        <v>0</v>
      </c>
      <c r="G21" s="39">
        <f>COUNTIFS(DATA.discentes!$A:$A,"Mestrado",DATA.discentes!$K:$K,"Defesa imediata",DATA.discentes!$C:$C,$B21)+
COUNTIFS(DATA.discentes!$A:$A,"Doutorado",DATA.discentes!$K:$K,"Defesa imediata",DATA.discentes!$C:$C,$B21)</f>
        <v>0</v>
      </c>
      <c r="H21" s="39">
        <f>COUNTIFS(DATA.discentes!$A:$A,"Mestrado",DATA.discentes!$K:$K,"Defesa EM ATRASO",DATA.discentes!$C:$C,$B21)+
COUNTIFS(DATA.discentes!$A:$A,"Doutorado",DATA.discentes!$K:$K,"Defesa EM ATRASO",DATA.discentes!$C:$C,$B21)</f>
        <v>0</v>
      </c>
      <c r="I21" s="39" t="str">
        <f>IF(OR(stats3!$C21="Pos-Doc",stats3!$C21="Não"),"",15-(stats3!$E21+stats3!$F21-stats3!$H21))</f>
        <v/>
      </c>
      <c r="J21" s="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1"/>
      <c r="B22" s="2" t="s">
        <v>54</v>
      </c>
      <c r="C22" s="5" t="s">
        <v>38</v>
      </c>
      <c r="D22" s="39">
        <f>SUM(stats3!$E22:$F22)</f>
        <v>0</v>
      </c>
      <c r="E22" s="39">
        <f>COUNTIFS(DATA.discentes!$A:$A,"Mestrado",DATA.discentes!$D:$D,"Matriculado",DATA.discentes!$C:$C,$B22)+
COUNTIFS(DATA.discentes!$A:$A,"Mestrado",DATA.discentes!$D:$D,"Pré-Inscrito",DATA.discentes!$C:$C,$B22)</f>
        <v>0</v>
      </c>
      <c r="F22" s="39">
        <f>COUNTIFS(DATA.discentes!$A:$A,"Doutorado",DATA.discentes!$D:$D,"Matriculado",DATA.discentes!$C:$C,$B22)+
COUNTIFS(DATA.discentes!$A:$A,"Doutorado",DATA.discentes!$D:$D,"Pré-Inscrito",DATA.discentes!$C:$C,$B22)</f>
        <v>0</v>
      </c>
      <c r="G22" s="39">
        <f>COUNTIFS(DATA.discentes!$A:$A,"Mestrado",DATA.discentes!$K:$K,"Defesa imediata",DATA.discentes!$C:$C,$B22)+
COUNTIFS(DATA.discentes!$A:$A,"Doutorado",DATA.discentes!$K:$K,"Defesa imediata",DATA.discentes!$C:$C,$B22)</f>
        <v>0</v>
      </c>
      <c r="H22" s="39">
        <f>COUNTIFS(DATA.discentes!$A:$A,"Mestrado",DATA.discentes!$K:$K,"Defesa EM ATRASO",DATA.discentes!$C:$C,$B22)+
COUNTIFS(DATA.discentes!$A:$A,"Doutorado",DATA.discentes!$K:$K,"Defesa EM ATRASO",DATA.discentes!$C:$C,$B22)</f>
        <v>0</v>
      </c>
      <c r="I22" s="39" t="str">
        <f>IF(OR(stats3!$C22="Pos-Doc",stats3!$C22="Não"),"",15-(stats3!$E22+stats3!$F22-stats3!$H22))</f>
        <v/>
      </c>
      <c r="J22" s="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1"/>
      <c r="B23" s="2" t="s">
        <v>55</v>
      </c>
      <c r="C23" s="5" t="s">
        <v>38</v>
      </c>
      <c r="D23" s="39">
        <f>SUM(stats3!$E23:$F23)</f>
        <v>0</v>
      </c>
      <c r="E23" s="39">
        <f>COUNTIFS(DATA.discentes!$A:$A,"Mestrado",DATA.discentes!$D:$D,"Matriculado",DATA.discentes!$C:$C,$B23)+
COUNTIFS(DATA.discentes!$A:$A,"Mestrado",DATA.discentes!$D:$D,"Pré-Inscrito",DATA.discentes!$C:$C,$B23)</f>
        <v>0</v>
      </c>
      <c r="F23" s="39">
        <f>COUNTIFS(DATA.discentes!$A:$A,"Doutorado",DATA.discentes!$D:$D,"Matriculado",DATA.discentes!$C:$C,$B23)+
COUNTIFS(DATA.discentes!$A:$A,"Doutorado",DATA.discentes!$D:$D,"Pré-Inscrito",DATA.discentes!$C:$C,$B23)</f>
        <v>0</v>
      </c>
      <c r="G23" s="39">
        <f>COUNTIFS(DATA.discentes!$A:$A,"Mestrado",DATA.discentes!$K:$K,"Defesa imediata",DATA.discentes!$C:$C,$B23)+
COUNTIFS(DATA.discentes!$A:$A,"Doutorado",DATA.discentes!$K:$K,"Defesa imediata",DATA.discentes!$C:$C,$B23)</f>
        <v>0</v>
      </c>
      <c r="H23" s="39">
        <f>COUNTIFS(DATA.discentes!$A:$A,"Mestrado",DATA.discentes!$K:$K,"Defesa EM ATRASO",DATA.discentes!$C:$C,$B23)+
COUNTIFS(DATA.discentes!$A:$A,"Doutorado",DATA.discentes!$K:$K,"Defesa EM ATRASO",DATA.discentes!$C:$C,$B23)</f>
        <v>0</v>
      </c>
      <c r="I23" s="39" t="str">
        <f>IF(OR(stats3!$C23="Pos-Doc",stats3!$C23="Não"),"",15-(stats3!$E23+stats3!$F23-stats3!$H23))</f>
        <v/>
      </c>
      <c r="J23" s="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1"/>
      <c r="B24" s="2" t="s">
        <v>56</v>
      </c>
      <c r="C24" s="5" t="s">
        <v>38</v>
      </c>
      <c r="D24" s="39">
        <f>SUM(stats3!$E24:$F24)</f>
        <v>0</v>
      </c>
      <c r="E24" s="39">
        <f>COUNTIFS(DATA.discentes!$A:$A,"Mestrado",DATA.discentes!$D:$D,"Matriculado",DATA.discentes!$C:$C,$B24)+
COUNTIFS(DATA.discentes!$A:$A,"Mestrado",DATA.discentes!$D:$D,"Pré-Inscrito",DATA.discentes!$C:$C,$B24)</f>
        <v>0</v>
      </c>
      <c r="F24" s="39">
        <f>COUNTIFS(DATA.discentes!$A:$A,"Doutorado",DATA.discentes!$D:$D,"Matriculado",DATA.discentes!$C:$C,$B24)+
COUNTIFS(DATA.discentes!$A:$A,"Doutorado",DATA.discentes!$D:$D,"Pré-Inscrito",DATA.discentes!$C:$C,$B24)</f>
        <v>0</v>
      </c>
      <c r="G24" s="39">
        <f>COUNTIFS(DATA.discentes!$A:$A,"Mestrado",DATA.discentes!$K:$K,"Defesa imediata",DATA.discentes!$C:$C,$B24)+
COUNTIFS(DATA.discentes!$A:$A,"Doutorado",DATA.discentes!$K:$K,"Defesa imediata",DATA.discentes!$C:$C,$B24)</f>
        <v>0</v>
      </c>
      <c r="H24" s="39">
        <f>COUNTIFS(DATA.discentes!$A:$A,"Mestrado",DATA.discentes!$K:$K,"Defesa EM ATRASO",DATA.discentes!$C:$C,$B24)+
COUNTIFS(DATA.discentes!$A:$A,"Doutorado",DATA.discentes!$K:$K,"Defesa EM ATRASO",DATA.discentes!$C:$C,$B24)</f>
        <v>0</v>
      </c>
      <c r="I24" s="39" t="str">
        <f>IF(OR(stats3!$C24="Pos-Doc",stats3!$C24="Não"),"",15-(stats3!$E24+stats3!$F24-stats3!$H24))</f>
        <v/>
      </c>
      <c r="J24" s="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1"/>
      <c r="B25" s="2" t="s">
        <v>58</v>
      </c>
      <c r="C25" s="5" t="s">
        <v>38</v>
      </c>
      <c r="D25" s="39">
        <f>SUM(stats3!$E25:$F25)</f>
        <v>0</v>
      </c>
      <c r="E25" s="39">
        <f>COUNTIFS(DATA.discentes!$A:$A,"Mestrado",DATA.discentes!$D:$D,"Matriculado",DATA.discentes!$C:$C,$B25)+
COUNTIFS(DATA.discentes!$A:$A,"Mestrado",DATA.discentes!$D:$D,"Pré-Inscrito",DATA.discentes!$C:$C,$B25)</f>
        <v>0</v>
      </c>
      <c r="F25" s="39">
        <f>COUNTIFS(DATA.discentes!$A:$A,"Doutorado",DATA.discentes!$D:$D,"Matriculado",DATA.discentes!$C:$C,$B25)+
COUNTIFS(DATA.discentes!$A:$A,"Doutorado",DATA.discentes!$D:$D,"Pré-Inscrito",DATA.discentes!$C:$C,$B25)</f>
        <v>0</v>
      </c>
      <c r="G25" s="39">
        <f>COUNTIFS(DATA.discentes!$A:$A,"Mestrado",DATA.discentes!$K:$K,"Defesa imediata",DATA.discentes!$C:$C,$B25)+
COUNTIFS(DATA.discentes!$A:$A,"Doutorado",DATA.discentes!$K:$K,"Defesa imediata",DATA.discentes!$C:$C,$B25)</f>
        <v>0</v>
      </c>
      <c r="H25" s="39">
        <f>COUNTIFS(DATA.discentes!$A:$A,"Mestrado",DATA.discentes!$K:$K,"Defesa EM ATRASO",DATA.discentes!$C:$C,$B25)+
COUNTIFS(DATA.discentes!$A:$A,"Doutorado",DATA.discentes!$K:$K,"Defesa EM ATRASO",DATA.discentes!$C:$C,$B25)</f>
        <v>0</v>
      </c>
      <c r="I25" s="39" t="str">
        <f>IF(OR(stats3!$C25="Pos-Doc",stats3!$C25="Não"),"",15-(stats3!$E25+stats3!$F25-stats3!$H25))</f>
        <v/>
      </c>
      <c r="J25" s="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1"/>
      <c r="B26" s="2" t="s">
        <v>57</v>
      </c>
      <c r="C26" s="5" t="s">
        <v>38</v>
      </c>
      <c r="D26" s="39">
        <f>SUM(stats3!$E26:$F26)</f>
        <v>0</v>
      </c>
      <c r="E26" s="39">
        <f>COUNTIFS(DATA.discentes!$A:$A,"Mestrado",DATA.discentes!$D:$D,"Matriculado",DATA.discentes!$C:$C,$B26)+
COUNTIFS(DATA.discentes!$A:$A,"Mestrado",DATA.discentes!$D:$D,"Pré-Inscrito",DATA.discentes!$C:$C,$B26)</f>
        <v>0</v>
      </c>
      <c r="F26" s="39">
        <f>COUNTIFS(DATA.discentes!$A:$A,"Doutorado",DATA.discentes!$D:$D,"Matriculado",DATA.discentes!$C:$C,$B26)+
COUNTIFS(DATA.discentes!$A:$A,"Doutorado",DATA.discentes!$D:$D,"Pré-Inscrito",DATA.discentes!$C:$C,$B26)</f>
        <v>0</v>
      </c>
      <c r="G26" s="39">
        <f>COUNTIFS(DATA.discentes!$A:$A,"Mestrado",DATA.discentes!$K:$K,"Defesa imediata",DATA.discentes!$C:$C,$B26)+
COUNTIFS(DATA.discentes!$A:$A,"Doutorado",DATA.discentes!$K:$K,"Defesa imediata",DATA.discentes!$C:$C,$B26)</f>
        <v>0</v>
      </c>
      <c r="H26" s="39">
        <f>COUNTIFS(DATA.discentes!$A:$A,"Mestrado",DATA.discentes!$K:$K,"Defesa EM ATRASO",DATA.discentes!$C:$C,$B26)+
COUNTIFS(DATA.discentes!$A:$A,"Doutorado",DATA.discentes!$K:$K,"Defesa EM ATRASO",DATA.discentes!$C:$C,$B26)</f>
        <v>0</v>
      </c>
      <c r="I26" s="39" t="str">
        <f>IF(OR(stats3!$C26="Pos-Doc",stats3!$C26="Não"),"",15-(stats3!$E26+stats3!$F26-stats3!$H26))</f>
        <v/>
      </c>
      <c r="J26" s="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1"/>
      <c r="B27" s="2" t="s">
        <v>60</v>
      </c>
      <c r="C27" s="5" t="s">
        <v>38</v>
      </c>
      <c r="D27" s="39">
        <f>SUM(stats3!$E27:$F27)</f>
        <v>0</v>
      </c>
      <c r="E27" s="39">
        <f>COUNTIFS(DATA.discentes!$A:$A,"Mestrado",DATA.discentes!$D:$D,"Matriculado",DATA.discentes!$C:$C,$B27)+
COUNTIFS(DATA.discentes!$A:$A,"Mestrado",DATA.discentes!$D:$D,"Pré-Inscrito",DATA.discentes!$C:$C,$B27)</f>
        <v>0</v>
      </c>
      <c r="F27" s="39">
        <f>COUNTIFS(DATA.discentes!$A:$A,"Doutorado",DATA.discentes!$D:$D,"Matriculado",DATA.discentes!$C:$C,$B27)+
COUNTIFS(DATA.discentes!$A:$A,"Doutorado",DATA.discentes!$D:$D,"Pré-Inscrito",DATA.discentes!$C:$C,$B27)</f>
        <v>0</v>
      </c>
      <c r="G27" s="39">
        <f>COUNTIFS(DATA.discentes!$A:$A,"Mestrado",DATA.discentes!$K:$K,"Defesa imediata",DATA.discentes!$C:$C,$B27)+
COUNTIFS(DATA.discentes!$A:$A,"Doutorado",DATA.discentes!$K:$K,"Defesa imediata",DATA.discentes!$C:$C,$B27)</f>
        <v>0</v>
      </c>
      <c r="H27" s="39">
        <f>COUNTIFS(DATA.discentes!$A:$A,"Mestrado",DATA.discentes!$K:$K,"Defesa EM ATRASO",DATA.discentes!$C:$C,$B27)+
COUNTIFS(DATA.discentes!$A:$A,"Doutorado",DATA.discentes!$K:$K,"Defesa EM ATRASO",DATA.discentes!$C:$C,$B27)</f>
        <v>0</v>
      </c>
      <c r="I27" s="39" t="str">
        <f>IF(OR(stats3!$C27="Pos-Doc",stats3!$C27="Não"),"",15-(stats3!$E27+stats3!$F27-stats3!$H27))</f>
        <v/>
      </c>
      <c r="J27" s="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1"/>
      <c r="B28" s="2" t="s">
        <v>64</v>
      </c>
      <c r="C28" s="5" t="s">
        <v>38</v>
      </c>
      <c r="D28" s="39">
        <f>SUM(stats3!$E28:$F28)</f>
        <v>0</v>
      </c>
      <c r="E28" s="39">
        <f>COUNTIFS(DATA.discentes!$A:$A,"Mestrado",DATA.discentes!$D:$D,"Matriculado",DATA.discentes!$C:$C,$B28)+
COUNTIFS(DATA.discentes!$A:$A,"Mestrado",DATA.discentes!$D:$D,"Pré-Inscrito",DATA.discentes!$C:$C,$B28)</f>
        <v>0</v>
      </c>
      <c r="F28" s="39">
        <f>COUNTIFS(DATA.discentes!$A:$A,"Doutorado",DATA.discentes!$D:$D,"Matriculado",DATA.discentes!$C:$C,$B28)+
COUNTIFS(DATA.discentes!$A:$A,"Doutorado",DATA.discentes!$D:$D,"Pré-Inscrito",DATA.discentes!$C:$C,$B28)</f>
        <v>0</v>
      </c>
      <c r="G28" s="39">
        <f>COUNTIFS(DATA.discentes!$A:$A,"Mestrado",DATA.discentes!$K:$K,"Defesa imediata",DATA.discentes!$C:$C,$B28)+
COUNTIFS(DATA.discentes!$A:$A,"Doutorado",DATA.discentes!$K:$K,"Defesa imediata",DATA.discentes!$C:$C,$B28)</f>
        <v>0</v>
      </c>
      <c r="H28" s="39">
        <f>COUNTIFS(DATA.discentes!$A:$A,"Mestrado",DATA.discentes!$K:$K,"Defesa EM ATRASO",DATA.discentes!$C:$C,$B28)+
COUNTIFS(DATA.discentes!$A:$A,"Doutorado",DATA.discentes!$K:$K,"Defesa EM ATRASO",DATA.discentes!$C:$C,$B28)</f>
        <v>0</v>
      </c>
      <c r="I28" s="39" t="str">
        <f>IF(OR(stats3!$C28="Pos-Doc",stats3!$C28="Não"),"",15-(stats3!$E28+stats3!$F28-stats3!$H28))</f>
        <v/>
      </c>
      <c r="J28" s="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1"/>
      <c r="B29" s="2" t="s">
        <v>62</v>
      </c>
      <c r="C29" s="5" t="s">
        <v>38</v>
      </c>
      <c r="D29" s="39">
        <f>SUM(stats3!$E29:$F29)</f>
        <v>0</v>
      </c>
      <c r="E29" s="39">
        <f>COUNTIFS(DATA.discentes!$A:$A,"Mestrado",DATA.discentes!$D:$D,"Matriculado",DATA.discentes!$C:$C,$B29)+
COUNTIFS(DATA.discentes!$A:$A,"Mestrado",DATA.discentes!$D:$D,"Pré-Inscrito",DATA.discentes!$C:$C,$B29)</f>
        <v>0</v>
      </c>
      <c r="F29" s="39">
        <f>COUNTIFS(DATA.discentes!$A:$A,"Doutorado",DATA.discentes!$D:$D,"Matriculado",DATA.discentes!$C:$C,$B29)+
COUNTIFS(DATA.discentes!$A:$A,"Doutorado",DATA.discentes!$D:$D,"Pré-Inscrito",DATA.discentes!$C:$C,$B29)</f>
        <v>0</v>
      </c>
      <c r="G29" s="39">
        <f>COUNTIFS(DATA.discentes!$A:$A,"Mestrado",DATA.discentes!$K:$K,"Defesa imediata",DATA.discentes!$C:$C,$B29)+
COUNTIFS(DATA.discentes!$A:$A,"Doutorado",DATA.discentes!$K:$K,"Defesa imediata",DATA.discentes!$C:$C,$B29)</f>
        <v>0</v>
      </c>
      <c r="H29" s="39">
        <f>COUNTIFS(DATA.discentes!$A:$A,"Mestrado",DATA.discentes!$K:$K,"Defesa EM ATRASO",DATA.discentes!$C:$C,$B29)+
COUNTIFS(DATA.discentes!$A:$A,"Doutorado",DATA.discentes!$K:$K,"Defesa EM ATRASO",DATA.discentes!$C:$C,$B29)</f>
        <v>0</v>
      </c>
      <c r="I29" s="39" t="str">
        <f>IF(OR(stats3!$C29="Pos-Doc",stats3!$C29="Não"),"",15-(stats3!$E29+stats3!$F29-stats3!$H29))</f>
        <v/>
      </c>
      <c r="J29" s="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1"/>
      <c r="B30" s="2" t="s">
        <v>63</v>
      </c>
      <c r="C30" s="5" t="s">
        <v>38</v>
      </c>
      <c r="D30" s="39">
        <f>SUM(stats3!$E30:$F30)</f>
        <v>0</v>
      </c>
      <c r="E30" s="39">
        <f>COUNTIFS(DATA.discentes!$A:$A,"Mestrado",DATA.discentes!$D:$D,"Matriculado",DATA.discentes!$C:$C,$B30)+
COUNTIFS(DATA.discentes!$A:$A,"Mestrado",DATA.discentes!$D:$D,"Pré-Inscrito",DATA.discentes!$C:$C,$B30)</f>
        <v>0</v>
      </c>
      <c r="F30" s="39">
        <f>COUNTIFS(DATA.discentes!$A:$A,"Doutorado",DATA.discentes!$D:$D,"Matriculado",DATA.discentes!$C:$C,$B30)+
COUNTIFS(DATA.discentes!$A:$A,"Doutorado",DATA.discentes!$D:$D,"Pré-Inscrito",DATA.discentes!$C:$C,$B30)</f>
        <v>0</v>
      </c>
      <c r="G30" s="39">
        <f>COUNTIFS(DATA.discentes!$A:$A,"Mestrado",DATA.discentes!$K:$K,"Defesa imediata",DATA.discentes!$C:$C,$B30)+
COUNTIFS(DATA.discentes!$A:$A,"Doutorado",DATA.discentes!$K:$K,"Defesa imediata",DATA.discentes!$C:$C,$B30)</f>
        <v>0</v>
      </c>
      <c r="H30" s="39">
        <f>COUNTIFS(DATA.discentes!$A:$A,"Mestrado",DATA.discentes!$K:$K,"Defesa EM ATRASO",DATA.discentes!$C:$C,$B30)+
COUNTIFS(DATA.discentes!$A:$A,"Doutorado",DATA.discentes!$K:$K,"Defesa EM ATRASO",DATA.discentes!$C:$C,$B30)</f>
        <v>0</v>
      </c>
      <c r="I30" s="39" t="str">
        <f>IF(OR(stats3!$C30="Pos-Doc",stats3!$C30="Não"),"",15-(stats3!$E30+stats3!$F30-stats3!$H30))</f>
        <v/>
      </c>
      <c r="J30" s="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1"/>
      <c r="B31" s="2" t="s">
        <v>61</v>
      </c>
      <c r="C31" s="5" t="s">
        <v>38</v>
      </c>
      <c r="D31" s="39">
        <f>SUM(stats3!$E31:$F31)</f>
        <v>0</v>
      </c>
      <c r="E31" s="39">
        <f>COUNTIFS(DATA.discentes!$A:$A,"Mestrado",DATA.discentes!$D:$D,"Matriculado",DATA.discentes!$C:$C,$B31)+
COUNTIFS(DATA.discentes!$A:$A,"Mestrado",DATA.discentes!$D:$D,"Pré-Inscrito",DATA.discentes!$C:$C,$B31)</f>
        <v>0</v>
      </c>
      <c r="F31" s="39">
        <f>COUNTIFS(DATA.discentes!$A:$A,"Doutorado",DATA.discentes!$D:$D,"Matriculado",DATA.discentes!$C:$C,$B31)+
COUNTIFS(DATA.discentes!$A:$A,"Doutorado",DATA.discentes!$D:$D,"Pré-Inscrito",DATA.discentes!$C:$C,$B31)</f>
        <v>0</v>
      </c>
      <c r="G31" s="39">
        <f>COUNTIFS(DATA.discentes!$A:$A,"Mestrado",DATA.discentes!$K:$K,"Defesa imediata",DATA.discentes!$C:$C,$B31)+
COUNTIFS(DATA.discentes!$A:$A,"Doutorado",DATA.discentes!$K:$K,"Defesa imediata",DATA.discentes!$C:$C,$B31)</f>
        <v>0</v>
      </c>
      <c r="H31" s="39">
        <f>COUNTIFS(DATA.discentes!$A:$A,"Mestrado",DATA.discentes!$K:$K,"Defesa EM ATRASO",DATA.discentes!$C:$C,$B31)+
COUNTIFS(DATA.discentes!$A:$A,"Doutorado",DATA.discentes!$K:$K,"Defesa EM ATRASO",DATA.discentes!$C:$C,$B31)</f>
        <v>0</v>
      </c>
      <c r="I31" s="39" t="str">
        <f>IF(OR(stats3!$C31="Pos-Doc",stats3!$C31="Não"),"",15-(stats3!$E31+stats3!$F31-stats3!$H31))</f>
        <v/>
      </c>
      <c r="J31" s="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1"/>
      <c r="B32" s="2" t="s">
        <v>66</v>
      </c>
      <c r="C32" s="5" t="s">
        <v>38</v>
      </c>
      <c r="D32" s="39">
        <f>SUM(stats3!$E32:$F32)</f>
        <v>0</v>
      </c>
      <c r="E32" s="39">
        <f>COUNTIFS(DATA.discentes!$A:$A,"Mestrado",DATA.discentes!$D:$D,"Matriculado",DATA.discentes!$C:$C,$B32)+
COUNTIFS(DATA.discentes!$A:$A,"Mestrado",DATA.discentes!$D:$D,"Pré-Inscrito",DATA.discentes!$C:$C,$B32)</f>
        <v>0</v>
      </c>
      <c r="F32" s="39">
        <f>COUNTIFS(DATA.discentes!$A:$A,"Doutorado",DATA.discentes!$D:$D,"Matriculado",DATA.discentes!$C:$C,$B32)+
COUNTIFS(DATA.discentes!$A:$A,"Doutorado",DATA.discentes!$D:$D,"Pré-Inscrito",DATA.discentes!$C:$C,$B32)</f>
        <v>0</v>
      </c>
      <c r="G32" s="39">
        <f>COUNTIFS(DATA.discentes!$A:$A,"Mestrado",DATA.discentes!$K:$K,"Defesa imediata",DATA.discentes!$C:$C,$B32)+
COUNTIFS(DATA.discentes!$A:$A,"Doutorado",DATA.discentes!$K:$K,"Defesa imediata",DATA.discentes!$C:$C,$B32)</f>
        <v>0</v>
      </c>
      <c r="H32" s="39">
        <f>COUNTIFS(DATA.discentes!$A:$A,"Mestrado",DATA.discentes!$K:$K,"Defesa EM ATRASO",DATA.discentes!$C:$C,$B32)+
COUNTIFS(DATA.discentes!$A:$A,"Doutorado",DATA.discentes!$K:$K,"Defesa EM ATRASO",DATA.discentes!$C:$C,$B32)</f>
        <v>0</v>
      </c>
      <c r="I32" s="39" t="str">
        <f>IF(OR(stats3!$C32="Pos-Doc",stats3!$C32="Não"),"",15-(stats3!$E32+stats3!$F32-stats3!$H32))</f>
        <v/>
      </c>
      <c r="J32" s="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1"/>
      <c r="B33" s="10" t="s">
        <v>73</v>
      </c>
      <c r="C33" s="5" t="s">
        <v>38</v>
      </c>
      <c r="D33" s="40">
        <f>SUM(stats3!$E33:$F33)</f>
        <v>0</v>
      </c>
      <c r="E33" s="40">
        <f>COUNTIFS(DATA.discentes!$A:$A,"Mestrado",DATA.discentes!$D:$D,"Matriculado",DATA.discentes!$C:$C,$B33)+
COUNTIFS(DATA.discentes!$A:$A,"Mestrado",DATA.discentes!$D:$D,"Pré-Inscrito",DATA.discentes!$C:$C,$B33)</f>
        <v>0</v>
      </c>
      <c r="F33" s="40">
        <f>COUNTIFS(DATA.discentes!$A:$A,"Doutorado",DATA.discentes!$D:$D,"Matriculado",DATA.discentes!$C:$C,$B33)+
COUNTIFS(DATA.discentes!$A:$A,"Doutorado",DATA.discentes!$D:$D,"Pré-Inscrito",DATA.discentes!$C:$C,$B33)</f>
        <v>0</v>
      </c>
      <c r="G33" s="40">
        <f>COUNTIFS(DATA.discentes!$A:$A,"Mestrado",DATA.discentes!$K:$K,"Defesa imediata",DATA.discentes!$C:$C,$B33)+
COUNTIFS(DATA.discentes!$A:$A,"Doutorado",DATA.discentes!$K:$K,"Defesa imediata",DATA.discentes!$C:$C,$B33)</f>
        <v>0</v>
      </c>
      <c r="H33" s="40">
        <f>COUNTIFS(DATA.discentes!$A:$A,"Mestrado",DATA.discentes!$K:$K,"Defesa EM ATRASO",DATA.discentes!$C:$C,$B33)+
COUNTIFS(DATA.discentes!$A:$A,"Doutorado",DATA.discentes!$K:$K,"Defesa EM ATRASO",DATA.discentes!$C:$C,$B33)</f>
        <v>0</v>
      </c>
      <c r="I33" s="40" t="str">
        <f>IF(OR(stats3!$C33="Pos-Doc",stats3!$C33="Não"),"",15-(stats3!$E33+stats3!$F33-stats3!$H33))</f>
        <v/>
      </c>
      <c r="J33" s="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1"/>
      <c r="B34" s="43" t="s">
        <v>74</v>
      </c>
      <c r="C34" s="44"/>
      <c r="D34" s="45" t="str">
        <f>CONCATENATE(FIXED(SUM(D4:D33),0)," alunos")</f>
        <v>129 alunos</v>
      </c>
      <c r="E34" s="45" t="str">
        <f>CONCATENATE(FIXED(SUM(E4:E33),0)," ",stats3!$E$3)</f>
        <v>88 Mestrado</v>
      </c>
      <c r="F34" s="45" t="str">
        <f>CONCATENATE(FIXED(SUM(F4:F33),0)," ",stats3!$F$3)</f>
        <v>41 Doutorado</v>
      </c>
      <c r="G34" s="45" t="str">
        <f ca="1">CONCATENATE(FIXED(SUM(G4:G33),0)," no prazo")</f>
        <v>31 no prazo</v>
      </c>
      <c r="H34" s="45" t="str">
        <f ca="1">CONCATENATE(FIXED(SUM(H4:H33),0)," em atraso")</f>
        <v>17 em atraso</v>
      </c>
      <c r="I34" s="46" t="str">
        <f ca="1">CONCATENATE(FIXED(SUM(I4:I33),0)," vagas")</f>
        <v>68 vagas</v>
      </c>
      <c r="J34" s="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1"/>
      <c r="B35" s="2" t="s">
        <v>75</v>
      </c>
      <c r="C35" s="4"/>
      <c r="D35" s="35">
        <f>COUNTIF(stats3!$C$4:$C$33,"Sim")</f>
        <v>12</v>
      </c>
      <c r="E35" s="35"/>
      <c r="F35" s="35"/>
      <c r="G35" s="35"/>
      <c r="H35" s="35"/>
      <c r="I35" s="35"/>
      <c r="J35" s="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1"/>
      <c r="B36" s="2" t="s">
        <v>76</v>
      </c>
      <c r="C36" s="4"/>
      <c r="D36" s="35">
        <f>SUM(stats3!$D$4:$D$33)/COUNTIF(stats3!$C$4:$C$33,"Sim")</f>
        <v>10.75</v>
      </c>
      <c r="E36" s="19"/>
      <c r="F36" s="1"/>
      <c r="G36" s="1"/>
      <c r="H36" s="1"/>
      <c r="I36" s="1"/>
      <c r="J36" s="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1"/>
      <c r="B37" s="10" t="s">
        <v>77</v>
      </c>
      <c r="C37" s="29"/>
      <c r="D37" s="23">
        <f>COUNTIFS(stats3!$D$4:$D$33,"&gt;2",stats3!$D$4:$D$33,"&lt;9")/COUNTIF(stats3!$C$4:$C$33,"Sim")</f>
        <v>0.16666666666666666</v>
      </c>
      <c r="E37" s="22"/>
      <c r="F37" s="47"/>
      <c r="G37" s="47"/>
      <c r="H37" s="47"/>
      <c r="I37" s="47"/>
      <c r="J37" s="1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1"/>
      <c r="B38" s="2"/>
      <c r="C38" s="4"/>
      <c r="D38" s="2"/>
      <c r="E38" s="19"/>
      <c r="F38" s="1"/>
      <c r="G38" s="1"/>
      <c r="H38" s="1"/>
      <c r="I38" s="1"/>
      <c r="J38" s="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31"/>
      <c r="C39" s="33"/>
      <c r="D39" s="31"/>
      <c r="E39" s="4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31"/>
      <c r="C40" s="33"/>
      <c r="D40" s="31"/>
      <c r="E40" s="4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31"/>
      <c r="C41" s="33"/>
      <c r="D41" s="31"/>
      <c r="E41" s="4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31"/>
      <c r="C42" s="33"/>
      <c r="D42" s="31"/>
      <c r="E42" s="4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31"/>
      <c r="C43" s="33"/>
      <c r="D43" s="31"/>
      <c r="E43" s="4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1"/>
      <c r="C44" s="33"/>
      <c r="D44" s="31"/>
      <c r="E44" s="4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31"/>
      <c r="C45" s="33"/>
      <c r="D45" s="31"/>
      <c r="E45" s="4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31"/>
      <c r="C46" s="33"/>
      <c r="D46" s="31"/>
      <c r="E46" s="4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31"/>
      <c r="C47" s="33"/>
      <c r="D47" s="31"/>
      <c r="E47" s="4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31"/>
      <c r="C48" s="33"/>
      <c r="D48" s="31"/>
      <c r="E48" s="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31"/>
      <c r="C49" s="33"/>
      <c r="D49" s="31"/>
      <c r="E49" s="4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31"/>
      <c r="C50" s="33"/>
      <c r="D50" s="31"/>
      <c r="E50" s="4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31"/>
      <c r="C51" s="33"/>
      <c r="D51" s="31"/>
      <c r="E51" s="4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31"/>
      <c r="C52" s="33"/>
      <c r="D52" s="31"/>
      <c r="E52" s="4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31"/>
      <c r="C53" s="33"/>
      <c r="D53" s="31"/>
      <c r="E53" s="4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31"/>
      <c r="C54" s="33"/>
      <c r="D54" s="31"/>
      <c r="E54" s="4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31"/>
      <c r="C55" s="33"/>
      <c r="D55" s="31"/>
      <c r="E55" s="4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31"/>
      <c r="C56" s="33"/>
      <c r="D56" s="31"/>
      <c r="E56" s="4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31"/>
      <c r="C57" s="33"/>
      <c r="D57" s="31"/>
      <c r="E57" s="4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31"/>
      <c r="C58" s="33"/>
      <c r="D58" s="31"/>
      <c r="E58" s="4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31"/>
      <c r="C59" s="33"/>
      <c r="D59" s="31"/>
      <c r="E59" s="4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31"/>
      <c r="C60" s="33"/>
      <c r="D60" s="31"/>
      <c r="E60" s="4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31"/>
      <c r="C61" s="33"/>
      <c r="D61" s="31"/>
      <c r="E61" s="4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31"/>
      <c r="C62" s="33"/>
      <c r="D62" s="31"/>
      <c r="E62" s="4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31"/>
      <c r="C63" s="33"/>
      <c r="D63" s="31"/>
      <c r="E63" s="4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31"/>
      <c r="C64" s="33"/>
      <c r="D64" s="31"/>
      <c r="E64" s="4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31"/>
      <c r="C65" s="33"/>
      <c r="D65" s="31"/>
      <c r="E65" s="4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31"/>
      <c r="C66" s="33"/>
      <c r="D66" s="31"/>
      <c r="E66" s="4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31"/>
      <c r="C67" s="33"/>
      <c r="D67" s="31"/>
      <c r="E67" s="4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31"/>
      <c r="C68" s="33"/>
      <c r="D68" s="31"/>
      <c r="E68" s="4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31"/>
      <c r="C69" s="33"/>
      <c r="D69" s="31"/>
      <c r="E69" s="4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31"/>
      <c r="C70" s="33"/>
      <c r="D70" s="31"/>
      <c r="E70" s="4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31"/>
      <c r="C71" s="33"/>
      <c r="D71" s="31"/>
      <c r="E71" s="4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31"/>
      <c r="C72" s="33"/>
      <c r="D72" s="31"/>
      <c r="E72" s="4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31"/>
      <c r="C73" s="33"/>
      <c r="D73" s="31"/>
      <c r="E73" s="4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31"/>
      <c r="C74" s="33"/>
      <c r="D74" s="31"/>
      <c r="E74" s="4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31"/>
      <c r="C75" s="33"/>
      <c r="D75" s="31"/>
      <c r="E75" s="4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31"/>
      <c r="C76" s="33"/>
      <c r="D76" s="31"/>
      <c r="E76" s="4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31"/>
      <c r="C77" s="33"/>
      <c r="D77" s="31"/>
      <c r="E77" s="4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31"/>
      <c r="C78" s="33"/>
      <c r="D78" s="31"/>
      <c r="E78" s="4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31"/>
      <c r="C79" s="33"/>
      <c r="D79" s="31"/>
      <c r="E79" s="4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31"/>
      <c r="C80" s="33"/>
      <c r="D80" s="31"/>
      <c r="E80" s="4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31"/>
      <c r="C81" s="33"/>
      <c r="D81" s="31"/>
      <c r="E81" s="4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31"/>
      <c r="C82" s="33"/>
      <c r="D82" s="31"/>
      <c r="E82" s="4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31"/>
      <c r="C83" s="33"/>
      <c r="D83" s="31"/>
      <c r="E83" s="4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31"/>
      <c r="C84" s="33"/>
      <c r="D84" s="31"/>
      <c r="E84" s="4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31"/>
      <c r="C85" s="33"/>
      <c r="D85" s="31"/>
      <c r="E85" s="4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31"/>
      <c r="C86" s="33"/>
      <c r="D86" s="31"/>
      <c r="E86" s="4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31"/>
      <c r="C87" s="33"/>
      <c r="D87" s="31"/>
      <c r="E87" s="4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31"/>
      <c r="C88" s="33"/>
      <c r="D88" s="31"/>
      <c r="E88" s="4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31"/>
      <c r="C89" s="33"/>
      <c r="D89" s="31"/>
      <c r="E89" s="4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31"/>
      <c r="C90" s="33"/>
      <c r="D90" s="31"/>
      <c r="E90" s="4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31"/>
      <c r="C91" s="33"/>
      <c r="D91" s="31"/>
      <c r="E91" s="4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31"/>
      <c r="C92" s="33"/>
      <c r="D92" s="31"/>
      <c r="E92" s="4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31"/>
      <c r="C93" s="33"/>
      <c r="D93" s="31"/>
      <c r="E93" s="4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31"/>
      <c r="C94" s="33"/>
      <c r="D94" s="31"/>
      <c r="E94" s="4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31"/>
      <c r="C95" s="33"/>
      <c r="D95" s="31"/>
      <c r="E95" s="4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31"/>
      <c r="C96" s="33"/>
      <c r="D96" s="31"/>
      <c r="E96" s="4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31"/>
      <c r="C97" s="33"/>
      <c r="D97" s="31"/>
      <c r="E97" s="4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31"/>
      <c r="C98" s="33"/>
      <c r="D98" s="31"/>
      <c r="E98" s="4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31"/>
      <c r="C99" s="33"/>
      <c r="D99" s="31"/>
      <c r="E99" s="4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31"/>
      <c r="C100" s="33"/>
      <c r="D100" s="31"/>
      <c r="E100" s="4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31"/>
      <c r="C101" s="33"/>
      <c r="D101" s="31"/>
      <c r="E101" s="4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31"/>
      <c r="C102" s="33"/>
      <c r="D102" s="31"/>
      <c r="E102" s="4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31"/>
      <c r="C103" s="33"/>
      <c r="D103" s="31"/>
      <c r="E103" s="4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31"/>
      <c r="C104" s="33"/>
      <c r="D104" s="31"/>
      <c r="E104" s="4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31"/>
      <c r="C105" s="33"/>
      <c r="D105" s="31"/>
      <c r="E105" s="4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31"/>
      <c r="C106" s="33"/>
      <c r="D106" s="31"/>
      <c r="E106" s="4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31"/>
      <c r="C107" s="33"/>
      <c r="D107" s="31"/>
      <c r="E107" s="4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31"/>
      <c r="C108" s="33"/>
      <c r="D108" s="31"/>
      <c r="E108" s="4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31"/>
      <c r="C109" s="33"/>
      <c r="D109" s="31"/>
      <c r="E109" s="4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31"/>
      <c r="C110" s="33"/>
      <c r="D110" s="31"/>
      <c r="E110" s="4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31"/>
      <c r="C111" s="33"/>
      <c r="D111" s="31"/>
      <c r="E111" s="4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31"/>
      <c r="C112" s="33"/>
      <c r="D112" s="31"/>
      <c r="E112" s="4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31"/>
      <c r="C113" s="33"/>
      <c r="D113" s="31"/>
      <c r="E113" s="4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31"/>
      <c r="C114" s="33"/>
      <c r="D114" s="31"/>
      <c r="E114" s="4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31"/>
      <c r="C115" s="33"/>
      <c r="D115" s="31"/>
      <c r="E115" s="4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31"/>
      <c r="C116" s="33"/>
      <c r="D116" s="31"/>
      <c r="E116" s="4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31"/>
      <c r="C117" s="33"/>
      <c r="D117" s="31"/>
      <c r="E117" s="4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31"/>
      <c r="C118" s="33"/>
      <c r="D118" s="31"/>
      <c r="E118" s="4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31"/>
      <c r="C119" s="33"/>
      <c r="D119" s="31"/>
      <c r="E119" s="4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31"/>
      <c r="C120" s="33"/>
      <c r="D120" s="31"/>
      <c r="E120" s="4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31"/>
      <c r="C121" s="33"/>
      <c r="D121" s="31"/>
      <c r="E121" s="4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31"/>
      <c r="C122" s="33"/>
      <c r="D122" s="31"/>
      <c r="E122" s="4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31"/>
      <c r="C123" s="33"/>
      <c r="D123" s="31"/>
      <c r="E123" s="4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31"/>
      <c r="C124" s="33"/>
      <c r="D124" s="31"/>
      <c r="E124" s="4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31"/>
      <c r="C125" s="33"/>
      <c r="D125" s="31"/>
      <c r="E125" s="4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31"/>
      <c r="C126" s="33"/>
      <c r="D126" s="31"/>
      <c r="E126" s="4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31"/>
      <c r="C127" s="33"/>
      <c r="D127" s="31"/>
      <c r="E127" s="4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31"/>
      <c r="C128" s="33"/>
      <c r="D128" s="31"/>
      <c r="E128" s="4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31"/>
      <c r="C129" s="33"/>
      <c r="D129" s="31"/>
      <c r="E129" s="4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31"/>
      <c r="C130" s="33"/>
      <c r="D130" s="31"/>
      <c r="E130" s="4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31"/>
      <c r="C131" s="33"/>
      <c r="D131" s="31"/>
      <c r="E131" s="4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31"/>
      <c r="C132" s="33"/>
      <c r="D132" s="31"/>
      <c r="E132" s="4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31"/>
      <c r="C133" s="33"/>
      <c r="D133" s="31"/>
      <c r="E133" s="4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31"/>
      <c r="C134" s="33"/>
      <c r="D134" s="31"/>
      <c r="E134" s="4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31"/>
      <c r="C135" s="33"/>
      <c r="D135" s="31"/>
      <c r="E135" s="4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31"/>
      <c r="C136" s="33"/>
      <c r="D136" s="31"/>
      <c r="E136" s="4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31"/>
      <c r="C137" s="33"/>
      <c r="D137" s="31"/>
      <c r="E137" s="4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31"/>
      <c r="C138" s="33"/>
      <c r="D138" s="31"/>
      <c r="E138" s="4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31"/>
      <c r="C139" s="33"/>
      <c r="D139" s="31"/>
      <c r="E139" s="4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31"/>
      <c r="C140" s="33"/>
      <c r="D140" s="31"/>
      <c r="E140" s="4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31"/>
      <c r="C141" s="33"/>
      <c r="D141" s="31"/>
      <c r="E141" s="4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31"/>
      <c r="C142" s="33"/>
      <c r="D142" s="31"/>
      <c r="E142" s="4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31"/>
      <c r="C143" s="33"/>
      <c r="D143" s="31"/>
      <c r="E143" s="4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31"/>
      <c r="C144" s="33"/>
      <c r="D144" s="31"/>
      <c r="E144" s="4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31"/>
      <c r="C145" s="33"/>
      <c r="D145" s="31"/>
      <c r="E145" s="4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31"/>
      <c r="C146" s="33"/>
      <c r="D146" s="31"/>
      <c r="E146" s="4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31"/>
      <c r="C147" s="33"/>
      <c r="D147" s="31"/>
      <c r="E147" s="4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31"/>
      <c r="C148" s="33"/>
      <c r="D148" s="31"/>
      <c r="E148" s="4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31"/>
      <c r="C149" s="33"/>
      <c r="D149" s="31"/>
      <c r="E149" s="4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31"/>
      <c r="C150" s="33"/>
      <c r="D150" s="31"/>
      <c r="E150" s="4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31"/>
      <c r="C151" s="33"/>
      <c r="D151" s="31"/>
      <c r="E151" s="4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31"/>
      <c r="C152" s="33"/>
      <c r="D152" s="31"/>
      <c r="E152" s="4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31"/>
      <c r="C153" s="33"/>
      <c r="D153" s="31"/>
      <c r="E153" s="4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31"/>
      <c r="C154" s="33"/>
      <c r="D154" s="31"/>
      <c r="E154" s="4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31"/>
      <c r="C155" s="33"/>
      <c r="D155" s="31"/>
      <c r="E155" s="4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31"/>
      <c r="C156" s="33"/>
      <c r="D156" s="31"/>
      <c r="E156" s="4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31"/>
      <c r="C157" s="33"/>
      <c r="D157" s="31"/>
      <c r="E157" s="4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31"/>
      <c r="C158" s="33"/>
      <c r="D158" s="31"/>
      <c r="E158" s="4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31"/>
      <c r="C159" s="33"/>
      <c r="D159" s="31"/>
      <c r="E159" s="4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31"/>
      <c r="C160" s="33"/>
      <c r="D160" s="31"/>
      <c r="E160" s="4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31"/>
      <c r="C161" s="33"/>
      <c r="D161" s="31"/>
      <c r="E161" s="4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31"/>
      <c r="C162" s="33"/>
      <c r="D162" s="31"/>
      <c r="E162" s="4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31"/>
      <c r="C163" s="33"/>
      <c r="D163" s="31"/>
      <c r="E163" s="4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31"/>
      <c r="C164" s="33"/>
      <c r="D164" s="31"/>
      <c r="E164" s="4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31"/>
      <c r="C165" s="33"/>
      <c r="D165" s="31"/>
      <c r="E165" s="4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31"/>
      <c r="C166" s="33"/>
      <c r="D166" s="31"/>
      <c r="E166" s="4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31"/>
      <c r="C167" s="33"/>
      <c r="D167" s="31"/>
      <c r="E167" s="4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31"/>
      <c r="C168" s="33"/>
      <c r="D168" s="31"/>
      <c r="E168" s="4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31"/>
      <c r="C169" s="33"/>
      <c r="D169" s="31"/>
      <c r="E169" s="4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31"/>
      <c r="C170" s="33"/>
      <c r="D170" s="31"/>
      <c r="E170" s="4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31"/>
      <c r="C171" s="33"/>
      <c r="D171" s="31"/>
      <c r="E171" s="4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31"/>
      <c r="C172" s="33"/>
      <c r="D172" s="31"/>
      <c r="E172" s="4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31"/>
      <c r="C173" s="33"/>
      <c r="D173" s="31"/>
      <c r="E173" s="4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31"/>
      <c r="C174" s="33"/>
      <c r="D174" s="31"/>
      <c r="E174" s="4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31"/>
      <c r="C175" s="33"/>
      <c r="D175" s="31"/>
      <c r="E175" s="4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31"/>
      <c r="C176" s="33"/>
      <c r="D176" s="31"/>
      <c r="E176" s="4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31"/>
      <c r="C177" s="33"/>
      <c r="D177" s="31"/>
      <c r="E177" s="4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31"/>
      <c r="C178" s="33"/>
      <c r="D178" s="31"/>
      <c r="E178" s="4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31"/>
      <c r="C179" s="33"/>
      <c r="D179" s="31"/>
      <c r="E179" s="4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31"/>
      <c r="C180" s="33"/>
      <c r="D180" s="31"/>
      <c r="E180" s="4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31"/>
      <c r="C181" s="33"/>
      <c r="D181" s="31"/>
      <c r="E181" s="4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31"/>
      <c r="C182" s="33"/>
      <c r="D182" s="31"/>
      <c r="E182" s="4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31"/>
      <c r="C183" s="33"/>
      <c r="D183" s="31"/>
      <c r="E183" s="4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31"/>
      <c r="C184" s="33"/>
      <c r="D184" s="31"/>
      <c r="E184" s="4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31"/>
      <c r="C185" s="33"/>
      <c r="D185" s="31"/>
      <c r="E185" s="4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31"/>
      <c r="C186" s="33"/>
      <c r="D186" s="31"/>
      <c r="E186" s="4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31"/>
      <c r="C187" s="33"/>
      <c r="D187" s="31"/>
      <c r="E187" s="4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31"/>
      <c r="C188" s="33"/>
      <c r="D188" s="31"/>
      <c r="E188" s="4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31"/>
      <c r="C189" s="33"/>
      <c r="D189" s="31"/>
      <c r="E189" s="4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31"/>
      <c r="C190" s="33"/>
      <c r="D190" s="31"/>
      <c r="E190" s="4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31"/>
      <c r="C191" s="33"/>
      <c r="D191" s="31"/>
      <c r="E191" s="4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31"/>
      <c r="C192" s="33"/>
      <c r="D192" s="31"/>
      <c r="E192" s="4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31"/>
      <c r="C193" s="33"/>
      <c r="D193" s="31"/>
      <c r="E193" s="4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31"/>
      <c r="C194" s="33"/>
      <c r="D194" s="31"/>
      <c r="E194" s="4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31"/>
      <c r="C195" s="33"/>
      <c r="D195" s="31"/>
      <c r="E195" s="4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31"/>
      <c r="C196" s="33"/>
      <c r="D196" s="31"/>
      <c r="E196" s="4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31"/>
      <c r="C197" s="33"/>
      <c r="D197" s="31"/>
      <c r="E197" s="4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31"/>
      <c r="C198" s="33"/>
      <c r="D198" s="31"/>
      <c r="E198" s="4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31"/>
      <c r="C199" s="33"/>
      <c r="D199" s="31"/>
      <c r="E199" s="4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31"/>
      <c r="C200" s="33"/>
      <c r="D200" s="31"/>
      <c r="E200" s="4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31"/>
      <c r="C201" s="33"/>
      <c r="D201" s="31"/>
      <c r="E201" s="4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31"/>
      <c r="C202" s="33"/>
      <c r="D202" s="31"/>
      <c r="E202" s="4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31"/>
      <c r="C203" s="33"/>
      <c r="D203" s="31"/>
      <c r="E203" s="4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31"/>
      <c r="C204" s="33"/>
      <c r="D204" s="31"/>
      <c r="E204" s="4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31"/>
      <c r="C205" s="33"/>
      <c r="D205" s="31"/>
      <c r="E205" s="4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31"/>
      <c r="C206" s="33"/>
      <c r="D206" s="31"/>
      <c r="E206" s="4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31"/>
      <c r="C207" s="33"/>
      <c r="D207" s="31"/>
      <c r="E207" s="4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31"/>
      <c r="C208" s="33"/>
      <c r="D208" s="31"/>
      <c r="E208" s="4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31"/>
      <c r="C209" s="33"/>
      <c r="D209" s="31"/>
      <c r="E209" s="4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31"/>
      <c r="C210" s="33"/>
      <c r="D210" s="31"/>
      <c r="E210" s="4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31"/>
      <c r="C211" s="33"/>
      <c r="D211" s="31"/>
      <c r="E211" s="4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31"/>
      <c r="C212" s="33"/>
      <c r="D212" s="31"/>
      <c r="E212" s="4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31"/>
      <c r="C213" s="33"/>
      <c r="D213" s="31"/>
      <c r="E213" s="4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31"/>
      <c r="C214" s="33"/>
      <c r="D214" s="31"/>
      <c r="E214" s="4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31"/>
      <c r="C215" s="33"/>
      <c r="D215" s="31"/>
      <c r="E215" s="4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31"/>
      <c r="C216" s="33"/>
      <c r="D216" s="31"/>
      <c r="E216" s="4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31"/>
      <c r="C217" s="33"/>
      <c r="D217" s="31"/>
      <c r="E217" s="4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31"/>
      <c r="C218" s="33"/>
      <c r="D218" s="31"/>
      <c r="E218" s="4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31"/>
      <c r="C219" s="33"/>
      <c r="D219" s="31"/>
      <c r="E219" s="4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31"/>
      <c r="C220" s="33"/>
      <c r="D220" s="31"/>
      <c r="E220" s="4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31"/>
      <c r="C221" s="33"/>
      <c r="D221" s="31"/>
      <c r="E221" s="4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31"/>
      <c r="C222" s="33"/>
      <c r="D222" s="31"/>
      <c r="E222" s="4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31"/>
      <c r="C223" s="33"/>
      <c r="D223" s="31"/>
      <c r="E223" s="4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31"/>
      <c r="C224" s="33"/>
      <c r="D224" s="31"/>
      <c r="E224" s="4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31"/>
      <c r="C225" s="33"/>
      <c r="D225" s="31"/>
      <c r="E225" s="4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31"/>
      <c r="C226" s="33"/>
      <c r="D226" s="31"/>
      <c r="E226" s="4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31"/>
      <c r="C227" s="33"/>
      <c r="D227" s="31"/>
      <c r="E227" s="4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31"/>
      <c r="C228" s="33"/>
      <c r="D228" s="31"/>
      <c r="E228" s="4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31"/>
      <c r="C229" s="33"/>
      <c r="D229" s="31"/>
      <c r="E229" s="4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31"/>
      <c r="C230" s="33"/>
      <c r="D230" s="31"/>
      <c r="E230" s="4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31"/>
      <c r="C231" s="33"/>
      <c r="D231" s="31"/>
      <c r="E231" s="4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31"/>
      <c r="C232" s="33"/>
      <c r="D232" s="31"/>
      <c r="E232" s="4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31"/>
      <c r="C233" s="33"/>
      <c r="D233" s="31"/>
      <c r="E233" s="4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31"/>
      <c r="C234" s="33"/>
      <c r="D234" s="31"/>
      <c r="E234" s="4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31"/>
      <c r="C235" s="33"/>
      <c r="D235" s="31"/>
      <c r="E235" s="4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31"/>
      <c r="C236" s="33"/>
      <c r="D236" s="31"/>
      <c r="E236" s="4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31"/>
      <c r="C237" s="33"/>
      <c r="D237" s="31"/>
      <c r="E237" s="4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31"/>
      <c r="C238" s="33"/>
      <c r="D238" s="31"/>
      <c r="E238" s="4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31"/>
      <c r="C239" s="33"/>
      <c r="D239" s="31"/>
      <c r="E239" s="4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31"/>
      <c r="C240" s="33"/>
      <c r="D240" s="31"/>
      <c r="E240" s="4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31"/>
      <c r="C241" s="33"/>
      <c r="D241" s="31"/>
      <c r="E241" s="4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31"/>
      <c r="C242" s="33"/>
      <c r="D242" s="31"/>
      <c r="E242" s="4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31"/>
      <c r="C243" s="33"/>
      <c r="D243" s="31"/>
      <c r="E243" s="4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31"/>
      <c r="C244" s="33"/>
      <c r="D244" s="31"/>
      <c r="E244" s="4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31"/>
      <c r="C245" s="33"/>
      <c r="D245" s="31"/>
      <c r="E245" s="4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31"/>
      <c r="C246" s="33"/>
      <c r="D246" s="31"/>
      <c r="E246" s="4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31"/>
      <c r="C247" s="33"/>
      <c r="D247" s="31"/>
      <c r="E247" s="4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31"/>
      <c r="C248" s="33"/>
      <c r="D248" s="31"/>
      <c r="E248" s="4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31"/>
      <c r="C249" s="33"/>
      <c r="D249" s="31"/>
      <c r="E249" s="4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31"/>
      <c r="C250" s="33"/>
      <c r="D250" s="31"/>
      <c r="E250" s="4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31"/>
      <c r="C251" s="33"/>
      <c r="D251" s="31"/>
      <c r="E251" s="4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31"/>
      <c r="C252" s="33"/>
      <c r="D252" s="31"/>
      <c r="E252" s="4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31"/>
      <c r="C253" s="33"/>
      <c r="D253" s="31"/>
      <c r="E253" s="4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31"/>
      <c r="C254" s="33"/>
      <c r="D254" s="31"/>
      <c r="E254" s="4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31"/>
      <c r="C255" s="33"/>
      <c r="D255" s="31"/>
      <c r="E255" s="4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31"/>
      <c r="C256" s="33"/>
      <c r="D256" s="31"/>
      <c r="E256" s="4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31"/>
      <c r="C257" s="33"/>
      <c r="D257" s="31"/>
      <c r="E257" s="4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31"/>
      <c r="C258" s="33"/>
      <c r="D258" s="31"/>
      <c r="E258" s="4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31"/>
      <c r="C259" s="33"/>
      <c r="D259" s="31"/>
      <c r="E259" s="4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31"/>
      <c r="C260" s="33"/>
      <c r="D260" s="31"/>
      <c r="E260" s="4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31"/>
      <c r="C261" s="33"/>
      <c r="D261" s="31"/>
      <c r="E261" s="4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31"/>
      <c r="C262" s="33"/>
      <c r="D262" s="31"/>
      <c r="E262" s="4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31"/>
      <c r="C263" s="33"/>
      <c r="D263" s="31"/>
      <c r="E263" s="4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31"/>
      <c r="C264" s="33"/>
      <c r="D264" s="31"/>
      <c r="E264" s="4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31"/>
      <c r="C265" s="33"/>
      <c r="D265" s="31"/>
      <c r="E265" s="4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31"/>
      <c r="C266" s="33"/>
      <c r="D266" s="31"/>
      <c r="E266" s="4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31"/>
      <c r="C267" s="33"/>
      <c r="D267" s="31"/>
      <c r="E267" s="4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31"/>
      <c r="C268" s="33"/>
      <c r="D268" s="31"/>
      <c r="E268" s="4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31"/>
      <c r="C269" s="33"/>
      <c r="D269" s="31"/>
      <c r="E269" s="4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31"/>
      <c r="C270" s="33"/>
      <c r="D270" s="31"/>
      <c r="E270" s="4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31"/>
      <c r="C271" s="33"/>
      <c r="D271" s="31"/>
      <c r="E271" s="4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31"/>
      <c r="C272" s="33"/>
      <c r="D272" s="31"/>
      <c r="E272" s="4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31"/>
      <c r="C273" s="33"/>
      <c r="D273" s="31"/>
      <c r="E273" s="4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31"/>
      <c r="C274" s="33"/>
      <c r="D274" s="31"/>
      <c r="E274" s="4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31"/>
      <c r="C275" s="33"/>
      <c r="D275" s="31"/>
      <c r="E275" s="4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31"/>
      <c r="C276" s="33"/>
      <c r="D276" s="31"/>
      <c r="E276" s="4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31"/>
      <c r="C277" s="33"/>
      <c r="D277" s="31"/>
      <c r="E277" s="4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31"/>
      <c r="C278" s="33"/>
      <c r="D278" s="31"/>
      <c r="E278" s="4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31"/>
      <c r="C279" s="33"/>
      <c r="D279" s="31"/>
      <c r="E279" s="4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31"/>
      <c r="C280" s="33"/>
      <c r="D280" s="31"/>
      <c r="E280" s="4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31"/>
      <c r="C281" s="33"/>
      <c r="D281" s="31"/>
      <c r="E281" s="4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31"/>
      <c r="C282" s="33"/>
      <c r="D282" s="31"/>
      <c r="E282" s="4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31"/>
      <c r="C283" s="33"/>
      <c r="D283" s="31"/>
      <c r="E283" s="4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31"/>
      <c r="C284" s="33"/>
      <c r="D284" s="31"/>
      <c r="E284" s="4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31"/>
      <c r="C285" s="33"/>
      <c r="D285" s="31"/>
      <c r="E285" s="4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31"/>
      <c r="C286" s="33"/>
      <c r="D286" s="31"/>
      <c r="E286" s="4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31"/>
      <c r="C287" s="33"/>
      <c r="D287" s="31"/>
      <c r="E287" s="4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31"/>
      <c r="C288" s="33"/>
      <c r="D288" s="31"/>
      <c r="E288" s="4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31"/>
      <c r="C289" s="33"/>
      <c r="D289" s="31"/>
      <c r="E289" s="4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31"/>
      <c r="C290" s="33"/>
      <c r="D290" s="31"/>
      <c r="E290" s="4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31"/>
      <c r="C291" s="33"/>
      <c r="D291" s="31"/>
      <c r="E291" s="4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31"/>
      <c r="C292" s="33"/>
      <c r="D292" s="31"/>
      <c r="E292" s="4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31"/>
      <c r="C293" s="33"/>
      <c r="D293" s="31"/>
      <c r="E293" s="4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31"/>
      <c r="C294" s="33"/>
      <c r="D294" s="31"/>
      <c r="E294" s="4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31"/>
      <c r="C295" s="33"/>
      <c r="D295" s="31"/>
      <c r="E295" s="4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31"/>
      <c r="C296" s="33"/>
      <c r="D296" s="31"/>
      <c r="E296" s="4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31"/>
      <c r="C297" s="33"/>
      <c r="D297" s="31"/>
      <c r="E297" s="4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31"/>
      <c r="C298" s="33"/>
      <c r="D298" s="31"/>
      <c r="E298" s="4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31"/>
      <c r="C299" s="33"/>
      <c r="D299" s="31"/>
      <c r="E299" s="4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31"/>
      <c r="C300" s="33"/>
      <c r="D300" s="31"/>
      <c r="E300" s="4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31"/>
      <c r="C301" s="33"/>
      <c r="D301" s="31"/>
      <c r="E301" s="4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31"/>
      <c r="C302" s="33"/>
      <c r="D302" s="31"/>
      <c r="E302" s="4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31"/>
      <c r="C303" s="33"/>
      <c r="D303" s="31"/>
      <c r="E303" s="4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31"/>
      <c r="C304" s="33"/>
      <c r="D304" s="31"/>
      <c r="E304" s="4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31"/>
      <c r="C305" s="33"/>
      <c r="D305" s="31"/>
      <c r="E305" s="4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31"/>
      <c r="C306" s="33"/>
      <c r="D306" s="31"/>
      <c r="E306" s="4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31"/>
      <c r="C307" s="33"/>
      <c r="D307" s="31"/>
      <c r="E307" s="4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31"/>
      <c r="C308" s="33"/>
      <c r="D308" s="31"/>
      <c r="E308" s="4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31"/>
      <c r="C309" s="33"/>
      <c r="D309" s="31"/>
      <c r="E309" s="4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31"/>
      <c r="C310" s="33"/>
      <c r="D310" s="31"/>
      <c r="E310" s="4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31"/>
      <c r="C311" s="33"/>
      <c r="D311" s="31"/>
      <c r="E311" s="4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31"/>
      <c r="C312" s="33"/>
      <c r="D312" s="31"/>
      <c r="E312" s="4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31"/>
      <c r="C313" s="33"/>
      <c r="D313" s="31"/>
      <c r="E313" s="4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31"/>
      <c r="C314" s="33"/>
      <c r="D314" s="31"/>
      <c r="E314" s="4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31"/>
      <c r="C315" s="33"/>
      <c r="D315" s="31"/>
      <c r="E315" s="4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31"/>
      <c r="C316" s="33"/>
      <c r="D316" s="31"/>
      <c r="E316" s="4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31"/>
      <c r="C317" s="33"/>
      <c r="D317" s="31"/>
      <c r="E317" s="4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31"/>
      <c r="C318" s="33"/>
      <c r="D318" s="31"/>
      <c r="E318" s="4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31"/>
      <c r="C319" s="33"/>
      <c r="D319" s="31"/>
      <c r="E319" s="4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31"/>
      <c r="C320" s="33"/>
      <c r="D320" s="31"/>
      <c r="E320" s="4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31"/>
      <c r="C321" s="33"/>
      <c r="D321" s="31"/>
      <c r="E321" s="4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31"/>
      <c r="C322" s="33"/>
      <c r="D322" s="31"/>
      <c r="E322" s="4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31"/>
      <c r="C323" s="33"/>
      <c r="D323" s="31"/>
      <c r="E323" s="4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31"/>
      <c r="C324" s="33"/>
      <c r="D324" s="31"/>
      <c r="E324" s="4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31"/>
      <c r="C325" s="33"/>
      <c r="D325" s="31"/>
      <c r="E325" s="4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31"/>
      <c r="C326" s="33"/>
      <c r="D326" s="31"/>
      <c r="E326" s="4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31"/>
      <c r="C327" s="33"/>
      <c r="D327" s="31"/>
      <c r="E327" s="4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31"/>
      <c r="C328" s="33"/>
      <c r="D328" s="31"/>
      <c r="E328" s="4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31"/>
      <c r="C329" s="33"/>
      <c r="D329" s="31"/>
      <c r="E329" s="4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31"/>
      <c r="C330" s="33"/>
      <c r="D330" s="31"/>
      <c r="E330" s="4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31"/>
      <c r="C331" s="33"/>
      <c r="D331" s="31"/>
      <c r="E331" s="4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31"/>
      <c r="C332" s="33"/>
      <c r="D332" s="31"/>
      <c r="E332" s="4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31"/>
      <c r="C333" s="33"/>
      <c r="D333" s="31"/>
      <c r="E333" s="4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31"/>
      <c r="C334" s="33"/>
      <c r="D334" s="31"/>
      <c r="E334" s="4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31"/>
      <c r="C335" s="33"/>
      <c r="D335" s="31"/>
      <c r="E335" s="4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31"/>
      <c r="C336" s="33"/>
      <c r="D336" s="31"/>
      <c r="E336" s="4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31"/>
      <c r="C337" s="33"/>
      <c r="D337" s="31"/>
      <c r="E337" s="4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31"/>
      <c r="C338" s="33"/>
      <c r="D338" s="31"/>
      <c r="E338" s="4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31"/>
      <c r="C339" s="33"/>
      <c r="D339" s="31"/>
      <c r="E339" s="4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31"/>
      <c r="C340" s="33"/>
      <c r="D340" s="31"/>
      <c r="E340" s="4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31"/>
      <c r="C341" s="33"/>
      <c r="D341" s="31"/>
      <c r="E341" s="4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31"/>
      <c r="C342" s="33"/>
      <c r="D342" s="31"/>
      <c r="E342" s="4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31"/>
      <c r="C343" s="33"/>
      <c r="D343" s="31"/>
      <c r="E343" s="4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31"/>
      <c r="C344" s="33"/>
      <c r="D344" s="31"/>
      <c r="E344" s="4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31"/>
      <c r="C345" s="33"/>
      <c r="D345" s="31"/>
      <c r="E345" s="4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31"/>
      <c r="C346" s="33"/>
      <c r="D346" s="31"/>
      <c r="E346" s="4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31"/>
      <c r="C347" s="33"/>
      <c r="D347" s="31"/>
      <c r="E347" s="4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31"/>
      <c r="C348" s="33"/>
      <c r="D348" s="31"/>
      <c r="E348" s="4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31"/>
      <c r="C349" s="33"/>
      <c r="D349" s="31"/>
      <c r="E349" s="4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31"/>
      <c r="C350" s="33"/>
      <c r="D350" s="31"/>
      <c r="E350" s="4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31"/>
      <c r="C351" s="33"/>
      <c r="D351" s="31"/>
      <c r="E351" s="4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31"/>
      <c r="C352" s="33"/>
      <c r="D352" s="31"/>
      <c r="E352" s="4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31"/>
      <c r="C353" s="33"/>
      <c r="D353" s="31"/>
      <c r="E353" s="4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31"/>
      <c r="C354" s="33"/>
      <c r="D354" s="31"/>
      <c r="E354" s="4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31"/>
      <c r="C355" s="33"/>
      <c r="D355" s="31"/>
      <c r="E355" s="4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31"/>
      <c r="C356" s="33"/>
      <c r="D356" s="31"/>
      <c r="E356" s="4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31"/>
      <c r="C357" s="33"/>
      <c r="D357" s="31"/>
      <c r="E357" s="4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31"/>
      <c r="C358" s="33"/>
      <c r="D358" s="31"/>
      <c r="E358" s="4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31"/>
      <c r="C359" s="33"/>
      <c r="D359" s="31"/>
      <c r="E359" s="4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31"/>
      <c r="C360" s="33"/>
      <c r="D360" s="31"/>
      <c r="E360" s="4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31"/>
      <c r="C361" s="33"/>
      <c r="D361" s="31"/>
      <c r="E361" s="4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31"/>
      <c r="C362" s="33"/>
      <c r="D362" s="31"/>
      <c r="E362" s="4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31"/>
      <c r="C363" s="33"/>
      <c r="D363" s="31"/>
      <c r="E363" s="4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31"/>
      <c r="C364" s="33"/>
      <c r="D364" s="31"/>
      <c r="E364" s="4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31"/>
      <c r="C365" s="33"/>
      <c r="D365" s="31"/>
      <c r="E365" s="4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31"/>
      <c r="C366" s="33"/>
      <c r="D366" s="31"/>
      <c r="E366" s="4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31"/>
      <c r="C367" s="33"/>
      <c r="D367" s="31"/>
      <c r="E367" s="4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31"/>
      <c r="C368" s="33"/>
      <c r="D368" s="31"/>
      <c r="E368" s="4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31"/>
      <c r="C369" s="33"/>
      <c r="D369" s="31"/>
      <c r="E369" s="4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31"/>
      <c r="C370" s="33"/>
      <c r="D370" s="31"/>
      <c r="E370" s="4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31"/>
      <c r="C371" s="33"/>
      <c r="D371" s="31"/>
      <c r="E371" s="4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31"/>
      <c r="C372" s="33"/>
      <c r="D372" s="31"/>
      <c r="E372" s="4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31"/>
      <c r="C373" s="33"/>
      <c r="D373" s="31"/>
      <c r="E373" s="4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31"/>
      <c r="C374" s="33"/>
      <c r="D374" s="31"/>
      <c r="E374" s="4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31"/>
      <c r="C375" s="33"/>
      <c r="D375" s="31"/>
      <c r="E375" s="4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31"/>
      <c r="C376" s="33"/>
      <c r="D376" s="31"/>
      <c r="E376" s="4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31"/>
      <c r="C377" s="33"/>
      <c r="D377" s="31"/>
      <c r="E377" s="4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31"/>
      <c r="C378" s="33"/>
      <c r="D378" s="31"/>
      <c r="E378" s="4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31"/>
      <c r="C379" s="33"/>
      <c r="D379" s="31"/>
      <c r="E379" s="4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31"/>
      <c r="C380" s="33"/>
      <c r="D380" s="31"/>
      <c r="E380" s="4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31"/>
      <c r="C381" s="33"/>
      <c r="D381" s="31"/>
      <c r="E381" s="4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31"/>
      <c r="C382" s="33"/>
      <c r="D382" s="31"/>
      <c r="E382" s="4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31"/>
      <c r="C383" s="33"/>
      <c r="D383" s="31"/>
      <c r="E383" s="4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31"/>
      <c r="C384" s="33"/>
      <c r="D384" s="31"/>
      <c r="E384" s="4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31"/>
      <c r="C385" s="33"/>
      <c r="D385" s="31"/>
      <c r="E385" s="4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31"/>
      <c r="C386" s="33"/>
      <c r="D386" s="31"/>
      <c r="E386" s="4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31"/>
      <c r="C387" s="33"/>
      <c r="D387" s="31"/>
      <c r="E387" s="4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31"/>
      <c r="C388" s="33"/>
      <c r="D388" s="31"/>
      <c r="E388" s="4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31"/>
      <c r="C389" s="33"/>
      <c r="D389" s="31"/>
      <c r="E389" s="4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31"/>
      <c r="C390" s="33"/>
      <c r="D390" s="31"/>
      <c r="E390" s="4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31"/>
      <c r="C391" s="33"/>
      <c r="D391" s="31"/>
      <c r="E391" s="4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31"/>
      <c r="C392" s="33"/>
      <c r="D392" s="31"/>
      <c r="E392" s="4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31"/>
      <c r="C393" s="33"/>
      <c r="D393" s="31"/>
      <c r="E393" s="4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31"/>
      <c r="C394" s="33"/>
      <c r="D394" s="31"/>
      <c r="E394" s="4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31"/>
      <c r="C395" s="33"/>
      <c r="D395" s="31"/>
      <c r="E395" s="4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31"/>
      <c r="C396" s="33"/>
      <c r="D396" s="31"/>
      <c r="E396" s="4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31"/>
      <c r="C397" s="33"/>
      <c r="D397" s="31"/>
      <c r="E397" s="4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31"/>
      <c r="C398" s="33"/>
      <c r="D398" s="31"/>
      <c r="E398" s="4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31"/>
      <c r="C399" s="33"/>
      <c r="D399" s="31"/>
      <c r="E399" s="4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31"/>
      <c r="C400" s="33"/>
      <c r="D400" s="31"/>
      <c r="E400" s="4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31"/>
      <c r="C401" s="33"/>
      <c r="D401" s="31"/>
      <c r="E401" s="4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31"/>
      <c r="C402" s="33"/>
      <c r="D402" s="31"/>
      <c r="E402" s="4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31"/>
      <c r="C403" s="33"/>
      <c r="D403" s="31"/>
      <c r="E403" s="4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31"/>
      <c r="C404" s="33"/>
      <c r="D404" s="31"/>
      <c r="E404" s="4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31"/>
      <c r="C405" s="33"/>
      <c r="D405" s="31"/>
      <c r="E405" s="4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31"/>
      <c r="C406" s="33"/>
      <c r="D406" s="31"/>
      <c r="E406" s="4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31"/>
      <c r="C407" s="33"/>
      <c r="D407" s="31"/>
      <c r="E407" s="4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31"/>
      <c r="C408" s="33"/>
      <c r="D408" s="31"/>
      <c r="E408" s="4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31"/>
      <c r="C409" s="33"/>
      <c r="D409" s="31"/>
      <c r="E409" s="4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31"/>
      <c r="C410" s="33"/>
      <c r="D410" s="31"/>
      <c r="E410" s="4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31"/>
      <c r="C411" s="33"/>
      <c r="D411" s="31"/>
      <c r="E411" s="4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31"/>
      <c r="C412" s="33"/>
      <c r="D412" s="31"/>
      <c r="E412" s="4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31"/>
      <c r="C413" s="33"/>
      <c r="D413" s="31"/>
      <c r="E413" s="4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31"/>
      <c r="C414" s="33"/>
      <c r="D414" s="31"/>
      <c r="E414" s="4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31"/>
      <c r="C415" s="33"/>
      <c r="D415" s="31"/>
      <c r="E415" s="4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31"/>
      <c r="C416" s="33"/>
      <c r="D416" s="31"/>
      <c r="E416" s="4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31"/>
      <c r="C417" s="33"/>
      <c r="D417" s="31"/>
      <c r="E417" s="4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31"/>
      <c r="C418" s="33"/>
      <c r="D418" s="31"/>
      <c r="E418" s="4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31"/>
      <c r="C419" s="33"/>
      <c r="D419" s="31"/>
      <c r="E419" s="4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31"/>
      <c r="C420" s="33"/>
      <c r="D420" s="31"/>
      <c r="E420" s="4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31"/>
      <c r="C421" s="33"/>
      <c r="D421" s="31"/>
      <c r="E421" s="4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31"/>
      <c r="C422" s="33"/>
      <c r="D422" s="31"/>
      <c r="E422" s="4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31"/>
      <c r="C423" s="33"/>
      <c r="D423" s="31"/>
      <c r="E423" s="4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31"/>
      <c r="C424" s="33"/>
      <c r="D424" s="31"/>
      <c r="E424" s="4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31"/>
      <c r="C425" s="33"/>
      <c r="D425" s="31"/>
      <c r="E425" s="4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31"/>
      <c r="C426" s="33"/>
      <c r="D426" s="31"/>
      <c r="E426" s="4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31"/>
      <c r="C427" s="33"/>
      <c r="D427" s="31"/>
      <c r="E427" s="4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31"/>
      <c r="C428" s="33"/>
      <c r="D428" s="31"/>
      <c r="E428" s="4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31"/>
      <c r="C429" s="33"/>
      <c r="D429" s="31"/>
      <c r="E429" s="4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31"/>
      <c r="C430" s="33"/>
      <c r="D430" s="31"/>
      <c r="E430" s="4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31"/>
      <c r="C431" s="33"/>
      <c r="D431" s="31"/>
      <c r="E431" s="4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31"/>
      <c r="C432" s="33"/>
      <c r="D432" s="31"/>
      <c r="E432" s="4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31"/>
      <c r="C433" s="33"/>
      <c r="D433" s="31"/>
      <c r="E433" s="4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31"/>
      <c r="C434" s="33"/>
      <c r="D434" s="31"/>
      <c r="E434" s="4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31"/>
      <c r="C435" s="33"/>
      <c r="D435" s="31"/>
      <c r="E435" s="4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31"/>
      <c r="C436" s="33"/>
      <c r="D436" s="31"/>
      <c r="E436" s="4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31"/>
      <c r="C437" s="33"/>
      <c r="D437" s="31"/>
      <c r="E437" s="4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31"/>
      <c r="C438" s="33"/>
      <c r="D438" s="31"/>
      <c r="E438" s="4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31"/>
      <c r="C439" s="33"/>
      <c r="D439" s="31"/>
      <c r="E439" s="4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31"/>
      <c r="C440" s="33"/>
      <c r="D440" s="31"/>
      <c r="E440" s="4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31"/>
      <c r="C441" s="33"/>
      <c r="D441" s="31"/>
      <c r="E441" s="4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31"/>
      <c r="C442" s="33"/>
      <c r="D442" s="31"/>
      <c r="E442" s="4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31"/>
      <c r="C443" s="33"/>
      <c r="D443" s="31"/>
      <c r="E443" s="4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31"/>
      <c r="C444" s="33"/>
      <c r="D444" s="31"/>
      <c r="E444" s="4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31"/>
      <c r="C445" s="33"/>
      <c r="D445" s="31"/>
      <c r="E445" s="4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31"/>
      <c r="C446" s="33"/>
      <c r="D446" s="31"/>
      <c r="E446" s="4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31"/>
      <c r="C447" s="33"/>
      <c r="D447" s="31"/>
      <c r="E447" s="4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31"/>
      <c r="C448" s="33"/>
      <c r="D448" s="31"/>
      <c r="E448" s="4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31"/>
      <c r="C449" s="33"/>
      <c r="D449" s="31"/>
      <c r="E449" s="4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31"/>
      <c r="C450" s="33"/>
      <c r="D450" s="31"/>
      <c r="E450" s="4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31"/>
      <c r="C451" s="33"/>
      <c r="D451" s="31"/>
      <c r="E451" s="4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31"/>
      <c r="C452" s="33"/>
      <c r="D452" s="31"/>
      <c r="E452" s="4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31"/>
      <c r="C453" s="33"/>
      <c r="D453" s="31"/>
      <c r="E453" s="4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31"/>
      <c r="C454" s="33"/>
      <c r="D454" s="31"/>
      <c r="E454" s="4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31"/>
      <c r="C455" s="33"/>
      <c r="D455" s="31"/>
      <c r="E455" s="4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31"/>
      <c r="C456" s="33"/>
      <c r="D456" s="31"/>
      <c r="E456" s="4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31"/>
      <c r="C457" s="33"/>
      <c r="D457" s="31"/>
      <c r="E457" s="4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31"/>
      <c r="C458" s="33"/>
      <c r="D458" s="31"/>
      <c r="E458" s="4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31"/>
      <c r="C459" s="33"/>
      <c r="D459" s="31"/>
      <c r="E459" s="4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31"/>
      <c r="C460" s="33"/>
      <c r="D460" s="31"/>
      <c r="E460" s="4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31"/>
      <c r="C461" s="33"/>
      <c r="D461" s="31"/>
      <c r="E461" s="4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31"/>
      <c r="C462" s="33"/>
      <c r="D462" s="31"/>
      <c r="E462" s="4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31"/>
      <c r="C463" s="33"/>
      <c r="D463" s="31"/>
      <c r="E463" s="4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31"/>
      <c r="C464" s="33"/>
      <c r="D464" s="31"/>
      <c r="E464" s="4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31"/>
      <c r="C465" s="33"/>
      <c r="D465" s="31"/>
      <c r="E465" s="4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31"/>
      <c r="C466" s="33"/>
      <c r="D466" s="31"/>
      <c r="E466" s="4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31"/>
      <c r="C467" s="33"/>
      <c r="D467" s="31"/>
      <c r="E467" s="4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31"/>
      <c r="C468" s="33"/>
      <c r="D468" s="31"/>
      <c r="E468" s="4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31"/>
      <c r="C469" s="33"/>
      <c r="D469" s="31"/>
      <c r="E469" s="4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31"/>
      <c r="C470" s="33"/>
      <c r="D470" s="31"/>
      <c r="E470" s="4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31"/>
      <c r="C471" s="33"/>
      <c r="D471" s="31"/>
      <c r="E471" s="4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31"/>
      <c r="C472" s="33"/>
      <c r="D472" s="31"/>
      <c r="E472" s="4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31"/>
      <c r="C473" s="33"/>
      <c r="D473" s="31"/>
      <c r="E473" s="4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31"/>
      <c r="C474" s="33"/>
      <c r="D474" s="31"/>
      <c r="E474" s="4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31"/>
      <c r="C475" s="33"/>
      <c r="D475" s="31"/>
      <c r="E475" s="4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31"/>
      <c r="C476" s="33"/>
      <c r="D476" s="31"/>
      <c r="E476" s="4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31"/>
      <c r="C477" s="33"/>
      <c r="D477" s="31"/>
      <c r="E477" s="4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31"/>
      <c r="C478" s="33"/>
      <c r="D478" s="31"/>
      <c r="E478" s="4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31"/>
      <c r="C479" s="33"/>
      <c r="D479" s="31"/>
      <c r="E479" s="4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31"/>
      <c r="C480" s="33"/>
      <c r="D480" s="31"/>
      <c r="E480" s="4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31"/>
      <c r="C481" s="33"/>
      <c r="D481" s="31"/>
      <c r="E481" s="4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31"/>
      <c r="C482" s="33"/>
      <c r="D482" s="31"/>
      <c r="E482" s="4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31"/>
      <c r="C483" s="33"/>
      <c r="D483" s="31"/>
      <c r="E483" s="4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31"/>
      <c r="C484" s="33"/>
      <c r="D484" s="31"/>
      <c r="E484" s="4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31"/>
      <c r="C485" s="33"/>
      <c r="D485" s="31"/>
      <c r="E485" s="4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31"/>
      <c r="C486" s="33"/>
      <c r="D486" s="31"/>
      <c r="E486" s="4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31"/>
      <c r="C487" s="33"/>
      <c r="D487" s="31"/>
      <c r="E487" s="4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31"/>
      <c r="C488" s="33"/>
      <c r="D488" s="31"/>
      <c r="E488" s="4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31"/>
      <c r="C489" s="33"/>
      <c r="D489" s="31"/>
      <c r="E489" s="4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31"/>
      <c r="C490" s="33"/>
      <c r="D490" s="31"/>
      <c r="E490" s="4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31"/>
      <c r="C491" s="33"/>
      <c r="D491" s="31"/>
      <c r="E491" s="4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31"/>
      <c r="C492" s="33"/>
      <c r="D492" s="31"/>
      <c r="E492" s="4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31"/>
      <c r="C493" s="33"/>
      <c r="D493" s="31"/>
      <c r="E493" s="4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31"/>
      <c r="C494" s="33"/>
      <c r="D494" s="31"/>
      <c r="E494" s="4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31"/>
      <c r="C495" s="33"/>
      <c r="D495" s="31"/>
      <c r="E495" s="4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31"/>
      <c r="C496" s="33"/>
      <c r="D496" s="31"/>
      <c r="E496" s="4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31"/>
      <c r="C497" s="33"/>
      <c r="D497" s="31"/>
      <c r="E497" s="4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31"/>
      <c r="C498" s="33"/>
      <c r="D498" s="31"/>
      <c r="E498" s="4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31"/>
      <c r="C499" s="33"/>
      <c r="D499" s="31"/>
      <c r="E499" s="4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31"/>
      <c r="C500" s="33"/>
      <c r="D500" s="31"/>
      <c r="E500" s="4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31"/>
      <c r="C501" s="33"/>
      <c r="D501" s="31"/>
      <c r="E501" s="4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31"/>
      <c r="C502" s="33"/>
      <c r="D502" s="31"/>
      <c r="E502" s="4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31"/>
      <c r="C503" s="33"/>
      <c r="D503" s="31"/>
      <c r="E503" s="4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31"/>
      <c r="C504" s="33"/>
      <c r="D504" s="31"/>
      <c r="E504" s="4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31"/>
      <c r="C505" s="33"/>
      <c r="D505" s="31"/>
      <c r="E505" s="4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31"/>
      <c r="C506" s="33"/>
      <c r="D506" s="31"/>
      <c r="E506" s="4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31"/>
      <c r="C507" s="33"/>
      <c r="D507" s="31"/>
      <c r="E507" s="4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31"/>
      <c r="C508" s="33"/>
      <c r="D508" s="31"/>
      <c r="E508" s="4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31"/>
      <c r="C509" s="33"/>
      <c r="D509" s="31"/>
      <c r="E509" s="4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31"/>
      <c r="C510" s="33"/>
      <c r="D510" s="31"/>
      <c r="E510" s="4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31"/>
      <c r="C511" s="33"/>
      <c r="D511" s="31"/>
      <c r="E511" s="4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31"/>
      <c r="C512" s="33"/>
      <c r="D512" s="31"/>
      <c r="E512" s="4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31"/>
      <c r="C513" s="33"/>
      <c r="D513" s="31"/>
      <c r="E513" s="4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31"/>
      <c r="C514" s="33"/>
      <c r="D514" s="31"/>
      <c r="E514" s="4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31"/>
      <c r="C515" s="33"/>
      <c r="D515" s="31"/>
      <c r="E515" s="4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31"/>
      <c r="C516" s="33"/>
      <c r="D516" s="31"/>
      <c r="E516" s="4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31"/>
      <c r="C517" s="33"/>
      <c r="D517" s="31"/>
      <c r="E517" s="4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31"/>
      <c r="C518" s="33"/>
      <c r="D518" s="31"/>
      <c r="E518" s="4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31"/>
      <c r="C519" s="33"/>
      <c r="D519" s="31"/>
      <c r="E519" s="4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31"/>
      <c r="C520" s="33"/>
      <c r="D520" s="31"/>
      <c r="E520" s="4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31"/>
      <c r="C521" s="33"/>
      <c r="D521" s="31"/>
      <c r="E521" s="4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31"/>
      <c r="C522" s="33"/>
      <c r="D522" s="31"/>
      <c r="E522" s="4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31"/>
      <c r="C523" s="33"/>
      <c r="D523" s="31"/>
      <c r="E523" s="4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31"/>
      <c r="C524" s="33"/>
      <c r="D524" s="31"/>
      <c r="E524" s="4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31"/>
      <c r="C525" s="33"/>
      <c r="D525" s="31"/>
      <c r="E525" s="4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31"/>
      <c r="C526" s="33"/>
      <c r="D526" s="31"/>
      <c r="E526" s="4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31"/>
      <c r="C527" s="33"/>
      <c r="D527" s="31"/>
      <c r="E527" s="4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31"/>
      <c r="C528" s="33"/>
      <c r="D528" s="31"/>
      <c r="E528" s="4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31"/>
      <c r="C529" s="33"/>
      <c r="D529" s="31"/>
      <c r="E529" s="4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31"/>
      <c r="C530" s="33"/>
      <c r="D530" s="31"/>
      <c r="E530" s="4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31"/>
      <c r="C531" s="33"/>
      <c r="D531" s="31"/>
      <c r="E531" s="4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31"/>
      <c r="C532" s="33"/>
      <c r="D532" s="31"/>
      <c r="E532" s="4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31"/>
      <c r="C533" s="33"/>
      <c r="D533" s="31"/>
      <c r="E533" s="4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31"/>
      <c r="C534" s="33"/>
      <c r="D534" s="31"/>
      <c r="E534" s="4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31"/>
      <c r="C535" s="33"/>
      <c r="D535" s="31"/>
      <c r="E535" s="4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31"/>
      <c r="C536" s="33"/>
      <c r="D536" s="31"/>
      <c r="E536" s="4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31"/>
      <c r="C537" s="33"/>
      <c r="D537" s="31"/>
      <c r="E537" s="4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31"/>
      <c r="C538" s="33"/>
      <c r="D538" s="31"/>
      <c r="E538" s="4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31"/>
      <c r="C539" s="33"/>
      <c r="D539" s="31"/>
      <c r="E539" s="4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31"/>
      <c r="C540" s="33"/>
      <c r="D540" s="31"/>
      <c r="E540" s="4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31"/>
      <c r="C541" s="33"/>
      <c r="D541" s="31"/>
      <c r="E541" s="4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31"/>
      <c r="C542" s="33"/>
      <c r="D542" s="31"/>
      <c r="E542" s="4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31"/>
      <c r="C543" s="33"/>
      <c r="D543" s="31"/>
      <c r="E543" s="4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31"/>
      <c r="C544" s="33"/>
      <c r="D544" s="31"/>
      <c r="E544" s="4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31"/>
      <c r="C545" s="33"/>
      <c r="D545" s="31"/>
      <c r="E545" s="4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31"/>
      <c r="C546" s="33"/>
      <c r="D546" s="31"/>
      <c r="E546" s="4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31"/>
      <c r="C547" s="33"/>
      <c r="D547" s="31"/>
      <c r="E547" s="4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31"/>
      <c r="C548" s="33"/>
      <c r="D548" s="31"/>
      <c r="E548" s="4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31"/>
      <c r="C549" s="33"/>
      <c r="D549" s="31"/>
      <c r="E549" s="4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31"/>
      <c r="C550" s="33"/>
      <c r="D550" s="31"/>
      <c r="E550" s="4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31"/>
      <c r="C551" s="33"/>
      <c r="D551" s="31"/>
      <c r="E551" s="4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31"/>
      <c r="C552" s="33"/>
      <c r="D552" s="31"/>
      <c r="E552" s="4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31"/>
      <c r="C553" s="33"/>
      <c r="D553" s="31"/>
      <c r="E553" s="4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31"/>
      <c r="C554" s="33"/>
      <c r="D554" s="31"/>
      <c r="E554" s="4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31"/>
      <c r="C555" s="33"/>
      <c r="D555" s="31"/>
      <c r="E555" s="4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31"/>
      <c r="C556" s="33"/>
      <c r="D556" s="31"/>
      <c r="E556" s="4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31"/>
      <c r="C557" s="33"/>
      <c r="D557" s="31"/>
      <c r="E557" s="4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31"/>
      <c r="C558" s="33"/>
      <c r="D558" s="31"/>
      <c r="E558" s="4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31"/>
      <c r="C559" s="33"/>
      <c r="D559" s="31"/>
      <c r="E559" s="4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31"/>
      <c r="C560" s="33"/>
      <c r="D560" s="31"/>
      <c r="E560" s="4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31"/>
      <c r="C561" s="33"/>
      <c r="D561" s="31"/>
      <c r="E561" s="4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31"/>
      <c r="C562" s="33"/>
      <c r="D562" s="31"/>
      <c r="E562" s="4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31"/>
      <c r="C563" s="33"/>
      <c r="D563" s="31"/>
      <c r="E563" s="4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31"/>
      <c r="C564" s="33"/>
      <c r="D564" s="31"/>
      <c r="E564" s="4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31"/>
      <c r="C565" s="33"/>
      <c r="D565" s="31"/>
      <c r="E565" s="4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31"/>
      <c r="C566" s="33"/>
      <c r="D566" s="31"/>
      <c r="E566" s="4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31"/>
      <c r="C567" s="33"/>
      <c r="D567" s="31"/>
      <c r="E567" s="4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31"/>
      <c r="C568" s="33"/>
      <c r="D568" s="31"/>
      <c r="E568" s="4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31"/>
      <c r="C569" s="33"/>
      <c r="D569" s="31"/>
      <c r="E569" s="4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31"/>
      <c r="C570" s="33"/>
      <c r="D570" s="31"/>
      <c r="E570" s="4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31"/>
      <c r="C571" s="33"/>
      <c r="D571" s="31"/>
      <c r="E571" s="4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31"/>
      <c r="C572" s="33"/>
      <c r="D572" s="31"/>
      <c r="E572" s="4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31"/>
      <c r="C573" s="33"/>
      <c r="D573" s="31"/>
      <c r="E573" s="4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31"/>
      <c r="C574" s="33"/>
      <c r="D574" s="31"/>
      <c r="E574" s="4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31"/>
      <c r="C575" s="33"/>
      <c r="D575" s="31"/>
      <c r="E575" s="4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31"/>
      <c r="C576" s="33"/>
      <c r="D576" s="31"/>
      <c r="E576" s="4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31"/>
      <c r="C577" s="33"/>
      <c r="D577" s="31"/>
      <c r="E577" s="4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31"/>
      <c r="C578" s="33"/>
      <c r="D578" s="31"/>
      <c r="E578" s="4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31"/>
      <c r="C579" s="33"/>
      <c r="D579" s="31"/>
      <c r="E579" s="4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31"/>
      <c r="C580" s="33"/>
      <c r="D580" s="31"/>
      <c r="E580" s="4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31"/>
      <c r="C581" s="33"/>
      <c r="D581" s="31"/>
      <c r="E581" s="4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31"/>
      <c r="C582" s="33"/>
      <c r="D582" s="31"/>
      <c r="E582" s="4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31"/>
      <c r="C583" s="33"/>
      <c r="D583" s="31"/>
      <c r="E583" s="4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31"/>
      <c r="C584" s="33"/>
      <c r="D584" s="31"/>
      <c r="E584" s="4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31"/>
      <c r="C585" s="33"/>
      <c r="D585" s="31"/>
      <c r="E585" s="4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31"/>
      <c r="C586" s="33"/>
      <c r="D586" s="31"/>
      <c r="E586" s="4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31"/>
      <c r="C587" s="33"/>
      <c r="D587" s="31"/>
      <c r="E587" s="4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31"/>
      <c r="C588" s="33"/>
      <c r="D588" s="31"/>
      <c r="E588" s="4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31"/>
      <c r="C589" s="33"/>
      <c r="D589" s="31"/>
      <c r="E589" s="4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31"/>
      <c r="C590" s="33"/>
      <c r="D590" s="31"/>
      <c r="E590" s="4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31"/>
      <c r="C591" s="33"/>
      <c r="D591" s="31"/>
      <c r="E591" s="4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31"/>
      <c r="C592" s="33"/>
      <c r="D592" s="31"/>
      <c r="E592" s="4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31"/>
      <c r="C593" s="33"/>
      <c r="D593" s="31"/>
      <c r="E593" s="4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31"/>
      <c r="C594" s="33"/>
      <c r="D594" s="31"/>
      <c r="E594" s="4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31"/>
      <c r="C595" s="33"/>
      <c r="D595" s="31"/>
      <c r="E595" s="4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31"/>
      <c r="C596" s="33"/>
      <c r="D596" s="31"/>
      <c r="E596" s="4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31"/>
      <c r="C597" s="33"/>
      <c r="D597" s="31"/>
      <c r="E597" s="4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31"/>
      <c r="C598" s="33"/>
      <c r="D598" s="31"/>
      <c r="E598" s="4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31"/>
      <c r="C599" s="33"/>
      <c r="D599" s="31"/>
      <c r="E599" s="4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31"/>
      <c r="C600" s="33"/>
      <c r="D600" s="31"/>
      <c r="E600" s="4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31"/>
      <c r="C601" s="33"/>
      <c r="D601" s="31"/>
      <c r="E601" s="4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31"/>
      <c r="C602" s="33"/>
      <c r="D602" s="31"/>
      <c r="E602" s="4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31"/>
      <c r="C603" s="33"/>
      <c r="D603" s="31"/>
      <c r="E603" s="4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31"/>
      <c r="C604" s="33"/>
      <c r="D604" s="31"/>
      <c r="E604" s="4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31"/>
      <c r="C605" s="33"/>
      <c r="D605" s="31"/>
      <c r="E605" s="4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31"/>
      <c r="C606" s="33"/>
      <c r="D606" s="31"/>
      <c r="E606" s="4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31"/>
      <c r="C607" s="33"/>
      <c r="D607" s="31"/>
      <c r="E607" s="4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31"/>
      <c r="C608" s="33"/>
      <c r="D608" s="31"/>
      <c r="E608" s="4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31"/>
      <c r="C609" s="33"/>
      <c r="D609" s="31"/>
      <c r="E609" s="4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31"/>
      <c r="C610" s="33"/>
      <c r="D610" s="31"/>
      <c r="E610" s="4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31"/>
      <c r="C611" s="33"/>
      <c r="D611" s="31"/>
      <c r="E611" s="4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31"/>
      <c r="C612" s="33"/>
      <c r="D612" s="31"/>
      <c r="E612" s="4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31"/>
      <c r="C613" s="33"/>
      <c r="D613" s="31"/>
      <c r="E613" s="4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31"/>
      <c r="C614" s="33"/>
      <c r="D614" s="31"/>
      <c r="E614" s="4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31"/>
      <c r="C615" s="33"/>
      <c r="D615" s="31"/>
      <c r="E615" s="4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31"/>
      <c r="C616" s="33"/>
      <c r="D616" s="31"/>
      <c r="E616" s="4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31"/>
      <c r="C617" s="33"/>
      <c r="D617" s="31"/>
      <c r="E617" s="4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31"/>
      <c r="C618" s="33"/>
      <c r="D618" s="31"/>
      <c r="E618" s="4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31"/>
      <c r="C619" s="33"/>
      <c r="D619" s="31"/>
      <c r="E619" s="4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31"/>
      <c r="C620" s="33"/>
      <c r="D620" s="31"/>
      <c r="E620" s="4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31"/>
      <c r="C621" s="33"/>
      <c r="D621" s="31"/>
      <c r="E621" s="4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31"/>
      <c r="C622" s="33"/>
      <c r="D622" s="31"/>
      <c r="E622" s="4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31"/>
      <c r="C623" s="33"/>
      <c r="D623" s="31"/>
      <c r="E623" s="4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31"/>
      <c r="C624" s="33"/>
      <c r="D624" s="31"/>
      <c r="E624" s="4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31"/>
      <c r="C625" s="33"/>
      <c r="D625" s="31"/>
      <c r="E625" s="4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31"/>
      <c r="C626" s="33"/>
      <c r="D626" s="31"/>
      <c r="E626" s="4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31"/>
      <c r="C627" s="33"/>
      <c r="D627" s="31"/>
      <c r="E627" s="4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31"/>
      <c r="C628" s="33"/>
      <c r="D628" s="31"/>
      <c r="E628" s="4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31"/>
      <c r="C629" s="33"/>
      <c r="D629" s="31"/>
      <c r="E629" s="4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31"/>
      <c r="C630" s="33"/>
      <c r="D630" s="31"/>
      <c r="E630" s="4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31"/>
      <c r="C631" s="33"/>
      <c r="D631" s="31"/>
      <c r="E631" s="4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31"/>
      <c r="C632" s="33"/>
      <c r="D632" s="31"/>
      <c r="E632" s="4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31"/>
      <c r="C633" s="33"/>
      <c r="D633" s="31"/>
      <c r="E633" s="4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31"/>
      <c r="C634" s="33"/>
      <c r="D634" s="31"/>
      <c r="E634" s="4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31"/>
      <c r="C635" s="33"/>
      <c r="D635" s="31"/>
      <c r="E635" s="4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31"/>
      <c r="C636" s="33"/>
      <c r="D636" s="31"/>
      <c r="E636" s="4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31"/>
      <c r="C637" s="33"/>
      <c r="D637" s="31"/>
      <c r="E637" s="4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31"/>
      <c r="C638" s="33"/>
      <c r="D638" s="31"/>
      <c r="E638" s="4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31"/>
      <c r="C639" s="33"/>
      <c r="D639" s="31"/>
      <c r="E639" s="4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31"/>
      <c r="C640" s="33"/>
      <c r="D640" s="31"/>
      <c r="E640" s="4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31"/>
      <c r="C641" s="33"/>
      <c r="D641" s="31"/>
      <c r="E641" s="4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31"/>
      <c r="C642" s="33"/>
      <c r="D642" s="31"/>
      <c r="E642" s="4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31"/>
      <c r="C643" s="33"/>
      <c r="D643" s="31"/>
      <c r="E643" s="4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31"/>
      <c r="C644" s="33"/>
      <c r="D644" s="31"/>
      <c r="E644" s="4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31"/>
      <c r="C645" s="33"/>
      <c r="D645" s="31"/>
      <c r="E645" s="4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31"/>
      <c r="C646" s="33"/>
      <c r="D646" s="31"/>
      <c r="E646" s="4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31"/>
      <c r="C647" s="33"/>
      <c r="D647" s="31"/>
      <c r="E647" s="4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31"/>
      <c r="C648" s="33"/>
      <c r="D648" s="31"/>
      <c r="E648" s="4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31"/>
      <c r="C649" s="33"/>
      <c r="D649" s="31"/>
      <c r="E649" s="4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31"/>
      <c r="C650" s="33"/>
      <c r="D650" s="31"/>
      <c r="E650" s="4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31"/>
      <c r="C651" s="33"/>
      <c r="D651" s="31"/>
      <c r="E651" s="4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31"/>
      <c r="C652" s="33"/>
      <c r="D652" s="31"/>
      <c r="E652" s="4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31"/>
      <c r="C653" s="33"/>
      <c r="D653" s="31"/>
      <c r="E653" s="4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31"/>
      <c r="C654" s="33"/>
      <c r="D654" s="31"/>
      <c r="E654" s="4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31"/>
      <c r="C655" s="33"/>
      <c r="D655" s="31"/>
      <c r="E655" s="4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31"/>
      <c r="C656" s="33"/>
      <c r="D656" s="31"/>
      <c r="E656" s="4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31"/>
      <c r="C657" s="33"/>
      <c r="D657" s="31"/>
      <c r="E657" s="4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31"/>
      <c r="C658" s="33"/>
      <c r="D658" s="31"/>
      <c r="E658" s="4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31"/>
      <c r="C659" s="33"/>
      <c r="D659" s="31"/>
      <c r="E659" s="4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31"/>
      <c r="C660" s="33"/>
      <c r="D660" s="31"/>
      <c r="E660" s="4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31"/>
      <c r="C661" s="33"/>
      <c r="D661" s="31"/>
      <c r="E661" s="4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31"/>
      <c r="C662" s="33"/>
      <c r="D662" s="31"/>
      <c r="E662" s="4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31"/>
      <c r="C663" s="33"/>
      <c r="D663" s="31"/>
      <c r="E663" s="4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31"/>
      <c r="C664" s="33"/>
      <c r="D664" s="31"/>
      <c r="E664" s="4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31"/>
      <c r="C665" s="33"/>
      <c r="D665" s="31"/>
      <c r="E665" s="4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31"/>
      <c r="C666" s="33"/>
      <c r="D666" s="31"/>
      <c r="E666" s="4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31"/>
      <c r="C667" s="33"/>
      <c r="D667" s="31"/>
      <c r="E667" s="4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31"/>
      <c r="C668" s="33"/>
      <c r="D668" s="31"/>
      <c r="E668" s="4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31"/>
      <c r="C669" s="33"/>
      <c r="D669" s="31"/>
      <c r="E669" s="4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31"/>
      <c r="C670" s="33"/>
      <c r="D670" s="31"/>
      <c r="E670" s="4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31"/>
      <c r="C671" s="33"/>
      <c r="D671" s="31"/>
      <c r="E671" s="4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31"/>
      <c r="C672" s="33"/>
      <c r="D672" s="31"/>
      <c r="E672" s="4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31"/>
      <c r="C673" s="33"/>
      <c r="D673" s="31"/>
      <c r="E673" s="4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31"/>
      <c r="C674" s="33"/>
      <c r="D674" s="31"/>
      <c r="E674" s="4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31"/>
      <c r="C675" s="33"/>
      <c r="D675" s="31"/>
      <c r="E675" s="4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31"/>
      <c r="C676" s="33"/>
      <c r="D676" s="31"/>
      <c r="E676" s="4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31"/>
      <c r="C677" s="33"/>
      <c r="D677" s="31"/>
      <c r="E677" s="4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31"/>
      <c r="C678" s="33"/>
      <c r="D678" s="31"/>
      <c r="E678" s="4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31"/>
      <c r="C679" s="33"/>
      <c r="D679" s="31"/>
      <c r="E679" s="4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31"/>
      <c r="C680" s="33"/>
      <c r="D680" s="31"/>
      <c r="E680" s="4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31"/>
      <c r="C681" s="33"/>
      <c r="D681" s="31"/>
      <c r="E681" s="4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31"/>
      <c r="C682" s="33"/>
      <c r="D682" s="31"/>
      <c r="E682" s="4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31"/>
      <c r="C683" s="33"/>
      <c r="D683" s="31"/>
      <c r="E683" s="4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31"/>
      <c r="C684" s="33"/>
      <c r="D684" s="31"/>
      <c r="E684" s="4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31"/>
      <c r="C685" s="33"/>
      <c r="D685" s="31"/>
      <c r="E685" s="4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31"/>
      <c r="C686" s="33"/>
      <c r="D686" s="31"/>
      <c r="E686" s="4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31"/>
      <c r="C687" s="33"/>
      <c r="D687" s="31"/>
      <c r="E687" s="4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31"/>
      <c r="C688" s="33"/>
      <c r="D688" s="31"/>
      <c r="E688" s="4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31"/>
      <c r="C689" s="33"/>
      <c r="D689" s="31"/>
      <c r="E689" s="4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31"/>
      <c r="C690" s="33"/>
      <c r="D690" s="31"/>
      <c r="E690" s="4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31"/>
      <c r="C691" s="33"/>
      <c r="D691" s="31"/>
      <c r="E691" s="4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31"/>
      <c r="C692" s="33"/>
      <c r="D692" s="31"/>
      <c r="E692" s="4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31"/>
      <c r="C693" s="33"/>
      <c r="D693" s="31"/>
      <c r="E693" s="4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31"/>
      <c r="C694" s="33"/>
      <c r="D694" s="31"/>
      <c r="E694" s="4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31"/>
      <c r="C695" s="33"/>
      <c r="D695" s="31"/>
      <c r="E695" s="4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31"/>
      <c r="C696" s="33"/>
      <c r="D696" s="31"/>
      <c r="E696" s="4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31"/>
      <c r="C697" s="33"/>
      <c r="D697" s="31"/>
      <c r="E697" s="4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31"/>
      <c r="C698" s="33"/>
      <c r="D698" s="31"/>
      <c r="E698" s="4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31"/>
      <c r="C699" s="33"/>
      <c r="D699" s="31"/>
      <c r="E699" s="4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31"/>
      <c r="C700" s="33"/>
      <c r="D700" s="31"/>
      <c r="E700" s="4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31"/>
      <c r="C701" s="33"/>
      <c r="D701" s="31"/>
      <c r="E701" s="4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31"/>
      <c r="C702" s="33"/>
      <c r="D702" s="31"/>
      <c r="E702" s="4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31"/>
      <c r="C703" s="33"/>
      <c r="D703" s="31"/>
      <c r="E703" s="4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31"/>
      <c r="C704" s="33"/>
      <c r="D704" s="31"/>
      <c r="E704" s="4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31"/>
      <c r="C705" s="33"/>
      <c r="D705" s="31"/>
      <c r="E705" s="4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31"/>
      <c r="C706" s="33"/>
      <c r="D706" s="31"/>
      <c r="E706" s="4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31"/>
      <c r="C707" s="33"/>
      <c r="D707" s="31"/>
      <c r="E707" s="4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31"/>
      <c r="C708" s="33"/>
      <c r="D708" s="31"/>
      <c r="E708" s="4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31"/>
      <c r="C709" s="33"/>
      <c r="D709" s="31"/>
      <c r="E709" s="4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31"/>
      <c r="C710" s="33"/>
      <c r="D710" s="31"/>
      <c r="E710" s="4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31"/>
      <c r="C711" s="33"/>
      <c r="D711" s="31"/>
      <c r="E711" s="4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31"/>
      <c r="C712" s="33"/>
      <c r="D712" s="31"/>
      <c r="E712" s="4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31"/>
      <c r="C713" s="33"/>
      <c r="D713" s="31"/>
      <c r="E713" s="4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31"/>
      <c r="C714" s="33"/>
      <c r="D714" s="31"/>
      <c r="E714" s="4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31"/>
      <c r="C715" s="33"/>
      <c r="D715" s="31"/>
      <c r="E715" s="4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31"/>
      <c r="C716" s="33"/>
      <c r="D716" s="31"/>
      <c r="E716" s="4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31"/>
      <c r="C717" s="33"/>
      <c r="D717" s="31"/>
      <c r="E717" s="4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31"/>
      <c r="C718" s="33"/>
      <c r="D718" s="31"/>
      <c r="E718" s="4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31"/>
      <c r="C719" s="33"/>
      <c r="D719" s="31"/>
      <c r="E719" s="4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31"/>
      <c r="C720" s="33"/>
      <c r="D720" s="31"/>
      <c r="E720" s="4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31"/>
      <c r="C721" s="33"/>
      <c r="D721" s="31"/>
      <c r="E721" s="4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31"/>
      <c r="C722" s="33"/>
      <c r="D722" s="31"/>
      <c r="E722" s="4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31"/>
      <c r="C723" s="33"/>
      <c r="D723" s="31"/>
      <c r="E723" s="4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31"/>
      <c r="C724" s="33"/>
      <c r="D724" s="31"/>
      <c r="E724" s="4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31"/>
      <c r="C725" s="33"/>
      <c r="D725" s="31"/>
      <c r="E725" s="4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31"/>
      <c r="C726" s="33"/>
      <c r="D726" s="31"/>
      <c r="E726" s="4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31"/>
      <c r="C727" s="33"/>
      <c r="D727" s="31"/>
      <c r="E727" s="4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31"/>
      <c r="C728" s="33"/>
      <c r="D728" s="31"/>
      <c r="E728" s="4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31"/>
      <c r="C729" s="33"/>
      <c r="D729" s="31"/>
      <c r="E729" s="4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31"/>
      <c r="C730" s="33"/>
      <c r="D730" s="31"/>
      <c r="E730" s="4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31"/>
      <c r="C731" s="33"/>
      <c r="D731" s="31"/>
      <c r="E731" s="4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31"/>
      <c r="C732" s="33"/>
      <c r="D732" s="31"/>
      <c r="E732" s="4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31"/>
      <c r="C733" s="33"/>
      <c r="D733" s="31"/>
      <c r="E733" s="4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31"/>
      <c r="C734" s="33"/>
      <c r="D734" s="31"/>
      <c r="E734" s="4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31"/>
      <c r="C735" s="33"/>
      <c r="D735" s="31"/>
      <c r="E735" s="4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31"/>
      <c r="C736" s="33"/>
      <c r="D736" s="31"/>
      <c r="E736" s="4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31"/>
      <c r="C737" s="33"/>
      <c r="D737" s="31"/>
      <c r="E737" s="4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31"/>
      <c r="C738" s="33"/>
      <c r="D738" s="31"/>
      <c r="E738" s="4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31"/>
      <c r="C739" s="33"/>
      <c r="D739" s="31"/>
      <c r="E739" s="4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31"/>
      <c r="C740" s="33"/>
      <c r="D740" s="31"/>
      <c r="E740" s="4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31"/>
      <c r="C741" s="33"/>
      <c r="D741" s="31"/>
      <c r="E741" s="4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31"/>
      <c r="C742" s="33"/>
      <c r="D742" s="31"/>
      <c r="E742" s="4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31"/>
      <c r="C743" s="33"/>
      <c r="D743" s="31"/>
      <c r="E743" s="4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31"/>
      <c r="C744" s="33"/>
      <c r="D744" s="31"/>
      <c r="E744" s="4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31"/>
      <c r="C745" s="33"/>
      <c r="D745" s="31"/>
      <c r="E745" s="4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31"/>
      <c r="C746" s="33"/>
      <c r="D746" s="31"/>
      <c r="E746" s="4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31"/>
      <c r="C747" s="33"/>
      <c r="D747" s="31"/>
      <c r="E747" s="4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31"/>
      <c r="C748" s="33"/>
      <c r="D748" s="31"/>
      <c r="E748" s="4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31"/>
      <c r="C749" s="33"/>
      <c r="D749" s="31"/>
      <c r="E749" s="4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31"/>
      <c r="C750" s="33"/>
      <c r="D750" s="31"/>
      <c r="E750" s="4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31"/>
      <c r="C751" s="33"/>
      <c r="D751" s="31"/>
      <c r="E751" s="4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31"/>
      <c r="C752" s="33"/>
      <c r="D752" s="31"/>
      <c r="E752" s="4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31"/>
      <c r="C753" s="33"/>
      <c r="D753" s="31"/>
      <c r="E753" s="4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31"/>
      <c r="C754" s="33"/>
      <c r="D754" s="31"/>
      <c r="E754" s="4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31"/>
      <c r="C755" s="33"/>
      <c r="D755" s="31"/>
      <c r="E755" s="4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31"/>
      <c r="C756" s="33"/>
      <c r="D756" s="31"/>
      <c r="E756" s="4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31"/>
      <c r="C757" s="33"/>
      <c r="D757" s="31"/>
      <c r="E757" s="4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31"/>
      <c r="C758" s="33"/>
      <c r="D758" s="31"/>
      <c r="E758" s="4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31"/>
      <c r="C759" s="33"/>
      <c r="D759" s="31"/>
      <c r="E759" s="4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31"/>
      <c r="C760" s="33"/>
      <c r="D760" s="31"/>
      <c r="E760" s="4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31"/>
      <c r="C761" s="33"/>
      <c r="D761" s="31"/>
      <c r="E761" s="4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31"/>
      <c r="C762" s="33"/>
      <c r="D762" s="31"/>
      <c r="E762" s="4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31"/>
      <c r="C763" s="33"/>
      <c r="D763" s="31"/>
      <c r="E763" s="4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31"/>
      <c r="C764" s="33"/>
      <c r="D764" s="31"/>
      <c r="E764" s="4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31"/>
      <c r="C765" s="33"/>
      <c r="D765" s="31"/>
      <c r="E765" s="4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31"/>
      <c r="C766" s="33"/>
      <c r="D766" s="31"/>
      <c r="E766" s="4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31"/>
      <c r="C767" s="33"/>
      <c r="D767" s="31"/>
      <c r="E767" s="4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31"/>
      <c r="C768" s="33"/>
      <c r="D768" s="31"/>
      <c r="E768" s="4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31"/>
      <c r="C769" s="33"/>
      <c r="D769" s="31"/>
      <c r="E769" s="4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31"/>
      <c r="C770" s="33"/>
      <c r="D770" s="31"/>
      <c r="E770" s="4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31"/>
      <c r="C771" s="33"/>
      <c r="D771" s="31"/>
      <c r="E771" s="4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31"/>
      <c r="C772" s="33"/>
      <c r="D772" s="31"/>
      <c r="E772" s="4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31"/>
      <c r="C773" s="33"/>
      <c r="D773" s="31"/>
      <c r="E773" s="4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31"/>
      <c r="C774" s="33"/>
      <c r="D774" s="31"/>
      <c r="E774" s="4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31"/>
      <c r="C775" s="33"/>
      <c r="D775" s="31"/>
      <c r="E775" s="4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31"/>
      <c r="C776" s="33"/>
      <c r="D776" s="31"/>
      <c r="E776" s="4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31"/>
      <c r="C777" s="33"/>
      <c r="D777" s="31"/>
      <c r="E777" s="4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31"/>
      <c r="C778" s="33"/>
      <c r="D778" s="31"/>
      <c r="E778" s="4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31"/>
      <c r="C779" s="33"/>
      <c r="D779" s="31"/>
      <c r="E779" s="4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31"/>
      <c r="C780" s="33"/>
      <c r="D780" s="31"/>
      <c r="E780" s="4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31"/>
      <c r="C781" s="33"/>
      <c r="D781" s="31"/>
      <c r="E781" s="4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31"/>
      <c r="C782" s="33"/>
      <c r="D782" s="31"/>
      <c r="E782" s="4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31"/>
      <c r="C783" s="33"/>
      <c r="D783" s="31"/>
      <c r="E783" s="4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31"/>
      <c r="C784" s="33"/>
      <c r="D784" s="31"/>
      <c r="E784" s="4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31"/>
      <c r="C785" s="33"/>
      <c r="D785" s="31"/>
      <c r="E785" s="4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31"/>
      <c r="C786" s="33"/>
      <c r="D786" s="31"/>
      <c r="E786" s="4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31"/>
      <c r="C787" s="33"/>
      <c r="D787" s="31"/>
      <c r="E787" s="4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31"/>
      <c r="C788" s="33"/>
      <c r="D788" s="31"/>
      <c r="E788" s="4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31"/>
      <c r="C789" s="33"/>
      <c r="D789" s="31"/>
      <c r="E789" s="4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31"/>
      <c r="C790" s="33"/>
      <c r="D790" s="31"/>
      <c r="E790" s="4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31"/>
      <c r="C791" s="33"/>
      <c r="D791" s="31"/>
      <c r="E791" s="4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31"/>
      <c r="C792" s="33"/>
      <c r="D792" s="31"/>
      <c r="E792" s="4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31"/>
      <c r="C793" s="33"/>
      <c r="D793" s="31"/>
      <c r="E793" s="4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31"/>
      <c r="C794" s="33"/>
      <c r="D794" s="31"/>
      <c r="E794" s="4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31"/>
      <c r="C795" s="33"/>
      <c r="D795" s="31"/>
      <c r="E795" s="4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31"/>
      <c r="C796" s="33"/>
      <c r="D796" s="31"/>
      <c r="E796" s="4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31"/>
      <c r="C797" s="33"/>
      <c r="D797" s="31"/>
      <c r="E797" s="4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31"/>
      <c r="C798" s="33"/>
      <c r="D798" s="31"/>
      <c r="E798" s="4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31"/>
      <c r="C799" s="33"/>
      <c r="D799" s="31"/>
      <c r="E799" s="4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31"/>
      <c r="C800" s="33"/>
      <c r="D800" s="31"/>
      <c r="E800" s="4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31"/>
      <c r="C801" s="33"/>
      <c r="D801" s="31"/>
      <c r="E801" s="4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31"/>
      <c r="C802" s="33"/>
      <c r="D802" s="31"/>
      <c r="E802" s="4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31"/>
      <c r="C803" s="33"/>
      <c r="D803" s="31"/>
      <c r="E803" s="4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31"/>
      <c r="C804" s="33"/>
      <c r="D804" s="31"/>
      <c r="E804" s="4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31"/>
      <c r="C805" s="33"/>
      <c r="D805" s="31"/>
      <c r="E805" s="4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31"/>
      <c r="C806" s="33"/>
      <c r="D806" s="31"/>
      <c r="E806" s="4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31"/>
      <c r="C807" s="33"/>
      <c r="D807" s="31"/>
      <c r="E807" s="4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31"/>
      <c r="C808" s="33"/>
      <c r="D808" s="31"/>
      <c r="E808" s="4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31"/>
      <c r="C809" s="33"/>
      <c r="D809" s="31"/>
      <c r="E809" s="4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31"/>
      <c r="C810" s="33"/>
      <c r="D810" s="31"/>
      <c r="E810" s="4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31"/>
      <c r="C811" s="33"/>
      <c r="D811" s="31"/>
      <c r="E811" s="4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31"/>
      <c r="C812" s="33"/>
      <c r="D812" s="31"/>
      <c r="E812" s="4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31"/>
      <c r="C813" s="33"/>
      <c r="D813" s="31"/>
      <c r="E813" s="4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31"/>
      <c r="C814" s="33"/>
      <c r="D814" s="31"/>
      <c r="E814" s="4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31"/>
      <c r="C815" s="33"/>
      <c r="D815" s="31"/>
      <c r="E815" s="4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31"/>
      <c r="C816" s="33"/>
      <c r="D816" s="31"/>
      <c r="E816" s="4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31"/>
      <c r="C817" s="33"/>
      <c r="D817" s="31"/>
      <c r="E817" s="4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31"/>
      <c r="C818" s="33"/>
      <c r="D818" s="31"/>
      <c r="E818" s="4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31"/>
      <c r="C819" s="33"/>
      <c r="D819" s="31"/>
      <c r="E819" s="4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31"/>
      <c r="C820" s="33"/>
      <c r="D820" s="31"/>
      <c r="E820" s="4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31"/>
      <c r="C821" s="33"/>
      <c r="D821" s="31"/>
      <c r="E821" s="4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31"/>
      <c r="C822" s="33"/>
      <c r="D822" s="31"/>
      <c r="E822" s="4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31"/>
      <c r="C823" s="33"/>
      <c r="D823" s="31"/>
      <c r="E823" s="4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31"/>
      <c r="C824" s="33"/>
      <c r="D824" s="31"/>
      <c r="E824" s="4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31"/>
      <c r="C825" s="33"/>
      <c r="D825" s="31"/>
      <c r="E825" s="4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31"/>
      <c r="C826" s="33"/>
      <c r="D826" s="31"/>
      <c r="E826" s="4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31"/>
      <c r="C827" s="33"/>
      <c r="D827" s="31"/>
      <c r="E827" s="4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31"/>
      <c r="C828" s="33"/>
      <c r="D828" s="31"/>
      <c r="E828" s="4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31"/>
      <c r="C829" s="33"/>
      <c r="D829" s="31"/>
      <c r="E829" s="4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31"/>
      <c r="C830" s="33"/>
      <c r="D830" s="31"/>
      <c r="E830" s="4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31"/>
      <c r="C831" s="33"/>
      <c r="D831" s="31"/>
      <c r="E831" s="4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31"/>
      <c r="C832" s="33"/>
      <c r="D832" s="31"/>
      <c r="E832" s="4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31"/>
      <c r="C833" s="33"/>
      <c r="D833" s="31"/>
      <c r="E833" s="4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31"/>
      <c r="C834" s="33"/>
      <c r="D834" s="31"/>
      <c r="E834" s="4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31"/>
      <c r="C835" s="33"/>
      <c r="D835" s="31"/>
      <c r="E835" s="4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31"/>
      <c r="C836" s="33"/>
      <c r="D836" s="31"/>
      <c r="E836" s="4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31"/>
      <c r="C837" s="33"/>
      <c r="D837" s="31"/>
      <c r="E837" s="4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31"/>
      <c r="C838" s="33"/>
      <c r="D838" s="31"/>
      <c r="E838" s="4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31"/>
      <c r="C839" s="33"/>
      <c r="D839" s="31"/>
      <c r="E839" s="4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31"/>
      <c r="C840" s="33"/>
      <c r="D840" s="31"/>
      <c r="E840" s="4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31"/>
      <c r="C841" s="33"/>
      <c r="D841" s="31"/>
      <c r="E841" s="4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31"/>
      <c r="C842" s="33"/>
      <c r="D842" s="31"/>
      <c r="E842" s="4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31"/>
      <c r="C843" s="33"/>
      <c r="D843" s="31"/>
      <c r="E843" s="4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31"/>
      <c r="C844" s="33"/>
      <c r="D844" s="31"/>
      <c r="E844" s="4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31"/>
      <c r="C845" s="33"/>
      <c r="D845" s="31"/>
      <c r="E845" s="4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31"/>
      <c r="C846" s="33"/>
      <c r="D846" s="31"/>
      <c r="E846" s="4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31"/>
      <c r="C847" s="33"/>
      <c r="D847" s="31"/>
      <c r="E847" s="4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31"/>
      <c r="C848" s="33"/>
      <c r="D848" s="31"/>
      <c r="E848" s="4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31"/>
      <c r="C849" s="33"/>
      <c r="D849" s="31"/>
      <c r="E849" s="4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31"/>
      <c r="C850" s="33"/>
      <c r="D850" s="31"/>
      <c r="E850" s="4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31"/>
      <c r="C851" s="33"/>
      <c r="D851" s="31"/>
      <c r="E851" s="4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31"/>
      <c r="C852" s="33"/>
      <c r="D852" s="31"/>
      <c r="E852" s="4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31"/>
      <c r="C853" s="33"/>
      <c r="D853" s="31"/>
      <c r="E853" s="4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31"/>
      <c r="C854" s="33"/>
      <c r="D854" s="31"/>
      <c r="E854" s="4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31"/>
      <c r="C855" s="33"/>
      <c r="D855" s="31"/>
      <c r="E855" s="4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31"/>
      <c r="C856" s="33"/>
      <c r="D856" s="31"/>
      <c r="E856" s="4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31"/>
      <c r="C857" s="33"/>
      <c r="D857" s="31"/>
      <c r="E857" s="4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31"/>
      <c r="C858" s="33"/>
      <c r="D858" s="31"/>
      <c r="E858" s="4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31"/>
      <c r="C859" s="33"/>
      <c r="D859" s="31"/>
      <c r="E859" s="4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31"/>
      <c r="C860" s="33"/>
      <c r="D860" s="31"/>
      <c r="E860" s="4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31"/>
      <c r="C861" s="33"/>
      <c r="D861" s="31"/>
      <c r="E861" s="4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31"/>
      <c r="C862" s="33"/>
      <c r="D862" s="31"/>
      <c r="E862" s="4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31"/>
      <c r="C863" s="33"/>
      <c r="D863" s="31"/>
      <c r="E863" s="4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31"/>
      <c r="C864" s="33"/>
      <c r="D864" s="31"/>
      <c r="E864" s="4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31"/>
      <c r="C865" s="33"/>
      <c r="D865" s="31"/>
      <c r="E865" s="4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31"/>
      <c r="C866" s="33"/>
      <c r="D866" s="31"/>
      <c r="E866" s="4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31"/>
      <c r="C867" s="33"/>
      <c r="D867" s="31"/>
      <c r="E867" s="4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31"/>
      <c r="C868" s="33"/>
      <c r="D868" s="31"/>
      <c r="E868" s="4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31"/>
      <c r="C869" s="33"/>
      <c r="D869" s="31"/>
      <c r="E869" s="4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31"/>
      <c r="C870" s="33"/>
      <c r="D870" s="31"/>
      <c r="E870" s="4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31"/>
      <c r="C871" s="33"/>
      <c r="D871" s="31"/>
      <c r="E871" s="4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31"/>
      <c r="C872" s="33"/>
      <c r="D872" s="31"/>
      <c r="E872" s="4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31"/>
      <c r="C873" s="33"/>
      <c r="D873" s="31"/>
      <c r="E873" s="4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31"/>
      <c r="C874" s="33"/>
      <c r="D874" s="31"/>
      <c r="E874" s="4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31"/>
      <c r="C875" s="33"/>
      <c r="D875" s="31"/>
      <c r="E875" s="4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31"/>
      <c r="C876" s="33"/>
      <c r="D876" s="31"/>
      <c r="E876" s="4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31"/>
      <c r="C877" s="33"/>
      <c r="D877" s="31"/>
      <c r="E877" s="4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31"/>
      <c r="C878" s="33"/>
      <c r="D878" s="31"/>
      <c r="E878" s="4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31"/>
      <c r="C879" s="33"/>
      <c r="D879" s="31"/>
      <c r="E879" s="4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31"/>
      <c r="C880" s="33"/>
      <c r="D880" s="31"/>
      <c r="E880" s="4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31"/>
      <c r="C881" s="33"/>
      <c r="D881" s="31"/>
      <c r="E881" s="4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31"/>
      <c r="C882" s="33"/>
      <c r="D882" s="31"/>
      <c r="E882" s="4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31"/>
      <c r="C883" s="33"/>
      <c r="D883" s="31"/>
      <c r="E883" s="4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31"/>
      <c r="C884" s="33"/>
      <c r="D884" s="31"/>
      <c r="E884" s="4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31"/>
      <c r="C885" s="33"/>
      <c r="D885" s="31"/>
      <c r="E885" s="4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31"/>
      <c r="C886" s="33"/>
      <c r="D886" s="31"/>
      <c r="E886" s="4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31"/>
      <c r="C887" s="33"/>
      <c r="D887" s="31"/>
      <c r="E887" s="4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31"/>
      <c r="C888" s="33"/>
      <c r="D888" s="31"/>
      <c r="E888" s="4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31"/>
      <c r="C889" s="33"/>
      <c r="D889" s="31"/>
      <c r="E889" s="4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31"/>
      <c r="C890" s="33"/>
      <c r="D890" s="31"/>
      <c r="E890" s="4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31"/>
      <c r="C891" s="33"/>
      <c r="D891" s="31"/>
      <c r="E891" s="4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31"/>
      <c r="C892" s="33"/>
      <c r="D892" s="31"/>
      <c r="E892" s="4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31"/>
      <c r="C893" s="33"/>
      <c r="D893" s="31"/>
      <c r="E893" s="4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31"/>
      <c r="C894" s="33"/>
      <c r="D894" s="31"/>
      <c r="E894" s="4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31"/>
      <c r="C895" s="33"/>
      <c r="D895" s="31"/>
      <c r="E895" s="4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31"/>
      <c r="C896" s="33"/>
      <c r="D896" s="31"/>
      <c r="E896" s="4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31"/>
      <c r="C897" s="33"/>
      <c r="D897" s="31"/>
      <c r="E897" s="4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31"/>
      <c r="C898" s="33"/>
      <c r="D898" s="31"/>
      <c r="E898" s="4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31"/>
      <c r="C899" s="33"/>
      <c r="D899" s="31"/>
      <c r="E899" s="4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31"/>
      <c r="C900" s="33"/>
      <c r="D900" s="31"/>
      <c r="E900" s="4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31"/>
      <c r="C901" s="33"/>
      <c r="D901" s="31"/>
      <c r="E901" s="4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31"/>
      <c r="C902" s="33"/>
      <c r="D902" s="31"/>
      <c r="E902" s="4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31"/>
      <c r="C903" s="33"/>
      <c r="D903" s="31"/>
      <c r="E903" s="4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31"/>
      <c r="C904" s="33"/>
      <c r="D904" s="31"/>
      <c r="E904" s="4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31"/>
      <c r="C905" s="33"/>
      <c r="D905" s="31"/>
      <c r="E905" s="4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31"/>
      <c r="C906" s="33"/>
      <c r="D906" s="31"/>
      <c r="E906" s="4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31"/>
      <c r="C907" s="33"/>
      <c r="D907" s="31"/>
      <c r="E907" s="4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31"/>
      <c r="C908" s="33"/>
      <c r="D908" s="31"/>
      <c r="E908" s="4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31"/>
      <c r="C909" s="33"/>
      <c r="D909" s="31"/>
      <c r="E909" s="4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31"/>
      <c r="C910" s="33"/>
      <c r="D910" s="31"/>
      <c r="E910" s="4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31"/>
      <c r="C911" s="33"/>
      <c r="D911" s="31"/>
      <c r="E911" s="4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31"/>
      <c r="C912" s="33"/>
      <c r="D912" s="31"/>
      <c r="E912" s="4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31"/>
      <c r="C913" s="33"/>
      <c r="D913" s="31"/>
      <c r="E913" s="4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31"/>
      <c r="C914" s="33"/>
      <c r="D914" s="31"/>
      <c r="E914" s="4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31"/>
      <c r="C915" s="33"/>
      <c r="D915" s="31"/>
      <c r="E915" s="4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31"/>
      <c r="C916" s="33"/>
      <c r="D916" s="31"/>
      <c r="E916" s="4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31"/>
      <c r="C917" s="33"/>
      <c r="D917" s="31"/>
      <c r="E917" s="4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31"/>
      <c r="C918" s="33"/>
      <c r="D918" s="31"/>
      <c r="E918" s="4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31"/>
      <c r="C919" s="33"/>
      <c r="D919" s="31"/>
      <c r="E919" s="4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31"/>
      <c r="C920" s="33"/>
      <c r="D920" s="31"/>
      <c r="E920" s="4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31"/>
      <c r="C921" s="33"/>
      <c r="D921" s="31"/>
      <c r="E921" s="4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31"/>
      <c r="C922" s="33"/>
      <c r="D922" s="31"/>
      <c r="E922" s="4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31"/>
      <c r="C923" s="33"/>
      <c r="D923" s="31"/>
      <c r="E923" s="4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31"/>
      <c r="C924" s="33"/>
      <c r="D924" s="31"/>
      <c r="E924" s="4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31"/>
      <c r="C925" s="33"/>
      <c r="D925" s="31"/>
      <c r="E925" s="4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31"/>
      <c r="C926" s="33"/>
      <c r="D926" s="31"/>
      <c r="E926" s="4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31"/>
      <c r="C927" s="33"/>
      <c r="D927" s="31"/>
      <c r="E927" s="4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31"/>
      <c r="C928" s="33"/>
      <c r="D928" s="31"/>
      <c r="E928" s="4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31"/>
      <c r="C929" s="33"/>
      <c r="D929" s="31"/>
      <c r="E929" s="4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31"/>
      <c r="C930" s="33"/>
      <c r="D930" s="31"/>
      <c r="E930" s="4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31"/>
      <c r="C931" s="33"/>
      <c r="D931" s="31"/>
      <c r="E931" s="4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31"/>
      <c r="C932" s="33"/>
      <c r="D932" s="31"/>
      <c r="E932" s="4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31"/>
      <c r="C933" s="33"/>
      <c r="D933" s="31"/>
      <c r="E933" s="4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31"/>
      <c r="C934" s="33"/>
      <c r="D934" s="31"/>
      <c r="E934" s="4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31"/>
      <c r="C935" s="33"/>
      <c r="D935" s="31"/>
      <c r="E935" s="4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31"/>
      <c r="C936" s="33"/>
      <c r="D936" s="31"/>
      <c r="E936" s="4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31"/>
      <c r="C937" s="33"/>
      <c r="D937" s="31"/>
      <c r="E937" s="4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31"/>
      <c r="C938" s="33"/>
      <c r="D938" s="31"/>
      <c r="E938" s="4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31"/>
      <c r="C939" s="33"/>
      <c r="D939" s="31"/>
      <c r="E939" s="4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31"/>
      <c r="C940" s="33"/>
      <c r="D940" s="31"/>
      <c r="E940" s="4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31"/>
      <c r="C941" s="33"/>
      <c r="D941" s="31"/>
      <c r="E941" s="4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31"/>
      <c r="C942" s="33"/>
      <c r="D942" s="31"/>
      <c r="E942" s="4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31"/>
      <c r="C943" s="33"/>
      <c r="D943" s="31"/>
      <c r="E943" s="4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31"/>
      <c r="C944" s="33"/>
      <c r="D944" s="31"/>
      <c r="E944" s="4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31"/>
      <c r="C945" s="33"/>
      <c r="D945" s="31"/>
      <c r="E945" s="4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31"/>
      <c r="C946" s="33"/>
      <c r="D946" s="31"/>
      <c r="E946" s="4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31"/>
      <c r="C947" s="33"/>
      <c r="D947" s="31"/>
      <c r="E947" s="4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31"/>
      <c r="C948" s="33"/>
      <c r="D948" s="31"/>
      <c r="E948" s="4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31"/>
      <c r="C949" s="33"/>
      <c r="D949" s="31"/>
      <c r="E949" s="4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31"/>
      <c r="C950" s="33"/>
      <c r="D950" s="31"/>
      <c r="E950" s="4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31"/>
      <c r="C951" s="33"/>
      <c r="D951" s="31"/>
      <c r="E951" s="4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31"/>
      <c r="C952" s="33"/>
      <c r="D952" s="31"/>
      <c r="E952" s="4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31"/>
      <c r="C953" s="33"/>
      <c r="D953" s="31"/>
      <c r="E953" s="4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31"/>
      <c r="C954" s="33"/>
      <c r="D954" s="31"/>
      <c r="E954" s="4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31"/>
      <c r="C955" s="33"/>
      <c r="D955" s="31"/>
      <c r="E955" s="4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31"/>
      <c r="C956" s="33"/>
      <c r="D956" s="31"/>
      <c r="E956" s="4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31"/>
      <c r="C957" s="33"/>
      <c r="D957" s="31"/>
      <c r="E957" s="4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31"/>
      <c r="C958" s="33"/>
      <c r="D958" s="31"/>
      <c r="E958" s="4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31"/>
      <c r="C959" s="33"/>
      <c r="D959" s="31"/>
      <c r="E959" s="4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31"/>
      <c r="C960" s="33"/>
      <c r="D960" s="31"/>
      <c r="E960" s="4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31"/>
      <c r="C961" s="33"/>
      <c r="D961" s="31"/>
      <c r="E961" s="4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31"/>
      <c r="C962" s="33"/>
      <c r="D962" s="31"/>
      <c r="E962" s="4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31"/>
      <c r="C963" s="33"/>
      <c r="D963" s="31"/>
      <c r="E963" s="4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31"/>
      <c r="C964" s="33"/>
      <c r="D964" s="31"/>
      <c r="E964" s="4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31"/>
      <c r="C965" s="33"/>
      <c r="D965" s="31"/>
      <c r="E965" s="4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31"/>
      <c r="C966" s="33"/>
      <c r="D966" s="31"/>
      <c r="E966" s="4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31"/>
      <c r="C967" s="33"/>
      <c r="D967" s="31"/>
      <c r="E967" s="4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31"/>
      <c r="C968" s="33"/>
      <c r="D968" s="31"/>
      <c r="E968" s="4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31"/>
      <c r="C969" s="33"/>
      <c r="D969" s="31"/>
      <c r="E969" s="4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31"/>
      <c r="C970" s="33"/>
      <c r="D970" s="31"/>
      <c r="E970" s="4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31"/>
      <c r="C971" s="33"/>
      <c r="D971" s="31"/>
      <c r="E971" s="4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31"/>
      <c r="C972" s="33"/>
      <c r="D972" s="31"/>
      <c r="E972" s="4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31"/>
      <c r="C973" s="33"/>
      <c r="D973" s="31"/>
      <c r="E973" s="4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31"/>
      <c r="C974" s="33"/>
      <c r="D974" s="31"/>
      <c r="E974" s="4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31"/>
      <c r="C975" s="33"/>
      <c r="D975" s="31"/>
      <c r="E975" s="4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31"/>
      <c r="C976" s="33"/>
      <c r="D976" s="31"/>
      <c r="E976" s="4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31"/>
      <c r="C977" s="33"/>
      <c r="D977" s="31"/>
      <c r="E977" s="4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31"/>
      <c r="C978" s="33"/>
      <c r="D978" s="31"/>
      <c r="E978" s="4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31"/>
      <c r="C979" s="33"/>
      <c r="D979" s="31"/>
      <c r="E979" s="4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31"/>
      <c r="C980" s="33"/>
      <c r="D980" s="31"/>
      <c r="E980" s="4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31"/>
      <c r="C981" s="33"/>
      <c r="D981" s="31"/>
      <c r="E981" s="4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31"/>
      <c r="C982" s="33"/>
      <c r="D982" s="31"/>
      <c r="E982" s="4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31"/>
      <c r="C983" s="33"/>
      <c r="D983" s="31"/>
      <c r="E983" s="4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31"/>
      <c r="C984" s="33"/>
      <c r="D984" s="31"/>
      <c r="E984" s="4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31"/>
      <c r="C985" s="33"/>
      <c r="D985" s="31"/>
      <c r="E985" s="4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31"/>
      <c r="C986" s="33"/>
      <c r="D986" s="31"/>
      <c r="E986" s="4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31"/>
      <c r="C987" s="33"/>
      <c r="D987" s="31"/>
      <c r="E987" s="4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31"/>
      <c r="C988" s="33"/>
      <c r="D988" s="31"/>
      <c r="E988" s="4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31"/>
      <c r="C989" s="33"/>
      <c r="D989" s="31"/>
      <c r="E989" s="4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31"/>
      <c r="C990" s="33"/>
      <c r="D990" s="31"/>
      <c r="E990" s="4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31"/>
      <c r="C991" s="33"/>
      <c r="D991" s="31"/>
      <c r="E991" s="4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31"/>
      <c r="C992" s="33"/>
      <c r="D992" s="31"/>
      <c r="E992" s="4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31"/>
      <c r="C993" s="33"/>
      <c r="D993" s="31"/>
      <c r="E993" s="4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31"/>
      <c r="C994" s="33"/>
      <c r="D994" s="31"/>
      <c r="E994" s="4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31"/>
      <c r="C995" s="33"/>
      <c r="D995" s="31"/>
      <c r="E995" s="4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31"/>
      <c r="C996" s="33"/>
      <c r="D996" s="31"/>
      <c r="E996" s="4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31"/>
      <c r="C997" s="33"/>
      <c r="D997" s="31"/>
      <c r="E997" s="4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31"/>
      <c r="C998" s="33"/>
      <c r="D998" s="31"/>
      <c r="E998" s="4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31"/>
      <c r="C999" s="33"/>
      <c r="D999" s="31"/>
      <c r="E999" s="4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31"/>
      <c r="C1000" s="33"/>
      <c r="D1000" s="31"/>
      <c r="E1000" s="4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2:I2"/>
  </mergeCells>
  <conditionalFormatting sqref="C1:C1000">
    <cfRule type="containsText" dxfId="10" priority="7" operator="containsText" text="Não">
      <formula>NOT(ISERROR(SEARCH(("Não"),(C1))))</formula>
    </cfRule>
  </conditionalFormatting>
  <conditionalFormatting sqref="D4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{942033F3-8530-BF46-91A9-8D98F5A0595E}</x14:id>
        </ext>
      </extLst>
    </cfRule>
  </conditionalFormatting>
  <conditionalFormatting sqref="E4:E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{FE1995FE-1635-3845-9EE8-B70620EA2C00}</x14:id>
        </ext>
      </extLst>
    </cfRule>
  </conditionalFormatting>
  <conditionalFormatting sqref="F4:F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{78FD2602-C25F-0143-9716-94A750C906E7}</x14:id>
        </ext>
      </extLst>
    </cfRule>
  </conditionalFormatting>
  <conditionalFormatting sqref="G4:G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{EFDFB045-6C90-A44C-95FE-96D7EE3B504F}</x14:id>
        </ext>
      </extLst>
    </cfRule>
  </conditionalFormatting>
  <conditionalFormatting sqref="H4:H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{B4E07DE1-BA72-A04F-A946-831A346DE0E0}</x14:id>
        </ext>
      </extLst>
    </cfRule>
  </conditionalFormatting>
  <conditionalFormatting sqref="I4:I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{0B3948C1-D5DD-FD48-B77A-6323B0E73F46}</x14:id>
        </ext>
      </extLst>
    </cfRule>
  </conditionalFormatting>
  <pageMargins left="0.25" right="0.25" top="0.75" bottom="0.75" header="0" footer="0"/>
  <pageSetup paperSize="9" scale="63"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033F3-8530-BF46-91A9-8D98F5A0595E}">
            <x14:dataBar minLength="0" maxLength="100" direction="leftToRight">
              <x14:cfvo type="autoMin"/>
              <x14:cfvo type="autoMax"/>
              <x14:negativeFillColor theme="0"/>
              <x14:axisColor rgb="FF000000"/>
            </x14:dataBar>
          </x14:cfRule>
          <xm:sqref>D4:D33</xm:sqref>
        </x14:conditionalFormatting>
        <x14:conditionalFormatting xmlns:xm="http://schemas.microsoft.com/office/excel/2006/main">
          <x14:cfRule type="dataBar" id="{FE1995FE-1635-3845-9EE8-B70620EA2C00}">
            <x14:dataBar minLength="0" maxLength="100" direction="leftToRight">
              <x14:cfvo type="autoMin"/>
              <x14:cfvo type="autoMax"/>
              <x14:negativeFillColor theme="0"/>
              <x14:axisColor rgb="FF000000"/>
            </x14:dataBar>
          </x14:cfRule>
          <xm:sqref>E4:E33</xm:sqref>
        </x14:conditionalFormatting>
        <x14:conditionalFormatting xmlns:xm="http://schemas.microsoft.com/office/excel/2006/main">
          <x14:cfRule type="dataBar" id="{78FD2602-C25F-0143-9716-94A750C906E7}">
            <x14:dataBar minLength="0" maxLength="100" direction="leftToRight">
              <x14:cfvo type="autoMin"/>
              <x14:cfvo type="autoMax"/>
              <x14:negativeFillColor theme="0"/>
              <x14:axisColor rgb="FF000000"/>
            </x14:dataBar>
          </x14:cfRule>
          <xm:sqref>F4:F33</xm:sqref>
        </x14:conditionalFormatting>
        <x14:conditionalFormatting xmlns:xm="http://schemas.microsoft.com/office/excel/2006/main">
          <x14:cfRule type="dataBar" id="{EFDFB045-6C90-A44C-95FE-96D7EE3B504F}">
            <x14:dataBar minLength="0" maxLength="100" direction="leftToRight">
              <x14:cfvo type="autoMin"/>
              <x14:cfvo type="autoMax"/>
              <x14:negativeFillColor theme="0"/>
              <x14:axisColor rgb="FF000000"/>
            </x14:dataBar>
          </x14:cfRule>
          <xm:sqref>G4:G33</xm:sqref>
        </x14:conditionalFormatting>
        <x14:conditionalFormatting xmlns:xm="http://schemas.microsoft.com/office/excel/2006/main">
          <x14:cfRule type="dataBar" id="{B4E07DE1-BA72-A04F-A946-831A346DE0E0}">
            <x14:dataBar minLength="0" maxLength="100" direction="leftToRight">
              <x14:cfvo type="autoMin"/>
              <x14:cfvo type="autoMax"/>
              <x14:negativeFillColor theme="0"/>
              <x14:axisColor rgb="FF000000"/>
            </x14:dataBar>
          </x14:cfRule>
          <xm:sqref>H4:H33</xm:sqref>
        </x14:conditionalFormatting>
        <x14:conditionalFormatting xmlns:xm="http://schemas.microsoft.com/office/excel/2006/main">
          <x14:cfRule type="dataBar" id="{0B3948C1-D5DD-FD48-B77A-6323B0E73F46}">
            <x14:dataBar minLength="0" maxLength="100" direction="leftToRight">
              <x14:cfvo type="autoMin"/>
              <x14:cfvo type="autoMax"/>
              <x14:negativeFillColor theme="0"/>
              <x14:axisColor rgb="FF000000"/>
            </x14:dataBar>
          </x14:cfRule>
          <xm:sqref>I4:I33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/>
  </sheetViews>
  <sheetFormatPr baseColWidth="10" defaultColWidth="14.5" defaultRowHeight="15" customHeight="1" x14ac:dyDescent="0.2"/>
  <cols>
    <col min="1" max="1" width="3.6640625" customWidth="1"/>
    <col min="2" max="2" width="5.83203125" customWidth="1"/>
    <col min="3" max="3" width="12.1640625" customWidth="1"/>
    <col min="4" max="4" width="14" customWidth="1"/>
    <col min="5" max="7" width="11.33203125" customWidth="1"/>
    <col min="8" max="8" width="2.6640625" customWidth="1"/>
    <col min="9" max="9" width="14" customWidth="1"/>
    <col min="10" max="11" width="13.5" customWidth="1"/>
    <col min="12" max="12" width="11.33203125" customWidth="1"/>
    <col min="13" max="14" width="13.5" customWidth="1"/>
    <col min="15" max="16" width="11.5" customWidth="1"/>
    <col min="17" max="23" width="10.83203125" customWidth="1"/>
  </cols>
  <sheetData>
    <row r="1" spans="1:23" ht="15.75" customHeight="1" x14ac:dyDescent="0.2">
      <c r="A1" s="1"/>
      <c r="B1" s="5"/>
      <c r="C1" s="5"/>
      <c r="D1" s="5"/>
      <c r="E1" s="1"/>
      <c r="F1" s="1"/>
      <c r="G1" s="1"/>
      <c r="H1" s="1"/>
      <c r="I1" s="5"/>
      <c r="J1" s="1"/>
      <c r="K1" s="1"/>
      <c r="L1" s="1"/>
      <c r="M1" s="49"/>
      <c r="N1" s="1"/>
      <c r="O1" s="1"/>
      <c r="P1" s="1"/>
      <c r="Q1" s="6"/>
      <c r="R1" s="6"/>
      <c r="S1" s="6"/>
      <c r="T1" s="6"/>
      <c r="U1" s="6"/>
      <c r="V1" s="6"/>
      <c r="W1" s="6"/>
    </row>
    <row r="2" spans="1:23" ht="15.75" customHeight="1" x14ac:dyDescent="0.2">
      <c r="A2" s="1"/>
      <c r="B2" s="118" t="s">
        <v>78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6"/>
      <c r="R2" s="6"/>
      <c r="S2" s="6"/>
      <c r="T2" s="6"/>
      <c r="U2" s="6"/>
      <c r="V2" s="6"/>
      <c r="W2" s="6"/>
    </row>
    <row r="3" spans="1:23" ht="18" x14ac:dyDescent="0.2">
      <c r="A3" s="1"/>
      <c r="B3" s="134" t="s">
        <v>79</v>
      </c>
      <c r="C3" s="136" t="s">
        <v>80</v>
      </c>
      <c r="D3" s="121" t="s">
        <v>7</v>
      </c>
      <c r="E3" s="122"/>
      <c r="F3" s="122"/>
      <c r="G3" s="123"/>
      <c r="H3" s="50"/>
      <c r="I3" s="121" t="s">
        <v>22</v>
      </c>
      <c r="J3" s="122"/>
      <c r="K3" s="122"/>
      <c r="L3" s="123"/>
      <c r="M3" s="137" t="s">
        <v>81</v>
      </c>
      <c r="N3" s="136" t="s">
        <v>82</v>
      </c>
      <c r="O3" s="121" t="s">
        <v>83</v>
      </c>
      <c r="P3" s="123"/>
      <c r="Q3" s="6"/>
      <c r="R3" s="6"/>
      <c r="S3" s="6"/>
      <c r="T3" s="6"/>
      <c r="U3" s="6"/>
      <c r="V3" s="6"/>
      <c r="W3" s="6"/>
    </row>
    <row r="4" spans="1:23" ht="68" x14ac:dyDescent="0.2">
      <c r="A4" s="1"/>
      <c r="B4" s="135"/>
      <c r="C4" s="135"/>
      <c r="D4" s="51" t="s">
        <v>84</v>
      </c>
      <c r="E4" s="51" t="s">
        <v>85</v>
      </c>
      <c r="F4" s="51" t="s">
        <v>81</v>
      </c>
      <c r="G4" s="51" t="s">
        <v>86</v>
      </c>
      <c r="H4" s="51"/>
      <c r="I4" s="51" t="s">
        <v>84</v>
      </c>
      <c r="J4" s="51" t="s">
        <v>85</v>
      </c>
      <c r="K4" s="51" t="s">
        <v>81</v>
      </c>
      <c r="L4" s="51" t="s">
        <v>86</v>
      </c>
      <c r="M4" s="135"/>
      <c r="N4" s="135"/>
      <c r="O4" s="52" t="s">
        <v>87</v>
      </c>
      <c r="P4" s="51" t="s">
        <v>88</v>
      </c>
      <c r="Q4" s="6"/>
      <c r="R4" s="6"/>
      <c r="S4" s="6"/>
      <c r="T4" s="6"/>
      <c r="U4" s="6"/>
      <c r="V4" s="6"/>
      <c r="W4" s="6"/>
    </row>
    <row r="5" spans="1:23" ht="15.75" customHeight="1" x14ac:dyDescent="0.2">
      <c r="A5" s="1"/>
      <c r="B5" s="35">
        <v>2010</v>
      </c>
      <c r="C5" s="35">
        <v>1</v>
      </c>
      <c r="D5" s="21">
        <f>COUNTIFS(DATA.discentes!$A:$A,$D$3,DATA.discentes!$F:$F,"&lt;="&amp;B5)-
COUNTIFS(DATA.discentes!$A:$A,$D$3,DATA.discentes!$I:$I,"&lt;="&amp;B5)-
COUNTIFS(DATA.discentes!$A:$A,$D$3,DATA.discentes!$F:$F,"&lt;="&amp;B5,DATA.discentes!$D:$D,"Cancelado")-
COUNTIFS(DATA.discentes!$A:$A,$D$3,DATA.discentes!$F:$F,"&lt;="&amp;B5,DATA.discentes!$D:$D,"Desligado")-
COUNTIFS(DATA.discentes!$A:$A,$D$3,DATA.discentes!$F:$F,"&lt;="&amp;B5,DATA.discentes!$D:$D,"Externo")-
COUNTIFS(DATA.discentes!$A:$A,$D$3,DATA.discentes!$F:$F,"&lt;="&amp;B5,DATA.discentes!$D:$D,"Upgrade")-
COUNTIFS(DATA.discentes!$A:$A,$D$3,DATA.discentes!$F:$F,"&lt;="&amp;B5,DATA.discentes!$D:$D,"Trancado")</f>
        <v>14</v>
      </c>
      <c r="E5" s="53">
        <f>COUNTIFS(
DATA.discentes!$A:$A,"Mestrado",
DATA.discentes!$D:$D,"Formado",
DATA.SAGA!$K:$K,IF($C5=1,CONCATENATE("&gt;=01/01/",$B5),CONCATENATE("&gt;=01/08/",$B5)),DATA.SAGA!$K:$K,IF($C5=1,CONCATENATE("&lt;=31/07/",$B5),CONCATENATE("&lt;=31/12/",$B5)))</f>
        <v>0</v>
      </c>
      <c r="F5" s="53">
        <f>COUNTIFS(
DATA.discentes!$A:$A,"Mestrado",
DATA.discentes!$D:$D,"Formado",
DATA.discentes!$L:$L,"&lt;25",
DATA.SAGA!$K:$K,IF($C5=1,CONCATENATE("&gt;=01/01/",$B5),CONCATENATE("&gt;=01/08/",$B5)),DATA.SAGA!$K:$K,IF($C5=1,CONCATENATE("&lt;=31/07/",$B5),CONCATENATE("&lt;=31/12/",$B5)))</f>
        <v>0</v>
      </c>
      <c r="G5" s="54" t="str">
        <f>IFERROR(AVERAGEIFS(DATA.discentes!$J:$J,
DATA.SAGA!$K:$K,IF($C5=1,CONCATENATE("&gt;=01/01/",$B5),CONCATENATE("&gt;=01/08/",$B5)),DATA.SAGA!$K:$K,IF($C5=1,CONCATENATE("&lt;=31/07/",$B5),CONCATENATE("&lt;=31/12/",$B5)),
DATA.discentes!$A:$A,"Mestrado",
DATA.discentes!$D:$D,"Formado"),"-")</f>
        <v>-</v>
      </c>
      <c r="H5" s="54"/>
      <c r="I5" s="21">
        <f>COUNTIFS(DATA.discentes!$A:$A,$I$3,DATA.discentes!$F:$F,"&lt;="&amp;B5)-
COUNTIFS(DATA.discentes!$A:$A,$I$3,DATA.discentes!$I:$I,"&lt;="&amp;B5)-
COUNTIFS(DATA.discentes!$A:$A,$I$3,DATA.discentes!$F:$F,"&lt;="&amp;B5,DATA.discentes!$D:$D,"Cancelado")-
COUNTIFS(DATA.discentes!$A:$A,$I$3,DATA.discentes!$F:$F,"&lt;="&amp;B5,DATA.discentes!$D:$D,"Desligado")-
COUNTIFS(DATA.discentes!$A:$A,$I$3,DATA.discentes!$F:$F,"&lt;="&amp;B5,DATA.discentes!$D:$D,"Externo")-
COUNTIFS(DATA.discentes!$A:$A,$I$3,DATA.discentes!$F:$F,"&lt;="&amp;B5,DATA.discentes!$D:$D,"Upgrade")-
COUNTIFS(DATA.discentes!$A:$A,$I$3,DATA.discentes!$F:$F,"&lt;="&amp;B5,DATA.discentes!$D:$D,"Trancado")</f>
        <v>0</v>
      </c>
      <c r="J5" s="53">
        <f>COUNTIFS(
DATA.discentes!$A:$A,"Doutorado",
DATA.discentes!$D:$D,"Formado",
DATA.SAGA!$K:$K,IF($C5=1,CONCATENATE("&gt;=01/01/",$B5),CONCATENATE("&gt;=01/08/",$B5)),DATA.SAGA!$K:$K,IF($C5=1,CONCATENATE("&lt;=31/07/",$B5),CONCATENATE("&lt;=31/12/",$B5)))</f>
        <v>0</v>
      </c>
      <c r="K5" s="53">
        <f ca="1">COUNTIFS(
DATA.discentes!$A:$A,"Doutorado",
DATA.discentes!$D:$D,"Formado",
DATA.discentes!$L:$L,"&lt;49",
DATA.SAGA!$K:$K,IF($C5=1,CONCATENATE("&gt;=01/01/",$B5),CONCATENATE("&gt;=01/08/",$B5)),DATA.SAGA!$K:$K,IF($C5=1,CONCATENATE("&lt;=31/07/",$B5),CONCATENATE("&lt;=31/12/",$B5)))</f>
        <v>0</v>
      </c>
      <c r="L5" s="54" t="str">
        <f>IFERROR(AVERAGEIFS(DATA.discentes!$J:$J,
DATA.SAGA!$K:$K,IF($C5=1,CONCATENATE("&gt;=01/01/",$B5),CONCATENATE("&gt;=01/08/",$B5)),DATA.SAGA!$K:$K,IF($C5=1,CONCATENATE("&lt;=31/07/",$B5),CONCATENATE("&lt;=31/12/",$B5)),
DATA.discentes!$A:$A,"Doutorado",
DATA.discentes!$D:$D,"Formado"),"-")</f>
        <v>-</v>
      </c>
      <c r="M5" s="55">
        <f t="shared" ref="M5:M34" si="0">IFERROR(E5+J5,0)</f>
        <v>0</v>
      </c>
      <c r="N5" s="56">
        <f t="shared" ref="N5:N34" ca="1" si="1">IFERROR((F5+K5)/(E5+J5),0)</f>
        <v>0</v>
      </c>
      <c r="O5" s="55">
        <f ca="1">COUNTIFS(
INDIRECT(_xlfn.CONCAT("stats2!",ADDRESS(9,MATCH(B5,stats2!$4:$4,0)),":",ADDRESS(37,MATCH(B5,stats2!$4:$4,0)))),"&gt;0",
stats2!$C$9:$C$37,"&lt;&gt;Pos-Doc")</f>
        <v>10</v>
      </c>
      <c r="P5" s="55">
        <f t="shared" ref="P5:P34" si="2">SUM(D5,I5)</f>
        <v>14</v>
      </c>
      <c r="Q5" s="6"/>
      <c r="R5" s="6"/>
      <c r="S5" s="6"/>
      <c r="T5" s="6"/>
      <c r="U5" s="6"/>
      <c r="V5" s="6"/>
      <c r="W5" s="6"/>
    </row>
    <row r="6" spans="1:23" ht="15.75" customHeight="1" x14ac:dyDescent="0.2">
      <c r="A6" s="1"/>
      <c r="B6" s="35">
        <v>2010</v>
      </c>
      <c r="C6" s="35">
        <v>2</v>
      </c>
      <c r="D6" s="21">
        <f>COUNTIFS(DATA.discentes!$A:$A,$D$3,DATA.discentes!$F:$F,"&lt;="&amp;B6)-
COUNTIFS(DATA.discentes!$A:$A,$D$3,DATA.discentes!$I:$I,"&lt;="&amp;B6)-
COUNTIFS(DATA.discentes!$A:$A,$D$3,DATA.discentes!$F:$F,"&lt;="&amp;B6,DATA.discentes!$D:$D,"Cancelado")-
COUNTIFS(DATA.discentes!$A:$A,$D$3,DATA.discentes!$F:$F,"&lt;="&amp;B6,DATA.discentes!$D:$D,"Desligado")-
COUNTIFS(DATA.discentes!$A:$A,$D$3,DATA.discentes!$F:$F,"&lt;="&amp;B6,DATA.discentes!$D:$D,"Externo")-
COUNTIFS(DATA.discentes!$A:$A,$D$3,DATA.discentes!$F:$F,"&lt;="&amp;B6,DATA.discentes!$D:$D,"Upgrade")-
COUNTIFS(DATA.discentes!$A:$A,$D$3,DATA.discentes!$F:$F,"&lt;="&amp;B6,DATA.discentes!$D:$D,"Trancado")</f>
        <v>14</v>
      </c>
      <c r="E6" s="54">
        <f>COUNTIFS(
DATA.discentes!$A:$A,"Mestrado",
DATA.discentes!$D:$D,"Formado",
DATA.SAGA!$K:$K,IF($C6=1,CONCATENATE("&gt;=01/01/",$B6),CONCATENATE("&gt;=01/08/",$B6)),DATA.SAGA!$K:$K,IF($C6=1,CONCATENATE("&lt;=31/07/",$B6),CONCATENATE("&lt;=31/12/",$B6)))</f>
        <v>0</v>
      </c>
      <c r="F6" s="54">
        <f>COUNTIFS(
DATA.discentes!$A:$A,"Mestrado",
DATA.discentes!$D:$D,"Formado",
DATA.discentes!$L:$L,"&lt;25",
DATA.SAGA!$K:$K,IF($C6=1,CONCATENATE("&gt;=01/01/",$B6),CONCATENATE("&gt;=01/08/",$B6)),DATA.SAGA!$K:$K,IF($C6=1,CONCATENATE("&lt;=31/07/",$B6),CONCATENATE("&lt;=31/12/",$B6)))</f>
        <v>0</v>
      </c>
      <c r="G6" s="54" t="str">
        <f>IFERROR(AVERAGEIFS(DATA.discentes!$J:$J,
DATA.SAGA!$K:$K,IF($C6=1,CONCATENATE("&gt;=01/01/",$B6),CONCATENATE("&gt;=01/08/",$B6)),DATA.SAGA!$K:$K,IF($C6=1,CONCATENATE("&lt;=31/07/",$B6),CONCATENATE("&lt;=31/12/",$B6)),
DATA.discentes!$A:$A,"Mestrado",
DATA.discentes!$D:$D,"Formado"),"-")</f>
        <v>-</v>
      </c>
      <c r="H6" s="54"/>
      <c r="I6" s="21">
        <f>COUNTIFS(DATA.discentes!$A:$A,$I$3,DATA.discentes!$F:$F,"&lt;="&amp;B6)-
COUNTIFS(DATA.discentes!$A:$A,$I$3,DATA.discentes!$I:$I,"&lt;="&amp;B6)-
COUNTIFS(DATA.discentes!$A:$A,$I$3,DATA.discentes!$F:$F,"&lt;="&amp;B6,DATA.discentes!$D:$D,"Cancelado")-
COUNTIFS(DATA.discentes!$A:$A,$I$3,DATA.discentes!$F:$F,"&lt;="&amp;B6,DATA.discentes!$D:$D,"Desligado")-
COUNTIFS(DATA.discentes!$A:$A,$I$3,DATA.discentes!$F:$F,"&lt;="&amp;B6,DATA.discentes!$D:$D,"Externo")-
COUNTIFS(DATA.discentes!$A:$A,$I$3,DATA.discentes!$F:$F,"&lt;="&amp;B6,DATA.discentes!$D:$D,"Upgrade")-
COUNTIFS(DATA.discentes!$A:$A,$I$3,DATA.discentes!$F:$F,"&lt;="&amp;B6,DATA.discentes!$D:$D,"Trancado")</f>
        <v>0</v>
      </c>
      <c r="J6" s="54">
        <f>COUNTIFS(
DATA.discentes!$A:$A,"Doutorado",
DATA.discentes!$D:$D,"Formado",
DATA.SAGA!$K:$K,IF($C6=1,CONCATENATE("&gt;=01/01/",$B6),CONCATENATE("&gt;=01/08/",$B6)),DATA.SAGA!$K:$K,IF($C6=1,CONCATENATE("&lt;=31/07/",$B6),CONCATENATE("&lt;=31/12/",$B6)))</f>
        <v>0</v>
      </c>
      <c r="K6" s="54">
        <f ca="1">COUNTIFS(
DATA.discentes!$A:$A,"Doutorado",
DATA.discentes!$D:$D,"Formado",
DATA.discentes!$L:$L,"&lt;49",
DATA.SAGA!$K:$K,IF($C6=1,CONCATENATE("&gt;=01/01/",$B6),CONCATENATE("&gt;=01/08/",$B6)),DATA.SAGA!$K:$K,IF($C6=1,CONCATENATE("&lt;=31/07/",$B6),CONCATENATE("&lt;=31/12/",$B6)))</f>
        <v>0</v>
      </c>
      <c r="L6" s="54" t="str">
        <f>IFERROR(AVERAGEIFS(DATA.discentes!$J:$J,
DATA.SAGA!$K:$K,IF($C6=1,CONCATENATE("&gt;=01/01/",$B6),CONCATENATE("&gt;=01/08/",$B6)),DATA.SAGA!$K:$K,IF($C6=1,CONCATENATE("&lt;=31/07/",$B6),CONCATENATE("&lt;=31/12/",$B6)),
DATA.discentes!$A:$A,"Doutorado",
DATA.discentes!$D:$D,"Formado"),"-")</f>
        <v>-</v>
      </c>
      <c r="M6" s="57">
        <f t="shared" si="0"/>
        <v>0</v>
      </c>
      <c r="N6" s="58">
        <f t="shared" ca="1" si="1"/>
        <v>0</v>
      </c>
      <c r="O6" s="57">
        <f ca="1">COUNTIFS(
INDIRECT(_xlfn.CONCAT("stats2!",ADDRESS(9,MATCH(B6,stats2!$4:$4,0)),":",ADDRESS(37,MATCH(B6,stats2!$4:$4,0)))),"&gt;0",
stats2!$C$9:$C$37,"&lt;&gt;Pos-Doc")</f>
        <v>10</v>
      </c>
      <c r="P6" s="57">
        <f t="shared" si="2"/>
        <v>14</v>
      </c>
      <c r="Q6" s="6"/>
      <c r="R6" s="6"/>
      <c r="S6" s="6"/>
      <c r="T6" s="6"/>
      <c r="U6" s="6"/>
      <c r="V6" s="6"/>
      <c r="W6" s="6"/>
    </row>
    <row r="7" spans="1:23" ht="15.75" customHeight="1" x14ac:dyDescent="0.2">
      <c r="A7" s="1"/>
      <c r="B7" s="35">
        <v>2011</v>
      </c>
      <c r="C7" s="35">
        <v>1</v>
      </c>
      <c r="D7" s="21">
        <f>COUNTIFS(DATA.discentes!$A:$A,$D$3,DATA.discentes!$F:$F,"&lt;="&amp;B7)-
COUNTIFS(DATA.discentes!$A:$A,$D$3,DATA.discentes!$I:$I,"&lt;="&amp;B7)-
COUNTIFS(DATA.discentes!$A:$A,$D$3,DATA.discentes!$F:$F,"&lt;="&amp;B7,DATA.discentes!$D:$D,"Cancelado")-
COUNTIFS(DATA.discentes!$A:$A,$D$3,DATA.discentes!$F:$F,"&lt;="&amp;B7,DATA.discentes!$D:$D,"Desligado")-
COUNTIFS(DATA.discentes!$A:$A,$D$3,DATA.discentes!$F:$F,"&lt;="&amp;B7,DATA.discentes!$D:$D,"Externo")-
COUNTIFS(DATA.discentes!$A:$A,$D$3,DATA.discentes!$F:$F,"&lt;="&amp;B7,DATA.discentes!$D:$D,"Upgrade")-
COUNTIFS(DATA.discentes!$A:$A,$D$3,DATA.discentes!$F:$F,"&lt;="&amp;B7,DATA.discentes!$D:$D,"Trancado")</f>
        <v>19</v>
      </c>
      <c r="E7" s="54">
        <f>COUNTIFS(
DATA.discentes!$A:$A,"Mestrado",
DATA.discentes!$D:$D,"Formado",
DATA.SAGA!$K:$K,IF($C7=1,CONCATENATE("&gt;=01/01/",$B7),CONCATENATE("&gt;=01/08/",$B7)),DATA.SAGA!$K:$K,IF($C7=1,CONCATENATE("&lt;=31/07/",$B7),CONCATENATE("&lt;=31/12/",$B7)))</f>
        <v>0</v>
      </c>
      <c r="F7" s="54">
        <f>COUNTIFS(
DATA.discentes!$A:$A,"Mestrado",
DATA.discentes!$D:$D,"Formado",
DATA.discentes!$L:$L,"&lt;25",
DATA.SAGA!$K:$K,IF($C7=1,CONCATENATE("&gt;=01/01/",$B7),CONCATENATE("&gt;=01/08/",$B7)),DATA.SAGA!$K:$K,IF($C7=1,CONCATENATE("&lt;=31/07/",$B7),CONCATENATE("&lt;=31/12/",$B7)))</f>
        <v>0</v>
      </c>
      <c r="G7" s="54" t="str">
        <f>IFERROR(AVERAGEIFS(DATA.discentes!$J:$J,
DATA.SAGA!$K:$K,IF($C7=1,CONCATENATE("&gt;=01/01/",$B7),CONCATENATE("&gt;=01/08/",$B7)),DATA.SAGA!$K:$K,IF($C7=1,CONCATENATE("&lt;=31/07/",$B7),CONCATENATE("&lt;=31/12/",$B7)),
DATA.discentes!$A:$A,"Mestrado",
DATA.discentes!$D:$D,"Formado"),"-")</f>
        <v>-</v>
      </c>
      <c r="H7" s="54"/>
      <c r="I7" s="21">
        <f>COUNTIFS(DATA.discentes!$A:$A,$I$3,DATA.discentes!$F:$F,"&lt;="&amp;B7)-
COUNTIFS(DATA.discentes!$A:$A,$I$3,DATA.discentes!$I:$I,"&lt;="&amp;B7)-
COUNTIFS(DATA.discentes!$A:$A,$I$3,DATA.discentes!$F:$F,"&lt;="&amp;B7,DATA.discentes!$D:$D,"Cancelado")-
COUNTIFS(DATA.discentes!$A:$A,$I$3,DATA.discentes!$F:$F,"&lt;="&amp;B7,DATA.discentes!$D:$D,"Desligado")-
COUNTIFS(DATA.discentes!$A:$A,$I$3,DATA.discentes!$F:$F,"&lt;="&amp;B7,DATA.discentes!$D:$D,"Externo")-
COUNTIFS(DATA.discentes!$A:$A,$I$3,DATA.discentes!$F:$F,"&lt;="&amp;B7,DATA.discentes!$D:$D,"Upgrade")-
COUNTIFS(DATA.discentes!$A:$A,$I$3,DATA.discentes!$F:$F,"&lt;="&amp;B7,DATA.discentes!$D:$D,"Trancado")</f>
        <v>0</v>
      </c>
      <c r="J7" s="54">
        <f>COUNTIFS(
DATA.discentes!$A:$A,"Doutorado",
DATA.discentes!$D:$D,"Formado",
DATA.SAGA!$K:$K,IF($C7=1,CONCATENATE("&gt;=01/01/",$B7),CONCATENATE("&gt;=01/08/",$B7)),DATA.SAGA!$K:$K,IF($C7=1,CONCATENATE("&lt;=31/07/",$B7),CONCATENATE("&lt;=31/12/",$B7)))</f>
        <v>0</v>
      </c>
      <c r="K7" s="54">
        <f ca="1">COUNTIFS(
DATA.discentes!$A:$A,"Doutorado",
DATA.discentes!$D:$D,"Formado",
DATA.discentes!$L:$L,"&lt;49",
DATA.SAGA!$K:$K,IF($C7=1,CONCATENATE("&gt;=01/01/",$B7),CONCATENATE("&gt;=01/08/",$B7)),DATA.SAGA!$K:$K,IF($C7=1,CONCATENATE("&lt;=31/07/",$B7),CONCATENATE("&lt;=31/12/",$B7)))</f>
        <v>0</v>
      </c>
      <c r="L7" s="54" t="str">
        <f>IFERROR(AVERAGEIFS(DATA.discentes!$J:$J,
DATA.SAGA!$K:$K,IF($C7=1,CONCATENATE("&gt;=01/01/",$B7),CONCATENATE("&gt;=01/08/",$B7)),DATA.SAGA!$K:$K,IF($C7=1,CONCATENATE("&lt;=31/07/",$B7),CONCATENATE("&lt;=31/12/",$B7)),
DATA.discentes!$A:$A,"Doutorado",
DATA.discentes!$D:$D,"Formado"),"-")</f>
        <v>-</v>
      </c>
      <c r="M7" s="57">
        <f t="shared" si="0"/>
        <v>0</v>
      </c>
      <c r="N7" s="58">
        <f t="shared" ca="1" si="1"/>
        <v>0</v>
      </c>
      <c r="O7" s="57">
        <f ca="1">COUNTIFS(
INDIRECT(_xlfn.CONCAT("stats2!",ADDRESS(9,MATCH(B7,stats2!$4:$4,0)),":",ADDRESS(37,MATCH(B7,stats2!$4:$4,0)))),"&gt;0",
stats2!$C$9:$C$37,"&lt;&gt;Pos-Doc")</f>
        <v>13</v>
      </c>
      <c r="P7" s="57">
        <f t="shared" si="2"/>
        <v>19</v>
      </c>
      <c r="Q7" s="6"/>
      <c r="R7" s="6"/>
      <c r="S7" s="6"/>
      <c r="T7" s="6"/>
      <c r="U7" s="6"/>
      <c r="V7" s="6"/>
      <c r="W7" s="6"/>
    </row>
    <row r="8" spans="1:23" ht="15.75" customHeight="1" x14ac:dyDescent="0.2">
      <c r="A8" s="1"/>
      <c r="B8" s="35">
        <v>2011</v>
      </c>
      <c r="C8" s="35">
        <v>2</v>
      </c>
      <c r="D8" s="21">
        <f>COUNTIFS(DATA.discentes!$A:$A,$D$3,DATA.discentes!$F:$F,"&lt;="&amp;B8)-
COUNTIFS(DATA.discentes!$A:$A,$D$3,DATA.discentes!$I:$I,"&lt;="&amp;B8)-
COUNTIFS(DATA.discentes!$A:$A,$D$3,DATA.discentes!$F:$F,"&lt;="&amp;B8,DATA.discentes!$D:$D,"Cancelado")-
COUNTIFS(DATA.discentes!$A:$A,$D$3,DATA.discentes!$F:$F,"&lt;="&amp;B8,DATA.discentes!$D:$D,"Desligado")-
COUNTIFS(DATA.discentes!$A:$A,$D$3,DATA.discentes!$F:$F,"&lt;="&amp;B8,DATA.discentes!$D:$D,"Externo")-
COUNTIFS(DATA.discentes!$A:$A,$D$3,DATA.discentes!$F:$F,"&lt;="&amp;B8,DATA.discentes!$D:$D,"Upgrade")-
COUNTIFS(DATA.discentes!$A:$A,$D$3,DATA.discentes!$F:$F,"&lt;="&amp;B8,DATA.discentes!$D:$D,"Trancado")</f>
        <v>19</v>
      </c>
      <c r="E8" s="54">
        <f>COUNTIFS(
DATA.discentes!$A:$A,"Mestrado",
DATA.discentes!$D:$D,"Formado",
DATA.SAGA!$K:$K,IF($C8=1,CONCATENATE("&gt;=01/01/",$B8),CONCATENATE("&gt;=01/08/",$B8)),DATA.SAGA!$K:$K,IF($C8=1,CONCATENATE("&lt;=31/07/",$B8),CONCATENATE("&lt;=31/12/",$B8)))</f>
        <v>6</v>
      </c>
      <c r="F8" s="54">
        <f ca="1">COUNTIFS(
DATA.discentes!$A:$A,"Mestrado",
DATA.discentes!$D:$D,"Formado",
DATA.discentes!$L:$L,"&lt;25",
DATA.SAGA!$K:$K,IF($C8=1,CONCATENATE("&gt;=01/01/",$B8),CONCATENATE("&gt;=01/08/",$B8)),DATA.SAGA!$K:$K,IF($C8=1,CONCATENATE("&lt;=31/07/",$B8),CONCATENATE("&lt;=31/12/",$B8)))</f>
        <v>4</v>
      </c>
      <c r="G8" s="54">
        <f ca="1">IFERROR(AVERAGEIFS(DATA.discentes!$J:$J,
DATA.SAGA!$K:$K,IF($C8=1,CONCATENATE("&gt;=01/01/",$B8),CONCATENATE("&gt;=01/08/",$B8)),DATA.SAGA!$K:$K,IF($C8=1,CONCATENATE("&lt;=31/07/",$B8),CONCATENATE("&lt;=31/12/",$B8)),
DATA.discentes!$A:$A,"Mestrado",
DATA.discentes!$D:$D,"Formado"),"-")</f>
        <v>29.665753424657535</v>
      </c>
      <c r="H8" s="54"/>
      <c r="I8" s="21">
        <f>COUNTIFS(DATA.discentes!$A:$A,$I$3,DATA.discentes!$F:$F,"&lt;="&amp;B8)-
COUNTIFS(DATA.discentes!$A:$A,$I$3,DATA.discentes!$I:$I,"&lt;="&amp;B8)-
COUNTIFS(DATA.discentes!$A:$A,$I$3,DATA.discentes!$F:$F,"&lt;="&amp;B8,DATA.discentes!$D:$D,"Cancelado")-
COUNTIFS(DATA.discentes!$A:$A,$I$3,DATA.discentes!$F:$F,"&lt;="&amp;B8,DATA.discentes!$D:$D,"Desligado")-
COUNTIFS(DATA.discentes!$A:$A,$I$3,DATA.discentes!$F:$F,"&lt;="&amp;B8,DATA.discentes!$D:$D,"Externo")-
COUNTIFS(DATA.discentes!$A:$A,$I$3,DATA.discentes!$F:$F,"&lt;="&amp;B8,DATA.discentes!$D:$D,"Upgrade")-
COUNTIFS(DATA.discentes!$A:$A,$I$3,DATA.discentes!$F:$F,"&lt;="&amp;B8,DATA.discentes!$D:$D,"Trancado")</f>
        <v>0</v>
      </c>
      <c r="J8" s="54">
        <f>COUNTIFS(
DATA.discentes!$A:$A,"Doutorado",
DATA.discentes!$D:$D,"Formado",
DATA.SAGA!$K:$K,IF($C8=1,CONCATENATE("&gt;=01/01/",$B8),CONCATENATE("&gt;=01/08/",$B8)),DATA.SAGA!$K:$K,IF($C8=1,CONCATENATE("&lt;=31/07/",$B8),CONCATENATE("&lt;=31/12/",$B8)))</f>
        <v>0</v>
      </c>
      <c r="K8" s="54">
        <f>COUNTIFS(
DATA.discentes!$A:$A,"Doutorado",
DATA.discentes!$D:$D,"Formado",
DATA.discentes!$L:$L,"&lt;49",
DATA.SAGA!$K:$K,IF($C8=1,CONCATENATE("&gt;=01/01/",$B8),CONCATENATE("&gt;=01/08/",$B8)),DATA.SAGA!$K:$K,IF($C8=1,CONCATENATE("&lt;=31/07/",$B8),CONCATENATE("&lt;=31/12/",$B8)))</f>
        <v>0</v>
      </c>
      <c r="L8" s="54" t="str">
        <f>IFERROR(AVERAGEIFS(DATA.discentes!$J:$J,
DATA.SAGA!$K:$K,IF($C8=1,CONCATENATE("&gt;=01/01/",$B8),CONCATENATE("&gt;=01/08/",$B8)),DATA.SAGA!$K:$K,IF($C8=1,CONCATENATE("&lt;=31/07/",$B8),CONCATENATE("&lt;=31/12/",$B8)),
DATA.discentes!$A:$A,"Doutorado",
DATA.discentes!$D:$D,"Formado"),"-")</f>
        <v>-</v>
      </c>
      <c r="M8" s="57">
        <f t="shared" si="0"/>
        <v>6</v>
      </c>
      <c r="N8" s="58">
        <f t="shared" ca="1" si="1"/>
        <v>0.66666666666666663</v>
      </c>
      <c r="O8" s="57">
        <f ca="1">COUNTIFS(
INDIRECT(_xlfn.CONCAT("stats2!",ADDRESS(9,MATCH(B8,stats2!$4:$4,0)),":",ADDRESS(37,MATCH(B8,stats2!$4:$4,0)))),"&gt;0",
stats2!$C$9:$C$37,"&lt;&gt;Pos-Doc")</f>
        <v>13</v>
      </c>
      <c r="P8" s="57">
        <f t="shared" si="2"/>
        <v>19</v>
      </c>
      <c r="Q8" s="6"/>
      <c r="R8" s="6"/>
      <c r="S8" s="6"/>
      <c r="T8" s="6"/>
      <c r="U8" s="6"/>
      <c r="V8" s="6"/>
      <c r="W8" s="6"/>
    </row>
    <row r="9" spans="1:23" ht="15.75" customHeight="1" x14ac:dyDescent="0.2">
      <c r="A9" s="1"/>
      <c r="B9" s="35">
        <v>2012</v>
      </c>
      <c r="C9" s="35">
        <v>1</v>
      </c>
      <c r="D9" s="54">
        <f>COUNTIFS(DATA.discentes!$A:$A,$D$3,DATA.discentes!$F:$F,"&lt;="&amp;B9)-
COUNTIFS(DATA.discentes!$A:$A,$D$3,DATA.discentes!$I:$I,"&lt;="&amp;B9)-
COUNTIFS(DATA.discentes!$A:$A,$D$3,DATA.discentes!$F:$F,"&lt;="&amp;B9,DATA.discentes!$D:$D,"Cancelado")-
COUNTIFS(DATA.discentes!$A:$A,$D$3,DATA.discentes!$F:$F,"&lt;="&amp;B9,DATA.discentes!$D:$D,"Desligado")-
COUNTIFS(DATA.discentes!$A:$A,$D$3,DATA.discentes!$F:$F,"&lt;="&amp;B9,DATA.discentes!$D:$D,"Externo")-
COUNTIFS(DATA.discentes!$A:$A,$D$3,DATA.discentes!$F:$F,"&lt;="&amp;B9,DATA.discentes!$D:$D,"Upgrade")-
COUNTIFS(DATA.discentes!$A:$A,$D$3,DATA.discentes!$F:$F,"&lt;="&amp;B9,DATA.discentes!$D:$D,"Trancado")</f>
        <v>18</v>
      </c>
      <c r="E9" s="54">
        <f>COUNTIFS(
DATA.discentes!$A:$A,"Mestrado",
DATA.discentes!$D:$D,"Formado",
DATA.SAGA!$K:$K,IF($C9=1,CONCATENATE("&gt;=01/01/",$B9),CONCATENATE("&gt;=01/08/",$B9)),DATA.SAGA!$K:$K,IF($C9=1,CONCATENATE("&lt;=31/07/",$B9),CONCATENATE("&lt;=31/12/",$B9)))</f>
        <v>2</v>
      </c>
      <c r="F9" s="54">
        <f ca="1">COUNTIFS(
DATA.discentes!$A:$A,"Mestrado",
DATA.discentes!$D:$D,"Formado",
DATA.discentes!$L:$L,"&lt;25",
DATA.SAGA!$K:$K,IF($C9=1,CONCATENATE("&gt;=01/01/",$B9),CONCATENATE("&gt;=01/08/",$B9)),DATA.SAGA!$K:$K,IF($C9=1,CONCATENATE("&lt;=31/07/",$B9),CONCATENATE("&lt;=31/12/",$B9)))</f>
        <v>2</v>
      </c>
      <c r="G9" s="54">
        <f ca="1">IFERROR(AVERAGEIFS(DATA.discentes!$J:$J,
DATA.SAGA!$K:$K,IF($C9=1,CONCATENATE("&gt;=01/01/",$B9),CONCATENATE("&gt;=01/08/",$B9)),DATA.SAGA!$K:$K,IF($C9=1,CONCATENATE("&lt;=31/07/",$B9),CONCATENATE("&lt;=31/12/",$B9)),
DATA.discentes!$A:$A,"Mestrado",
DATA.discentes!$D:$D,"Formado"),"-")</f>
        <v>20.860273972602741</v>
      </c>
      <c r="H9" s="54"/>
      <c r="I9" s="54">
        <f>COUNTIFS(DATA.discentes!$A:$A,$I$3,DATA.discentes!$F:$F,"&lt;="&amp;B9)-
COUNTIFS(DATA.discentes!$A:$A,$I$3,DATA.discentes!$I:$I,"&lt;="&amp;B9)-
COUNTIFS(DATA.discentes!$A:$A,$I$3,DATA.discentes!$F:$F,"&lt;="&amp;B9,DATA.discentes!$D:$D,"Cancelado")-
COUNTIFS(DATA.discentes!$A:$A,$I$3,DATA.discentes!$F:$F,"&lt;="&amp;B9,DATA.discentes!$D:$D,"Desligado")-
COUNTIFS(DATA.discentes!$A:$A,$I$3,DATA.discentes!$F:$F,"&lt;="&amp;B9,DATA.discentes!$D:$D,"Externo")-
COUNTIFS(DATA.discentes!$A:$A,$I$3,DATA.discentes!$F:$F,"&lt;="&amp;B9,DATA.discentes!$D:$D,"Upgrade")-
COUNTIFS(DATA.discentes!$A:$A,$I$3,DATA.discentes!$F:$F,"&lt;="&amp;B9,DATA.discentes!$D:$D,"Trancado")</f>
        <v>0</v>
      </c>
      <c r="J9" s="54">
        <f>COUNTIFS(
DATA.discentes!$A:$A,"Doutorado",
DATA.discentes!$D:$D,"Formado",
DATA.SAGA!$K:$K,IF($C9=1,CONCATENATE("&gt;=01/01/",$B9),CONCATENATE("&gt;=01/08/",$B9)),DATA.SAGA!$K:$K,IF($C9=1,CONCATENATE("&lt;=31/07/",$B9),CONCATENATE("&lt;=31/12/",$B9)))</f>
        <v>0</v>
      </c>
      <c r="K9" s="54">
        <f>COUNTIFS(
DATA.discentes!$A:$A,"Doutorado",
DATA.discentes!$D:$D,"Formado",
DATA.discentes!$L:$L,"&lt;49",
DATA.SAGA!$K:$K,IF($C9=1,CONCATENATE("&gt;=01/01/",$B9),CONCATENATE("&gt;=01/08/",$B9)),DATA.SAGA!$K:$K,IF($C9=1,CONCATENATE("&lt;=31/07/",$B9),CONCATENATE("&lt;=31/12/",$B9)))</f>
        <v>0</v>
      </c>
      <c r="L9" s="54" t="str">
        <f>IFERROR(AVERAGEIFS(DATA.discentes!$J:$J,
DATA.SAGA!$K:$K,IF($C9=1,CONCATENATE("&gt;=01/01/",$B9),CONCATENATE("&gt;=01/08/",$B9)),DATA.SAGA!$K:$K,IF($C9=1,CONCATENATE("&lt;=31/07/",$B9),CONCATENATE("&lt;=31/12/",$B9)),
DATA.discentes!$A:$A,"Doutorado",
DATA.discentes!$D:$D,"Formado"),"-")</f>
        <v>-</v>
      </c>
      <c r="M9" s="57">
        <f t="shared" si="0"/>
        <v>2</v>
      </c>
      <c r="N9" s="58">
        <f t="shared" ca="1" si="1"/>
        <v>1</v>
      </c>
      <c r="O9" s="57">
        <f ca="1">COUNTIFS(
INDIRECT(_xlfn.CONCAT("stats2!",ADDRESS(9,MATCH(B9,stats2!$4:$4,0)),":",ADDRESS(37,MATCH(B9,stats2!$4:$4,0)))),"&gt;0",
stats2!$C$9:$C$37,"&lt;&gt;Pos-Doc")</f>
        <v>13</v>
      </c>
      <c r="P9" s="57">
        <f t="shared" si="2"/>
        <v>18</v>
      </c>
      <c r="Q9" s="6"/>
      <c r="R9" s="6"/>
      <c r="S9" s="6"/>
      <c r="T9" s="6"/>
      <c r="U9" s="6"/>
      <c r="V9" s="6"/>
      <c r="W9" s="6"/>
    </row>
    <row r="10" spans="1:23" ht="15.75" customHeight="1" x14ac:dyDescent="0.2">
      <c r="A10" s="1"/>
      <c r="B10" s="45">
        <v>2012</v>
      </c>
      <c r="C10" s="45">
        <v>2</v>
      </c>
      <c r="D10" s="59">
        <f>COUNTIFS(DATA.discentes!$A:$A,$D$3,DATA.discentes!$F:$F,"&lt;="&amp;B10)-
COUNTIFS(DATA.discentes!$A:$A,$D$3,DATA.discentes!$I:$I,"&lt;="&amp;B10)-
COUNTIFS(DATA.discentes!$A:$A,$D$3,DATA.discentes!$F:$F,"&lt;="&amp;B10,DATA.discentes!$D:$D,"Cancelado")-
COUNTIFS(DATA.discentes!$A:$A,$D$3,DATA.discentes!$F:$F,"&lt;="&amp;B10,DATA.discentes!$D:$D,"Desligado")-
COUNTIFS(DATA.discentes!$A:$A,$D$3,DATA.discentes!$F:$F,"&lt;="&amp;B10,DATA.discentes!$D:$D,"Externo")-
COUNTIFS(DATA.discentes!$A:$A,$D$3,DATA.discentes!$F:$F,"&lt;="&amp;B10,DATA.discentes!$D:$D,"Upgrade")-
COUNTIFS(DATA.discentes!$A:$A,$D$3,DATA.discentes!$F:$F,"&lt;="&amp;B10,DATA.discentes!$D:$D,"Trancado")</f>
        <v>18</v>
      </c>
      <c r="E10" s="59">
        <f>COUNTIFS(
DATA.discentes!$A:$A,"Mestrado",
DATA.discentes!$D:$D,"Formado",
DATA.SAGA!$K:$K,IF($C10=1,CONCATENATE("&gt;=01/01/",$B10),CONCATENATE("&gt;=01/08/",$B10)),DATA.SAGA!$K:$K,IF($C10=1,CONCATENATE("&lt;=31/07/",$B10),CONCATENATE("&lt;=31/12/",$B10)))</f>
        <v>8</v>
      </c>
      <c r="F10" s="59">
        <f ca="1">COUNTIFS(
DATA.discentes!$A:$A,"Mestrado",
DATA.discentes!$D:$D,"Formado",
DATA.discentes!$L:$L,"&lt;25",
DATA.SAGA!$K:$K,IF($C10=1,CONCATENATE("&gt;=01/01/",$B10),CONCATENATE("&gt;=01/08/",$B10)),DATA.SAGA!$K:$K,IF($C10=1,CONCATENATE("&lt;=31/07/",$B10),CONCATENATE("&lt;=31/12/",$B10)))</f>
        <v>6</v>
      </c>
      <c r="G10" s="59">
        <f ca="1">IFERROR(AVERAGEIFS(DATA.discentes!$J:$J,
DATA.SAGA!$K:$K,IF($C10=1,CONCATENATE("&gt;=01/01/",$B10),CONCATENATE("&gt;=01/08/",$B10)),DATA.SAGA!$K:$K,IF($C10=1,CONCATENATE("&lt;=31/07/",$B10),CONCATENATE("&lt;=31/12/",$B10)),
DATA.discentes!$A:$A,"Mestrado",
DATA.discentes!$D:$D,"Formado"),"-")</f>
        <v>23.317808219178083</v>
      </c>
      <c r="H10" s="59"/>
      <c r="I10" s="59">
        <f>COUNTIFS(DATA.discentes!$A:$A,$I$3,DATA.discentes!$F:$F,"&lt;="&amp;B10)-
COUNTIFS(DATA.discentes!$A:$A,$I$3,DATA.discentes!$I:$I,"&lt;="&amp;B10)-
COUNTIFS(DATA.discentes!$A:$A,$I$3,DATA.discentes!$F:$F,"&lt;="&amp;B10,DATA.discentes!$D:$D,"Cancelado")-
COUNTIFS(DATA.discentes!$A:$A,$I$3,DATA.discentes!$F:$F,"&lt;="&amp;B10,DATA.discentes!$D:$D,"Desligado")-
COUNTIFS(DATA.discentes!$A:$A,$I$3,DATA.discentes!$F:$F,"&lt;="&amp;B10,DATA.discentes!$D:$D,"Externo")-
COUNTIFS(DATA.discentes!$A:$A,$I$3,DATA.discentes!$F:$F,"&lt;="&amp;B10,DATA.discentes!$D:$D,"Upgrade")-
COUNTIFS(DATA.discentes!$A:$A,$I$3,DATA.discentes!$F:$F,"&lt;="&amp;B10,DATA.discentes!$D:$D,"Trancado")</f>
        <v>0</v>
      </c>
      <c r="J10" s="59">
        <f>COUNTIFS(
DATA.discentes!$A:$A,"Doutorado",
DATA.discentes!$D:$D,"Formado",
DATA.SAGA!$K:$K,IF($C10=1,CONCATENATE("&gt;=01/01/",$B10),CONCATENATE("&gt;=01/08/",$B10)),DATA.SAGA!$K:$K,IF($C10=1,CONCATENATE("&lt;=31/07/",$B10),CONCATENATE("&lt;=31/12/",$B10)))</f>
        <v>0</v>
      </c>
      <c r="K10" s="59">
        <f>COUNTIFS(
DATA.discentes!$A:$A,"Doutorado",
DATA.discentes!$D:$D,"Formado",
DATA.discentes!$L:$L,"&lt;49",
DATA.SAGA!$K:$K,IF($C10=1,CONCATENATE("&gt;=01/01/",$B10),CONCATENATE("&gt;=01/08/",$B10)),DATA.SAGA!$K:$K,IF($C10=1,CONCATENATE("&lt;=31/07/",$B10),CONCATENATE("&lt;=31/12/",$B10)))</f>
        <v>0</v>
      </c>
      <c r="L10" s="59" t="str">
        <f>IFERROR(AVERAGEIFS(DATA.discentes!$J:$J,
DATA.SAGA!$K:$K,IF($C10=1,CONCATENATE("&gt;=01/01/",$B10),CONCATENATE("&gt;=01/08/",$B10)),DATA.SAGA!$K:$K,IF($C10=1,CONCATENATE("&lt;=31/07/",$B10),CONCATENATE("&lt;=31/12/",$B10)),
DATA.discentes!$A:$A,"Doutorado",
DATA.discentes!$D:$D,"Formado"),"-")</f>
        <v>-</v>
      </c>
      <c r="M10" s="60">
        <f t="shared" si="0"/>
        <v>8</v>
      </c>
      <c r="N10" s="61">
        <f t="shared" ca="1" si="1"/>
        <v>0.75</v>
      </c>
      <c r="O10" s="60">
        <f ca="1">COUNTIFS(
INDIRECT(_xlfn.CONCAT("stats2!",ADDRESS(9,MATCH(B10,stats2!$4:$4,0)),":",ADDRESS(37,MATCH(B10,stats2!$4:$4,0)))),"&gt;0",
stats2!$C$9:$C$37,"&lt;&gt;Pos-Doc")</f>
        <v>13</v>
      </c>
      <c r="P10" s="60">
        <f t="shared" si="2"/>
        <v>18</v>
      </c>
      <c r="Q10" s="6"/>
      <c r="R10" s="6"/>
      <c r="S10" s="6"/>
      <c r="T10" s="6"/>
      <c r="U10" s="6"/>
      <c r="V10" s="6"/>
      <c r="W10" s="6"/>
    </row>
    <row r="11" spans="1:23" ht="15.75" customHeight="1" x14ac:dyDescent="0.2">
      <c r="A11" s="1"/>
      <c r="B11" s="35">
        <v>2013</v>
      </c>
      <c r="C11" s="35">
        <v>1</v>
      </c>
      <c r="D11" s="54">
        <f>COUNTIFS(DATA.discentes!$A:$A,$D$3,DATA.discentes!$F:$F,"&lt;="&amp;B11)-
COUNTIFS(DATA.discentes!$A:$A,$D$3,DATA.discentes!$I:$I,"&lt;="&amp;B11)-
COUNTIFS(DATA.discentes!$A:$A,$D$3,DATA.discentes!$F:$F,"&lt;="&amp;B11,DATA.discentes!$D:$D,"Cancelado")-
COUNTIFS(DATA.discentes!$A:$A,$D$3,DATA.discentes!$F:$F,"&lt;="&amp;B11,DATA.discentes!$D:$D,"Desligado")-
COUNTIFS(DATA.discentes!$A:$A,$D$3,DATA.discentes!$F:$F,"&lt;="&amp;B11,DATA.discentes!$D:$D,"Externo")-
COUNTIFS(DATA.discentes!$A:$A,$D$3,DATA.discentes!$F:$F,"&lt;="&amp;B11,DATA.discentes!$D:$D,"Upgrade")-
COUNTIFS(DATA.discentes!$A:$A,$D$3,DATA.discentes!$F:$F,"&lt;="&amp;B11,DATA.discentes!$D:$D,"Trancado")</f>
        <v>31</v>
      </c>
      <c r="E11" s="54">
        <f>COUNTIFS(
DATA.discentes!$A:$A,"Mestrado",
DATA.discentes!$D:$D,"Formado",
DATA.SAGA!$K:$K,IF($C11=1,CONCATENATE("&gt;=01/01/",$B11),CONCATENATE("&gt;=01/08/",$B11)),DATA.SAGA!$K:$K,IF($C11=1,CONCATENATE("&lt;=31/07/",$B11),CONCATENATE("&lt;=31/12/",$B11)))</f>
        <v>4</v>
      </c>
      <c r="F11" s="54">
        <f ca="1">COUNTIFS(
DATA.discentes!$A:$A,"Mestrado",
DATA.discentes!$D:$D,"Formado",
DATA.discentes!$L:$L,"&lt;25",
DATA.SAGA!$K:$K,IF($C11=1,CONCATENATE("&gt;=01/01/",$B11),CONCATENATE("&gt;=01/08/",$B11)),DATA.SAGA!$K:$K,IF($C11=1,CONCATENATE("&lt;=31/07/",$B11),CONCATENATE("&lt;=31/12/",$B11)))</f>
        <v>4</v>
      </c>
      <c r="G11" s="54">
        <f ca="1">IFERROR(AVERAGEIFS(DATA.discentes!$J:$J,
DATA.SAGA!$K:$K,IF($C11=1,CONCATENATE("&gt;=01/01/",$B11),CONCATENATE("&gt;=01/08/",$B11)),DATA.SAGA!$K:$K,IF($C11=1,CONCATENATE("&lt;=31/07/",$B11),CONCATENATE("&lt;=31/12/",$B11)),
DATA.discentes!$A:$A,"Mestrado",
DATA.discentes!$D:$D,"Formado"),"-")</f>
        <v>23.210958904109589</v>
      </c>
      <c r="H11" s="54"/>
      <c r="I11" s="54">
        <f>COUNTIFS(DATA.discentes!$A:$A,$I$3,DATA.discentes!$F:$F,"&lt;="&amp;B11)-
COUNTIFS(DATA.discentes!$A:$A,$I$3,DATA.discentes!$I:$I,"&lt;="&amp;B11)-
COUNTIFS(DATA.discentes!$A:$A,$I$3,DATA.discentes!$F:$F,"&lt;="&amp;B11,DATA.discentes!$D:$D,"Cancelado")-
COUNTIFS(DATA.discentes!$A:$A,$I$3,DATA.discentes!$F:$F,"&lt;="&amp;B11,DATA.discentes!$D:$D,"Desligado")-
COUNTIFS(DATA.discentes!$A:$A,$I$3,DATA.discentes!$F:$F,"&lt;="&amp;B11,DATA.discentes!$D:$D,"Externo")-
COUNTIFS(DATA.discentes!$A:$A,$I$3,DATA.discentes!$F:$F,"&lt;="&amp;B11,DATA.discentes!$D:$D,"Upgrade")-
COUNTIFS(DATA.discentes!$A:$A,$I$3,DATA.discentes!$F:$F,"&lt;="&amp;B11,DATA.discentes!$D:$D,"Trancado")</f>
        <v>0</v>
      </c>
      <c r="J11" s="54">
        <f>COUNTIFS(
DATA.discentes!$A:$A,"Doutorado",
DATA.discentes!$D:$D,"Formado",
DATA.SAGA!$K:$K,IF($C11=1,CONCATENATE("&gt;=01/01/",$B11),CONCATENATE("&gt;=01/08/",$B11)),DATA.SAGA!$K:$K,IF($C11=1,CONCATENATE("&lt;=31/07/",$B11),CONCATENATE("&lt;=31/12/",$B11)))</f>
        <v>0</v>
      </c>
      <c r="K11" s="54">
        <f>COUNTIFS(
DATA.discentes!$A:$A,"Doutorado",
DATA.discentes!$D:$D,"Formado",
DATA.discentes!$L:$L,"&lt;49",
DATA.SAGA!$K:$K,IF($C11=1,CONCATENATE("&gt;=01/01/",$B11),CONCATENATE("&gt;=01/08/",$B11)),DATA.SAGA!$K:$K,IF($C11=1,CONCATENATE("&lt;=31/07/",$B11),CONCATENATE("&lt;=31/12/",$B11)))</f>
        <v>0</v>
      </c>
      <c r="L11" s="54" t="str">
        <f>IFERROR(AVERAGEIFS(DATA.discentes!$J:$J,
DATA.SAGA!$K:$K,IF($C11=1,CONCATENATE("&gt;=01/01/",$B11),CONCATENATE("&gt;=01/08/",$B11)),DATA.SAGA!$K:$K,IF($C11=1,CONCATENATE("&lt;=31/07/",$B11),CONCATENATE("&lt;=31/12/",$B11)),
DATA.discentes!$A:$A,"Doutorado",
DATA.discentes!$D:$D,"Formado"),"-")</f>
        <v>-</v>
      </c>
      <c r="M11" s="57">
        <f t="shared" si="0"/>
        <v>4</v>
      </c>
      <c r="N11" s="58">
        <f t="shared" ca="1" si="1"/>
        <v>1</v>
      </c>
      <c r="O11" s="57">
        <f ca="1">COUNTIFS(
INDIRECT(_xlfn.CONCAT("stats2!",ADDRESS(9,MATCH(B11,stats2!$4:$4,0)),":",ADDRESS(37,MATCH(B11,stats2!$4:$4,0)))),"&gt;0",
stats2!$C$9:$C$37,"&lt;&gt;Pos-Doc")</f>
        <v>13</v>
      </c>
      <c r="P11" s="57">
        <f t="shared" si="2"/>
        <v>31</v>
      </c>
      <c r="Q11" s="6"/>
      <c r="R11" s="6"/>
      <c r="S11" s="6"/>
      <c r="T11" s="6"/>
      <c r="U11" s="6"/>
      <c r="V11" s="6"/>
      <c r="W11" s="6"/>
    </row>
    <row r="12" spans="1:23" ht="15.75" customHeight="1" x14ac:dyDescent="0.2">
      <c r="A12" s="1"/>
      <c r="B12" s="35">
        <v>2013</v>
      </c>
      <c r="C12" s="35">
        <v>2</v>
      </c>
      <c r="D12" s="54">
        <f>COUNTIFS(DATA.discentes!$A:$A,$D$3,DATA.discentes!$F:$F,"&lt;="&amp;B12)-
COUNTIFS(DATA.discentes!$A:$A,$D$3,DATA.discentes!$I:$I,"&lt;="&amp;B12)-
COUNTIFS(DATA.discentes!$A:$A,$D$3,DATA.discentes!$F:$F,"&lt;="&amp;B12,DATA.discentes!$D:$D,"Cancelado")-
COUNTIFS(DATA.discentes!$A:$A,$D$3,DATA.discentes!$F:$F,"&lt;="&amp;B12,DATA.discentes!$D:$D,"Desligado")-
COUNTIFS(DATA.discentes!$A:$A,$D$3,DATA.discentes!$F:$F,"&lt;="&amp;B12,DATA.discentes!$D:$D,"Externo")-
COUNTIFS(DATA.discentes!$A:$A,$D$3,DATA.discentes!$F:$F,"&lt;="&amp;B12,DATA.discentes!$D:$D,"Upgrade")-
COUNTIFS(DATA.discentes!$A:$A,$D$3,DATA.discentes!$F:$F,"&lt;="&amp;B12,DATA.discentes!$D:$D,"Trancado")</f>
        <v>31</v>
      </c>
      <c r="E12" s="54">
        <f>COUNTIFS(
DATA.discentes!$A:$A,"Mestrado",
DATA.discentes!$D:$D,"Formado",
DATA.SAGA!$K:$K,IF($C12=1,CONCATENATE("&gt;=01/01/",$B12),CONCATENATE("&gt;=01/08/",$B12)),DATA.SAGA!$K:$K,IF($C12=1,CONCATENATE("&lt;=31/07/",$B12),CONCATENATE("&lt;=31/12/",$B12)))</f>
        <v>7</v>
      </c>
      <c r="F12" s="54">
        <f ca="1">COUNTIFS(
DATA.discentes!$A:$A,"Mestrado",
DATA.discentes!$D:$D,"Formado",
DATA.discentes!$L:$L,"&lt;25",
DATA.SAGA!$K:$K,IF($C12=1,CONCATENATE("&gt;=01/01/",$B12),CONCATENATE("&gt;=01/08/",$B12)),DATA.SAGA!$K:$K,IF($C12=1,CONCATENATE("&lt;=31/07/",$B12),CONCATENATE("&lt;=31/12/",$B12)))</f>
        <v>5</v>
      </c>
      <c r="G12" s="54">
        <f ca="1">IFERROR(AVERAGEIFS(DATA.discentes!$J:$J,
DATA.SAGA!$K:$K,IF($C12=1,CONCATENATE("&gt;=01/01/",$B12),CONCATENATE("&gt;=01/08/",$B12)),DATA.SAGA!$K:$K,IF($C12=1,CONCATENATE("&lt;=31/07/",$B12),CONCATENATE("&lt;=31/12/",$B12)),
DATA.discentes!$A:$A,"Mestrado",
DATA.discentes!$D:$D,"Formado"),"-")</f>
        <v>23.924853228962814</v>
      </c>
      <c r="H12" s="54"/>
      <c r="I12" s="54">
        <f>COUNTIFS(DATA.discentes!$A:$A,$I$3,DATA.discentes!$F:$F,"&lt;="&amp;B12)-
COUNTIFS(DATA.discentes!$A:$A,$I$3,DATA.discentes!$I:$I,"&lt;="&amp;B12)-
COUNTIFS(DATA.discentes!$A:$A,$I$3,DATA.discentes!$F:$F,"&lt;="&amp;B12,DATA.discentes!$D:$D,"Cancelado")-
COUNTIFS(DATA.discentes!$A:$A,$I$3,DATA.discentes!$F:$F,"&lt;="&amp;B12,DATA.discentes!$D:$D,"Desligado")-
COUNTIFS(DATA.discentes!$A:$A,$I$3,DATA.discentes!$F:$F,"&lt;="&amp;B12,DATA.discentes!$D:$D,"Externo")-
COUNTIFS(DATA.discentes!$A:$A,$I$3,DATA.discentes!$F:$F,"&lt;="&amp;B12,DATA.discentes!$D:$D,"Upgrade")-
COUNTIFS(DATA.discentes!$A:$A,$I$3,DATA.discentes!$F:$F,"&lt;="&amp;B12,DATA.discentes!$D:$D,"Trancado")</f>
        <v>0</v>
      </c>
      <c r="J12" s="54">
        <f>COUNTIFS(
DATA.discentes!$A:$A,"Doutorado",
DATA.discentes!$D:$D,"Formado",
DATA.SAGA!$K:$K,IF($C12=1,CONCATENATE("&gt;=01/01/",$B12),CONCATENATE("&gt;=01/08/",$B12)),DATA.SAGA!$K:$K,IF($C12=1,CONCATENATE("&lt;=31/07/",$B12),CONCATENATE("&lt;=31/12/",$B12)))</f>
        <v>0</v>
      </c>
      <c r="K12" s="54">
        <f>COUNTIFS(
DATA.discentes!$A:$A,"Doutorado",
DATA.discentes!$D:$D,"Formado",
DATA.discentes!$L:$L,"&lt;49",
DATA.SAGA!$K:$K,IF($C12=1,CONCATENATE("&gt;=01/01/",$B12),CONCATENATE("&gt;=01/08/",$B12)),DATA.SAGA!$K:$K,IF($C12=1,CONCATENATE("&lt;=31/07/",$B12),CONCATENATE("&lt;=31/12/",$B12)))</f>
        <v>0</v>
      </c>
      <c r="L12" s="54" t="str">
        <f>IFERROR(AVERAGEIFS(DATA.discentes!$J:$J,
DATA.SAGA!$K:$K,IF($C12=1,CONCATENATE("&gt;=01/01/",$B12),CONCATENATE("&gt;=01/08/",$B12)),DATA.SAGA!$K:$K,IF($C12=1,CONCATENATE("&lt;=31/07/",$B12),CONCATENATE("&lt;=31/12/",$B12)),
DATA.discentes!$A:$A,"Doutorado",
DATA.discentes!$D:$D,"Formado"),"-")</f>
        <v>-</v>
      </c>
      <c r="M12" s="57">
        <f t="shared" si="0"/>
        <v>7</v>
      </c>
      <c r="N12" s="58">
        <f t="shared" ca="1" si="1"/>
        <v>0.7142857142857143</v>
      </c>
      <c r="O12" s="57">
        <f ca="1">COUNTIFS(
INDIRECT(_xlfn.CONCAT("stats2!",ADDRESS(9,MATCH(B12,stats2!$4:$4,0)),":",ADDRESS(37,MATCH(B12,stats2!$4:$4,0)))),"&gt;0",
stats2!$C$9:$C$37,"&lt;&gt;Pos-Doc")</f>
        <v>13</v>
      </c>
      <c r="P12" s="57">
        <f t="shared" si="2"/>
        <v>31</v>
      </c>
      <c r="Q12" s="6"/>
      <c r="R12" s="6"/>
      <c r="S12" s="6"/>
      <c r="T12" s="6"/>
      <c r="U12" s="6"/>
      <c r="V12" s="6"/>
      <c r="W12" s="6"/>
    </row>
    <row r="13" spans="1:23" ht="15.75" customHeight="1" x14ac:dyDescent="0.2">
      <c r="A13" s="1"/>
      <c r="B13" s="35">
        <v>2014</v>
      </c>
      <c r="C13" s="35">
        <v>1</v>
      </c>
      <c r="D13" s="54">
        <f>COUNTIFS(DATA.discentes!$A:$A,$D$3,DATA.discentes!$F:$F,"&lt;="&amp;B13)-
COUNTIFS(DATA.discentes!$A:$A,$D$3,DATA.discentes!$I:$I,"&lt;="&amp;B13)-
COUNTIFS(DATA.discentes!$A:$A,$D$3,DATA.discentes!$F:$F,"&lt;="&amp;B13,DATA.discentes!$D:$D,"Cancelado")-
COUNTIFS(DATA.discentes!$A:$A,$D$3,DATA.discentes!$F:$F,"&lt;="&amp;B13,DATA.discentes!$D:$D,"Desligado")-
COUNTIFS(DATA.discentes!$A:$A,$D$3,DATA.discentes!$F:$F,"&lt;="&amp;B13,DATA.discentes!$D:$D,"Externo")-
COUNTIFS(DATA.discentes!$A:$A,$D$3,DATA.discentes!$F:$F,"&lt;="&amp;B13,DATA.discentes!$D:$D,"Upgrade")-
COUNTIFS(DATA.discentes!$A:$A,$D$3,DATA.discentes!$F:$F,"&lt;="&amp;B13,DATA.discentes!$D:$D,"Trancado")</f>
        <v>42</v>
      </c>
      <c r="E13" s="54">
        <f>COUNTIFS(
DATA.discentes!$A:$A,"Mestrado",
DATA.discentes!$D:$D,"Formado",
DATA.SAGA!$K:$K,IF($C13=1,CONCATENATE("&gt;=01/01/",$B13),CONCATENATE("&gt;=01/08/",$B13)),DATA.SAGA!$K:$K,IF($C13=1,CONCATENATE("&lt;=31/07/",$B13),CONCATENATE("&lt;=31/12/",$B13)))</f>
        <v>3</v>
      </c>
      <c r="F13" s="54">
        <f ca="1">COUNTIFS(
DATA.discentes!$A:$A,"Mestrado",
DATA.discentes!$D:$D,"Formado",
DATA.discentes!$L:$L,"&lt;25",
DATA.SAGA!$K:$K,IF($C13=1,CONCATENATE("&gt;=01/01/",$B13),CONCATENATE("&gt;=01/08/",$B13)),DATA.SAGA!$K:$K,IF($C13=1,CONCATENATE("&lt;=31/07/",$B13),CONCATENATE("&lt;=31/12/",$B13)))</f>
        <v>2</v>
      </c>
      <c r="G13" s="54">
        <f ca="1">IFERROR(AVERAGEIFS(DATA.discentes!$J:$J,
DATA.SAGA!$K:$K,IF($C13=1,CONCATENATE("&gt;=01/01/",$B13),CONCATENATE("&gt;=01/08/",$B13)),DATA.SAGA!$K:$K,IF($C13=1,CONCATENATE("&lt;=31/07/",$B13),CONCATENATE("&lt;=31/12/",$B13)),
DATA.discentes!$A:$A,"Mestrado",
DATA.discentes!$D:$D,"Formado"),"-")</f>
        <v>24.30684931506849</v>
      </c>
      <c r="H13" s="54"/>
      <c r="I13" s="54">
        <f>COUNTIFS(DATA.discentes!$A:$A,$I$3,DATA.discentes!$F:$F,"&lt;="&amp;B13)-
COUNTIFS(DATA.discentes!$A:$A,$I$3,DATA.discentes!$I:$I,"&lt;="&amp;B13)-
COUNTIFS(DATA.discentes!$A:$A,$I$3,DATA.discentes!$F:$F,"&lt;="&amp;B13,DATA.discentes!$D:$D,"Cancelado")-
COUNTIFS(DATA.discentes!$A:$A,$I$3,DATA.discentes!$F:$F,"&lt;="&amp;B13,DATA.discentes!$D:$D,"Desligado")-
COUNTIFS(DATA.discentes!$A:$A,$I$3,DATA.discentes!$F:$F,"&lt;="&amp;B13,DATA.discentes!$D:$D,"Externo")-
COUNTIFS(DATA.discentes!$A:$A,$I$3,DATA.discentes!$F:$F,"&lt;="&amp;B13,DATA.discentes!$D:$D,"Upgrade")-
COUNTIFS(DATA.discentes!$A:$A,$I$3,DATA.discentes!$F:$F,"&lt;="&amp;B13,DATA.discentes!$D:$D,"Trancado")</f>
        <v>0</v>
      </c>
      <c r="J13" s="54">
        <f>COUNTIFS(
DATA.discentes!$A:$A,"Doutorado",
DATA.discentes!$D:$D,"Formado",
DATA.SAGA!$K:$K,IF($C13=1,CONCATENATE("&gt;=01/01/",$B13),CONCATENATE("&gt;=01/08/",$B13)),DATA.SAGA!$K:$K,IF($C13=1,CONCATENATE("&lt;=31/07/",$B13),CONCATENATE("&lt;=31/12/",$B13)))</f>
        <v>0</v>
      </c>
      <c r="K13" s="54">
        <f>COUNTIFS(
DATA.discentes!$A:$A,"Doutorado",
DATA.discentes!$D:$D,"Formado",
DATA.discentes!$L:$L,"&lt;49",
DATA.SAGA!$K:$K,IF($C13=1,CONCATENATE("&gt;=01/01/",$B13),CONCATENATE("&gt;=01/08/",$B13)),DATA.SAGA!$K:$K,IF($C13=1,CONCATENATE("&lt;=31/07/",$B13),CONCATENATE("&lt;=31/12/",$B13)))</f>
        <v>0</v>
      </c>
      <c r="L13" s="54" t="str">
        <f>IFERROR(AVERAGEIFS(DATA.discentes!$J:$J,
DATA.SAGA!$K:$K,IF($C13=1,CONCATENATE("&gt;=01/01/",$B13),CONCATENATE("&gt;=01/08/",$B13)),DATA.SAGA!$K:$K,IF($C13=1,CONCATENATE("&lt;=31/07/",$B13),CONCATENATE("&lt;=31/12/",$B13)),
DATA.discentes!$A:$A,"Doutorado",
DATA.discentes!$D:$D,"Formado"),"-")</f>
        <v>-</v>
      </c>
      <c r="M13" s="57">
        <f t="shared" si="0"/>
        <v>3</v>
      </c>
      <c r="N13" s="58">
        <f t="shared" ca="1" si="1"/>
        <v>0.66666666666666663</v>
      </c>
      <c r="O13" s="57">
        <f ca="1">COUNTIFS(
INDIRECT(_xlfn.CONCAT("stats2!",ADDRESS(9,MATCH(B13,stats2!$4:$4,0)),":",ADDRESS(37,MATCH(B13,stats2!$4:$4,0)))),"&gt;0",
stats2!$C$9:$C$37,"&lt;&gt;Pos-Doc")</f>
        <v>11</v>
      </c>
      <c r="P13" s="57">
        <f t="shared" si="2"/>
        <v>42</v>
      </c>
      <c r="Q13" s="6"/>
      <c r="R13" s="6"/>
      <c r="S13" s="6"/>
      <c r="T13" s="6"/>
      <c r="U13" s="6"/>
      <c r="V13" s="6"/>
      <c r="W13" s="6"/>
    </row>
    <row r="14" spans="1:23" ht="15.75" customHeight="1" x14ac:dyDescent="0.2">
      <c r="A14" s="1"/>
      <c r="B14" s="35">
        <v>2014</v>
      </c>
      <c r="C14" s="35">
        <v>2</v>
      </c>
      <c r="D14" s="54">
        <f>COUNTIFS(DATA.discentes!$A:$A,$D$3,DATA.discentes!$F:$F,"&lt;="&amp;B14)-
COUNTIFS(DATA.discentes!$A:$A,$D$3,DATA.discentes!$I:$I,"&lt;="&amp;B14)-
COUNTIFS(DATA.discentes!$A:$A,$D$3,DATA.discentes!$F:$F,"&lt;="&amp;B14,DATA.discentes!$D:$D,"Cancelado")-
COUNTIFS(DATA.discentes!$A:$A,$D$3,DATA.discentes!$F:$F,"&lt;="&amp;B14,DATA.discentes!$D:$D,"Desligado")-
COUNTIFS(DATA.discentes!$A:$A,$D$3,DATA.discentes!$F:$F,"&lt;="&amp;B14,DATA.discentes!$D:$D,"Externo")-
COUNTIFS(DATA.discentes!$A:$A,$D$3,DATA.discentes!$F:$F,"&lt;="&amp;B14,DATA.discentes!$D:$D,"Upgrade")-
COUNTIFS(DATA.discentes!$A:$A,$D$3,DATA.discentes!$F:$F,"&lt;="&amp;B14,DATA.discentes!$D:$D,"Trancado")</f>
        <v>42</v>
      </c>
      <c r="E14" s="54">
        <f>COUNTIFS(
DATA.discentes!$A:$A,"Mestrado",
DATA.discentes!$D:$D,"Formado",
DATA.SAGA!$K:$K,IF($C14=1,CONCATENATE("&gt;=01/01/",$B14),CONCATENATE("&gt;=01/08/",$B14)),DATA.SAGA!$K:$K,IF($C14=1,CONCATENATE("&lt;=31/07/",$B14),CONCATENATE("&lt;=31/12/",$B14)))</f>
        <v>8</v>
      </c>
      <c r="F14" s="54">
        <f ca="1">COUNTIFS(
DATA.discentes!$A:$A,"Mestrado",
DATA.discentes!$D:$D,"Formado",
DATA.discentes!$L:$L,"&lt;25",
DATA.SAGA!$K:$K,IF($C14=1,CONCATENATE("&gt;=01/01/",$B14),CONCATENATE("&gt;=01/08/",$B14)),DATA.SAGA!$K:$K,IF($C14=1,CONCATENATE("&lt;=31/07/",$B14),CONCATENATE("&lt;=31/12/",$B14)))</f>
        <v>7</v>
      </c>
      <c r="G14" s="54">
        <f ca="1">IFERROR(AVERAGEIFS(DATA.discentes!$J:$J,
DATA.SAGA!$K:$K,IF($C14=1,CONCATENATE("&gt;=01/01/",$B14),CONCATENATE("&gt;=01/08/",$B14)),DATA.SAGA!$K:$K,IF($C14=1,CONCATENATE("&lt;=31/07/",$B14),CONCATENATE("&lt;=31/12/",$B14)),
DATA.discentes!$A:$A,"Mestrado",
DATA.discentes!$D:$D,"Formado"),"-")</f>
        <v>22.323287671232876</v>
      </c>
      <c r="H14" s="54"/>
      <c r="I14" s="54">
        <f>COUNTIFS(DATA.discentes!$A:$A,$I$3,DATA.discentes!$F:$F,"&lt;="&amp;B14)-
COUNTIFS(DATA.discentes!$A:$A,$I$3,DATA.discentes!$I:$I,"&lt;="&amp;B14)-
COUNTIFS(DATA.discentes!$A:$A,$I$3,DATA.discentes!$F:$F,"&lt;="&amp;B14,DATA.discentes!$D:$D,"Cancelado")-
COUNTIFS(DATA.discentes!$A:$A,$I$3,DATA.discentes!$F:$F,"&lt;="&amp;B14,DATA.discentes!$D:$D,"Desligado")-
COUNTIFS(DATA.discentes!$A:$A,$I$3,DATA.discentes!$F:$F,"&lt;="&amp;B14,DATA.discentes!$D:$D,"Externo")-
COUNTIFS(DATA.discentes!$A:$A,$I$3,DATA.discentes!$F:$F,"&lt;="&amp;B14,DATA.discentes!$D:$D,"Upgrade")-
COUNTIFS(DATA.discentes!$A:$A,$I$3,DATA.discentes!$F:$F,"&lt;="&amp;B14,DATA.discentes!$D:$D,"Trancado")</f>
        <v>0</v>
      </c>
      <c r="J14" s="54">
        <f>COUNTIFS(
DATA.discentes!$A:$A,"Doutorado",
DATA.discentes!$D:$D,"Formado",
DATA.SAGA!$K:$K,IF($C14=1,CONCATENATE("&gt;=01/01/",$B14),CONCATENATE("&gt;=01/08/",$B14)),DATA.SAGA!$K:$K,IF($C14=1,CONCATENATE("&lt;=31/07/",$B14),CONCATENATE("&lt;=31/12/",$B14)))</f>
        <v>0</v>
      </c>
      <c r="K14" s="54">
        <f>COUNTIFS(
DATA.discentes!$A:$A,"Doutorado",
DATA.discentes!$D:$D,"Formado",
DATA.discentes!$L:$L,"&lt;49",
DATA.SAGA!$K:$K,IF($C14=1,CONCATENATE("&gt;=01/01/",$B14),CONCATENATE("&gt;=01/08/",$B14)),DATA.SAGA!$K:$K,IF($C14=1,CONCATENATE("&lt;=31/07/",$B14),CONCATENATE("&lt;=31/12/",$B14)))</f>
        <v>0</v>
      </c>
      <c r="L14" s="54" t="str">
        <f>IFERROR(AVERAGEIFS(DATA.discentes!$J:$J,
DATA.SAGA!$K:$K,IF($C14=1,CONCATENATE("&gt;=01/01/",$B14),CONCATENATE("&gt;=01/08/",$B14)),DATA.SAGA!$K:$K,IF($C14=1,CONCATENATE("&lt;=31/07/",$B14),CONCATENATE("&lt;=31/12/",$B14)),
DATA.discentes!$A:$A,"Doutorado",
DATA.discentes!$D:$D,"Formado"),"-")</f>
        <v>-</v>
      </c>
      <c r="M14" s="57">
        <f t="shared" si="0"/>
        <v>8</v>
      </c>
      <c r="N14" s="58">
        <f t="shared" ca="1" si="1"/>
        <v>0.875</v>
      </c>
      <c r="O14" s="57">
        <f ca="1">COUNTIFS(
INDIRECT(_xlfn.CONCAT("stats2!",ADDRESS(9,MATCH(B14,stats2!$4:$4,0)),":",ADDRESS(37,MATCH(B14,stats2!$4:$4,0)))),"&gt;0",
stats2!$C$9:$C$37,"&lt;&gt;Pos-Doc")</f>
        <v>11</v>
      </c>
      <c r="P14" s="57">
        <f t="shared" si="2"/>
        <v>42</v>
      </c>
      <c r="Q14" s="6"/>
      <c r="R14" s="6"/>
      <c r="S14" s="6"/>
      <c r="T14" s="6"/>
      <c r="U14" s="6"/>
      <c r="V14" s="6"/>
      <c r="W14" s="6"/>
    </row>
    <row r="15" spans="1:23" ht="15.75" customHeight="1" x14ac:dyDescent="0.2">
      <c r="A15" s="1"/>
      <c r="B15" s="35">
        <v>2015</v>
      </c>
      <c r="C15" s="35">
        <v>1</v>
      </c>
      <c r="D15" s="54">
        <f>COUNTIFS(DATA.discentes!$A:$A,$D$3,DATA.discentes!$F:$F,"&lt;="&amp;B15)-
COUNTIFS(DATA.discentes!$A:$A,$D$3,DATA.discentes!$I:$I,"&lt;="&amp;B15)-
COUNTIFS(DATA.discentes!$A:$A,$D$3,DATA.discentes!$F:$F,"&lt;="&amp;B15,DATA.discentes!$D:$D,"Cancelado")-
COUNTIFS(DATA.discentes!$A:$A,$D$3,DATA.discentes!$F:$F,"&lt;="&amp;B15,DATA.discentes!$D:$D,"Desligado")-
COUNTIFS(DATA.discentes!$A:$A,$D$3,DATA.discentes!$F:$F,"&lt;="&amp;B15,DATA.discentes!$D:$D,"Externo")-
COUNTIFS(DATA.discentes!$A:$A,$D$3,DATA.discentes!$F:$F,"&lt;="&amp;B15,DATA.discentes!$D:$D,"Upgrade")-
COUNTIFS(DATA.discentes!$A:$A,$D$3,DATA.discentes!$F:$F,"&lt;="&amp;B15,DATA.discentes!$D:$D,"Trancado")</f>
        <v>57</v>
      </c>
      <c r="E15" s="54">
        <f>COUNTIFS(
DATA.discentes!$A:$A,"Mestrado",
DATA.discentes!$D:$D,"Formado",
DATA.SAGA!$K:$K,IF($C15=1,CONCATENATE("&gt;=01/01/",$B15),CONCATENATE("&gt;=01/08/",$B15)),DATA.SAGA!$K:$K,IF($C15=1,CONCATENATE("&lt;=31/07/",$B15),CONCATENATE("&lt;=31/12/",$B15)))</f>
        <v>13</v>
      </c>
      <c r="F15" s="54">
        <f ca="1">COUNTIFS(
DATA.discentes!$A:$A,"Mestrado",
DATA.discentes!$D:$D,"Formado",
DATA.discentes!$L:$L,"&lt;25",
DATA.SAGA!$K:$K,IF($C15=1,CONCATENATE("&gt;=01/01/",$B15),CONCATENATE("&gt;=01/08/",$B15)),DATA.SAGA!$K:$K,IF($C15=1,CONCATENATE("&lt;=31/07/",$B15),CONCATENATE("&lt;=31/12/",$B15)))</f>
        <v>10</v>
      </c>
      <c r="G15" s="54">
        <f ca="1">IFERROR(AVERAGEIFS(DATA.discentes!$J:$J,
DATA.SAGA!$K:$K,IF($C15=1,CONCATENATE("&gt;=01/01/",$B15),CONCATENATE("&gt;=01/08/",$B15)),DATA.SAGA!$K:$K,IF($C15=1,CONCATENATE("&lt;=31/07/",$B15),CONCATENATE("&lt;=31/12/",$B15)),
DATA.discentes!$A:$A,"Mestrado",
DATA.discentes!$D:$D,"Formado"),"-")</f>
        <v>24.672708113803999</v>
      </c>
      <c r="H15" s="54"/>
      <c r="I15" s="54">
        <f>COUNTIFS(DATA.discentes!$A:$A,$I$3,DATA.discentes!$F:$F,"&lt;="&amp;B15)-
COUNTIFS(DATA.discentes!$A:$A,$I$3,DATA.discentes!$I:$I,"&lt;="&amp;B15)-
COUNTIFS(DATA.discentes!$A:$A,$I$3,DATA.discentes!$F:$F,"&lt;="&amp;B15,DATA.discentes!$D:$D,"Cancelado")-
COUNTIFS(DATA.discentes!$A:$A,$I$3,DATA.discentes!$F:$F,"&lt;="&amp;B15,DATA.discentes!$D:$D,"Desligado")-
COUNTIFS(DATA.discentes!$A:$A,$I$3,DATA.discentes!$F:$F,"&lt;="&amp;B15,DATA.discentes!$D:$D,"Externo")-
COUNTIFS(DATA.discentes!$A:$A,$I$3,DATA.discentes!$F:$F,"&lt;="&amp;B15,DATA.discentes!$D:$D,"Upgrade")-
COUNTIFS(DATA.discentes!$A:$A,$I$3,DATA.discentes!$F:$F,"&lt;="&amp;B15,DATA.discentes!$D:$D,"Trancado")</f>
        <v>13</v>
      </c>
      <c r="J15" s="54">
        <f>COUNTIFS(
DATA.discentes!$A:$A,"Doutorado",
DATA.discentes!$D:$D,"Formado",
DATA.SAGA!$K:$K,IF($C15=1,CONCATENATE("&gt;=01/01/",$B15),CONCATENATE("&gt;=01/08/",$B15)),DATA.SAGA!$K:$K,IF($C15=1,CONCATENATE("&lt;=31/07/",$B15),CONCATENATE("&lt;=31/12/",$B15)))</f>
        <v>0</v>
      </c>
      <c r="K15" s="54">
        <f>COUNTIFS(
DATA.discentes!$A:$A,"Doutorado",
DATA.discentes!$D:$D,"Formado",
DATA.discentes!$L:$L,"&lt;49",
DATA.SAGA!$K:$K,IF($C15=1,CONCATENATE("&gt;=01/01/",$B15),CONCATENATE("&gt;=01/08/",$B15)),DATA.SAGA!$K:$K,IF($C15=1,CONCATENATE("&lt;=31/07/",$B15),CONCATENATE("&lt;=31/12/",$B15)))</f>
        <v>0</v>
      </c>
      <c r="L15" s="54" t="str">
        <f>IFERROR(AVERAGEIFS(DATA.discentes!$J:$J,
DATA.SAGA!$K:$K,IF($C15=1,CONCATENATE("&gt;=01/01/",$B15),CONCATENATE("&gt;=01/08/",$B15)),DATA.SAGA!$K:$K,IF($C15=1,CONCATENATE("&lt;=31/07/",$B15),CONCATENATE("&lt;=31/12/",$B15)),
DATA.discentes!$A:$A,"Doutorado",
DATA.discentes!$D:$D,"Formado"),"-")</f>
        <v>-</v>
      </c>
      <c r="M15" s="57">
        <f t="shared" si="0"/>
        <v>13</v>
      </c>
      <c r="N15" s="58">
        <f t="shared" ca="1" si="1"/>
        <v>0.76923076923076927</v>
      </c>
      <c r="O15" s="57">
        <f ca="1">COUNTIFS(
INDIRECT(_xlfn.CONCAT("stats2!",ADDRESS(9,MATCH(B15,stats2!$4:$4,0)),":",ADDRESS(37,MATCH(B15,stats2!$4:$4,0)))),"&gt;0",
stats2!$C$9:$C$37,"&lt;&gt;Pos-Doc")</f>
        <v>14</v>
      </c>
      <c r="P15" s="57">
        <f t="shared" si="2"/>
        <v>70</v>
      </c>
      <c r="Q15" s="6"/>
      <c r="R15" s="6"/>
      <c r="S15" s="6"/>
      <c r="T15" s="6"/>
      <c r="U15" s="6"/>
      <c r="V15" s="6"/>
      <c r="W15" s="6"/>
    </row>
    <row r="16" spans="1:23" ht="15.75" customHeight="1" x14ac:dyDescent="0.2">
      <c r="A16" s="1"/>
      <c r="B16" s="35">
        <v>2015</v>
      </c>
      <c r="C16" s="35">
        <v>2</v>
      </c>
      <c r="D16" s="54">
        <f>COUNTIFS(DATA.discentes!$A:$A,$D$3,DATA.discentes!$F:$F,"&lt;="&amp;B16)-
COUNTIFS(DATA.discentes!$A:$A,$D$3,DATA.discentes!$I:$I,"&lt;="&amp;B16)-
COUNTIFS(DATA.discentes!$A:$A,$D$3,DATA.discentes!$F:$F,"&lt;="&amp;B16,DATA.discentes!$D:$D,"Cancelado")-
COUNTIFS(DATA.discentes!$A:$A,$D$3,DATA.discentes!$F:$F,"&lt;="&amp;B16,DATA.discentes!$D:$D,"Desligado")-
COUNTIFS(DATA.discentes!$A:$A,$D$3,DATA.discentes!$F:$F,"&lt;="&amp;B16,DATA.discentes!$D:$D,"Externo")-
COUNTIFS(DATA.discentes!$A:$A,$D$3,DATA.discentes!$F:$F,"&lt;="&amp;B16,DATA.discentes!$D:$D,"Upgrade")-
COUNTIFS(DATA.discentes!$A:$A,$D$3,DATA.discentes!$F:$F,"&lt;="&amp;B16,DATA.discentes!$D:$D,"Trancado")</f>
        <v>57</v>
      </c>
      <c r="E16" s="54">
        <f>COUNTIFS(
DATA.discentes!$A:$A,"Mestrado",
DATA.discentes!$D:$D,"Formado",
DATA.SAGA!$K:$K,IF($C16=1,CONCATENATE("&gt;=01/01/",$B16),CONCATENATE("&gt;=01/08/",$B16)),DATA.SAGA!$K:$K,IF($C16=1,CONCATENATE("&lt;=31/07/",$B16),CONCATENATE("&lt;=31/12/",$B16)))</f>
        <v>4</v>
      </c>
      <c r="F16" s="54">
        <f ca="1">COUNTIFS(
DATA.discentes!$A:$A,"Mestrado",
DATA.discentes!$D:$D,"Formado",
DATA.discentes!$L:$L,"&lt;25",
DATA.SAGA!$K:$K,IF($C16=1,CONCATENATE("&gt;=01/01/",$B16),CONCATENATE("&gt;=01/08/",$B16)),DATA.SAGA!$K:$K,IF($C16=1,CONCATENATE("&lt;=31/07/",$B16),CONCATENATE("&lt;=31/12/",$B16)))</f>
        <v>1</v>
      </c>
      <c r="G16" s="54">
        <f ca="1">IFERROR(AVERAGEIFS(DATA.discentes!$J:$J,
DATA.SAGA!$K:$K,IF($C16=1,CONCATENATE("&gt;=01/01/",$B16),CONCATENATE("&gt;=01/08/",$B16)),DATA.SAGA!$K:$K,IF($C16=1,CONCATENATE("&lt;=31/07/",$B16),CONCATENATE("&lt;=31/12/",$B16)),
DATA.discentes!$A:$A,"Mestrado",
DATA.discentes!$D:$D,"Formado"),"-")</f>
        <v>25.989041095890407</v>
      </c>
      <c r="H16" s="54"/>
      <c r="I16" s="54">
        <f>COUNTIFS(DATA.discentes!$A:$A,$I$3,DATA.discentes!$F:$F,"&lt;="&amp;B16)-
COUNTIFS(DATA.discentes!$A:$A,$I$3,DATA.discentes!$I:$I,"&lt;="&amp;B16)-
COUNTIFS(DATA.discentes!$A:$A,$I$3,DATA.discentes!$F:$F,"&lt;="&amp;B16,DATA.discentes!$D:$D,"Cancelado")-
COUNTIFS(DATA.discentes!$A:$A,$I$3,DATA.discentes!$F:$F,"&lt;="&amp;B16,DATA.discentes!$D:$D,"Desligado")-
COUNTIFS(DATA.discentes!$A:$A,$I$3,DATA.discentes!$F:$F,"&lt;="&amp;B16,DATA.discentes!$D:$D,"Externo")-
COUNTIFS(DATA.discentes!$A:$A,$I$3,DATA.discentes!$F:$F,"&lt;="&amp;B16,DATA.discentes!$D:$D,"Upgrade")-
COUNTIFS(DATA.discentes!$A:$A,$I$3,DATA.discentes!$F:$F,"&lt;="&amp;B16,DATA.discentes!$D:$D,"Trancado")</f>
        <v>13</v>
      </c>
      <c r="J16" s="54">
        <f>COUNTIFS(
DATA.discentes!$A:$A,"Doutorado",
DATA.discentes!$D:$D,"Formado",
DATA.SAGA!$K:$K,IF($C16=1,CONCATENATE("&gt;=01/01/",$B16),CONCATENATE("&gt;=01/08/",$B16)),DATA.SAGA!$K:$K,IF($C16=1,CONCATENATE("&lt;=31/07/",$B16),CONCATENATE("&lt;=31/12/",$B16)))</f>
        <v>0</v>
      </c>
      <c r="K16" s="54">
        <f>COUNTIFS(
DATA.discentes!$A:$A,"Doutorado",
DATA.discentes!$D:$D,"Formado",
DATA.discentes!$L:$L,"&lt;49",
DATA.SAGA!$K:$K,IF($C16=1,CONCATENATE("&gt;=01/01/",$B16),CONCATENATE("&gt;=01/08/",$B16)),DATA.SAGA!$K:$K,IF($C16=1,CONCATENATE("&lt;=31/07/",$B16),CONCATENATE("&lt;=31/12/",$B16)))</f>
        <v>0</v>
      </c>
      <c r="L16" s="54" t="str">
        <f>IFERROR(AVERAGEIFS(DATA.discentes!$J:$J,
DATA.SAGA!$K:$K,IF($C16=1,CONCATENATE("&gt;=01/01/",$B16),CONCATENATE("&gt;=01/08/",$B16)),DATA.SAGA!$K:$K,IF($C16=1,CONCATENATE("&lt;=31/07/",$B16),CONCATENATE("&lt;=31/12/",$B16)),
DATA.discentes!$A:$A,"Doutorado",
DATA.discentes!$D:$D,"Formado"),"-")</f>
        <v>-</v>
      </c>
      <c r="M16" s="57">
        <f t="shared" si="0"/>
        <v>4</v>
      </c>
      <c r="N16" s="58">
        <f t="shared" ca="1" si="1"/>
        <v>0.25</v>
      </c>
      <c r="O16" s="57">
        <f ca="1">COUNTIFS(
INDIRECT(_xlfn.CONCAT("stats2!",ADDRESS(9,MATCH(B16,stats2!$4:$4,0)),":",ADDRESS(37,MATCH(B16,stats2!$4:$4,0)))),"&gt;0",
stats2!$C$9:$C$37,"&lt;&gt;Pos-Doc")</f>
        <v>14</v>
      </c>
      <c r="P16" s="57">
        <f t="shared" si="2"/>
        <v>70</v>
      </c>
      <c r="Q16" s="6"/>
      <c r="R16" s="6"/>
      <c r="S16" s="6"/>
      <c r="T16" s="6"/>
      <c r="U16" s="6"/>
      <c r="V16" s="6"/>
      <c r="W16" s="6"/>
    </row>
    <row r="17" spans="1:23" ht="15.75" customHeight="1" x14ac:dyDescent="0.2">
      <c r="A17" s="1"/>
      <c r="B17" s="35">
        <v>2016</v>
      </c>
      <c r="C17" s="35">
        <v>1</v>
      </c>
      <c r="D17" s="54">
        <f>COUNTIFS(DATA.discentes!$A:$A,$D$3,DATA.discentes!$F:$F,"&lt;="&amp;B17)-
COUNTIFS(DATA.discentes!$A:$A,$D$3,DATA.discentes!$I:$I,"&lt;="&amp;B17)-
COUNTIFS(DATA.discentes!$A:$A,$D$3,DATA.discentes!$F:$F,"&lt;="&amp;B17,DATA.discentes!$D:$D,"Cancelado")-
COUNTIFS(DATA.discentes!$A:$A,$D$3,DATA.discentes!$F:$F,"&lt;="&amp;B17,DATA.discentes!$D:$D,"Desligado")-
COUNTIFS(DATA.discentes!$A:$A,$D$3,DATA.discentes!$F:$F,"&lt;="&amp;B17,DATA.discentes!$D:$D,"Externo")-
COUNTIFS(DATA.discentes!$A:$A,$D$3,DATA.discentes!$F:$F,"&lt;="&amp;B17,DATA.discentes!$D:$D,"Upgrade")-
COUNTIFS(DATA.discentes!$A:$A,$D$3,DATA.discentes!$F:$F,"&lt;="&amp;B17,DATA.discentes!$D:$D,"Trancado")</f>
        <v>48</v>
      </c>
      <c r="E17" s="54">
        <f>COUNTIFS(
DATA.discentes!$A:$A,"Mestrado",
DATA.discentes!$D:$D,"Formado",
DATA.SAGA!$K:$K,IF($C17=1,CONCATENATE("&gt;=01/01/",$B17),CONCATENATE("&gt;=01/08/",$B17)),DATA.SAGA!$K:$K,IF($C17=1,CONCATENATE("&lt;=31/07/",$B17),CONCATENATE("&lt;=31/12/",$B17)))</f>
        <v>9</v>
      </c>
      <c r="F17" s="54">
        <f ca="1">COUNTIFS(
DATA.discentes!$A:$A,"Mestrado",
DATA.discentes!$D:$D,"Formado",
DATA.discentes!$L:$L,"&lt;25",
DATA.SAGA!$K:$K,IF($C17=1,CONCATENATE("&gt;=01/01/",$B17),CONCATENATE("&gt;=01/08/",$B17)),DATA.SAGA!$K:$K,IF($C17=1,CONCATENATE("&lt;=31/07/",$B17),CONCATENATE("&lt;=31/12/",$B17)))</f>
        <v>7</v>
      </c>
      <c r="G17" s="54">
        <f ca="1">IFERROR(AVERAGEIFS(DATA.discentes!$J:$J,
DATA.SAGA!$K:$K,IF($C17=1,CONCATENATE("&gt;=01/01/",$B17),CONCATENATE("&gt;=01/08/",$B17)),DATA.SAGA!$K:$K,IF($C17=1,CONCATENATE("&lt;=31/07/",$B17),CONCATENATE("&lt;=31/12/",$B17)),
DATA.discentes!$A:$A,"Mestrado",
DATA.discentes!$D:$D,"Formado"),"-")</f>
        <v>24.24474885844749</v>
      </c>
      <c r="H17" s="54"/>
      <c r="I17" s="54">
        <f>COUNTIFS(DATA.discentes!$A:$A,$I$3,DATA.discentes!$F:$F,"&lt;="&amp;B17)-
COUNTIFS(DATA.discentes!$A:$A,$I$3,DATA.discentes!$I:$I,"&lt;="&amp;B17)-
COUNTIFS(DATA.discentes!$A:$A,$I$3,DATA.discentes!$F:$F,"&lt;="&amp;B17,DATA.discentes!$D:$D,"Cancelado")-
COUNTIFS(DATA.discentes!$A:$A,$I$3,DATA.discentes!$F:$F,"&lt;="&amp;B17,DATA.discentes!$D:$D,"Desligado")-
COUNTIFS(DATA.discentes!$A:$A,$I$3,DATA.discentes!$F:$F,"&lt;="&amp;B17,DATA.discentes!$D:$D,"Externo")-
COUNTIFS(DATA.discentes!$A:$A,$I$3,DATA.discentes!$F:$F,"&lt;="&amp;B17,DATA.discentes!$D:$D,"Upgrade")-
COUNTIFS(DATA.discentes!$A:$A,$I$3,DATA.discentes!$F:$F,"&lt;="&amp;B17,DATA.discentes!$D:$D,"Trancado")</f>
        <v>13</v>
      </c>
      <c r="J17" s="54">
        <f>COUNTIFS(
DATA.discentes!$A:$A,"Doutorado",
DATA.discentes!$D:$D,"Formado",
DATA.SAGA!$K:$K,IF($C17=1,CONCATENATE("&gt;=01/01/",$B17),CONCATENATE("&gt;=01/08/",$B17)),DATA.SAGA!$K:$K,IF($C17=1,CONCATENATE("&lt;=31/07/",$B17),CONCATENATE("&lt;=31/12/",$B17)))</f>
        <v>0</v>
      </c>
      <c r="K17" s="54">
        <f>COUNTIFS(
DATA.discentes!$A:$A,"Doutorado",
DATA.discentes!$D:$D,"Formado",
DATA.discentes!$L:$L,"&lt;49",
DATA.SAGA!$K:$K,IF($C17=1,CONCATENATE("&gt;=01/01/",$B17),CONCATENATE("&gt;=01/08/",$B17)),DATA.SAGA!$K:$K,IF($C17=1,CONCATENATE("&lt;=31/07/",$B17),CONCATENATE("&lt;=31/12/",$B17)))</f>
        <v>0</v>
      </c>
      <c r="L17" s="54" t="str">
        <f>IFERROR(AVERAGEIFS(DATA.discentes!$J:$J,
DATA.SAGA!$K:$K,IF($C17=1,CONCATENATE("&gt;=01/01/",$B17),CONCATENATE("&gt;=01/08/",$B17)),DATA.SAGA!$K:$K,IF($C17=1,CONCATENATE("&lt;=31/07/",$B17),CONCATENATE("&lt;=31/12/",$B17)),
DATA.discentes!$A:$A,"Doutorado",
DATA.discentes!$D:$D,"Formado"),"-")</f>
        <v>-</v>
      </c>
      <c r="M17" s="57">
        <f t="shared" si="0"/>
        <v>9</v>
      </c>
      <c r="N17" s="58">
        <f t="shared" ca="1" si="1"/>
        <v>0.77777777777777779</v>
      </c>
      <c r="O17" s="57">
        <f ca="1">COUNTIFS(
INDIRECT(_xlfn.CONCAT("stats2!",ADDRESS(9,MATCH(B17,stats2!$4:$4,0)),":",ADDRESS(37,MATCH(B17,stats2!$4:$4,0)))),"&gt;0",
stats2!$C$9:$C$37,"&lt;&gt;Pos-Doc")</f>
        <v>14</v>
      </c>
      <c r="P17" s="57">
        <f t="shared" si="2"/>
        <v>61</v>
      </c>
      <c r="Q17" s="6"/>
      <c r="R17" s="6"/>
      <c r="S17" s="6"/>
      <c r="T17" s="6"/>
      <c r="U17" s="6"/>
      <c r="V17" s="6"/>
      <c r="W17" s="6"/>
    </row>
    <row r="18" spans="1:23" ht="15.75" customHeight="1" x14ac:dyDescent="0.2">
      <c r="A18" s="1"/>
      <c r="B18" s="45">
        <v>2016</v>
      </c>
      <c r="C18" s="45">
        <v>2</v>
      </c>
      <c r="D18" s="59">
        <f>COUNTIFS(DATA.discentes!$A:$A,$D$3,DATA.discentes!$F:$F,"&lt;="&amp;B18)-
COUNTIFS(DATA.discentes!$A:$A,$D$3,DATA.discentes!$I:$I,"&lt;="&amp;B18)-
COUNTIFS(DATA.discentes!$A:$A,$D$3,DATA.discentes!$F:$F,"&lt;="&amp;B18,DATA.discentes!$D:$D,"Cancelado")-
COUNTIFS(DATA.discentes!$A:$A,$D$3,DATA.discentes!$F:$F,"&lt;="&amp;B18,DATA.discentes!$D:$D,"Desligado")-
COUNTIFS(DATA.discentes!$A:$A,$D$3,DATA.discentes!$F:$F,"&lt;="&amp;B18,DATA.discentes!$D:$D,"Externo")-
COUNTIFS(DATA.discentes!$A:$A,$D$3,DATA.discentes!$F:$F,"&lt;="&amp;B18,DATA.discentes!$D:$D,"Upgrade")-
COUNTIFS(DATA.discentes!$A:$A,$D$3,DATA.discentes!$F:$F,"&lt;="&amp;B18,DATA.discentes!$D:$D,"Trancado")</f>
        <v>48</v>
      </c>
      <c r="E18" s="59">
        <f>COUNTIFS(
DATA.discentes!$A:$A,"Mestrado",
DATA.discentes!$D:$D,"Formado",
DATA.SAGA!$K:$K,IF($C18=1,CONCATENATE("&gt;=01/01/",$B18),CONCATENATE("&gt;=01/08/",$B18)),DATA.SAGA!$K:$K,IF($C18=1,CONCATENATE("&lt;=31/07/",$B18),CONCATENATE("&lt;=31/12/",$B18)))</f>
        <v>17</v>
      </c>
      <c r="F18" s="59">
        <f ca="1">COUNTIFS(
DATA.discentes!$A:$A,"Mestrado",
DATA.discentes!$D:$D,"Formado",
DATA.discentes!$L:$L,"&lt;25",
DATA.SAGA!$K:$K,IF($C18=1,CONCATENATE("&gt;=01/01/",$B18),CONCATENATE("&gt;=01/08/",$B18)),DATA.SAGA!$K:$K,IF($C18=1,CONCATENATE("&lt;=31/07/",$B18),CONCATENATE("&lt;=31/12/",$B18)))</f>
        <v>5</v>
      </c>
      <c r="G18" s="59">
        <f ca="1">IFERROR(AVERAGEIFS(DATA.discentes!$J:$J,
DATA.SAGA!$K:$K,IF($C18=1,CONCATENATE("&gt;=01/01/",$B18),CONCATENATE("&gt;=01/08/",$B18)),DATA.SAGA!$K:$K,IF($C18=1,CONCATENATE("&lt;=31/07/",$B18),CONCATENATE("&lt;=31/12/",$B18)),
DATA.discentes!$A:$A,"Mestrado",
DATA.discentes!$D:$D,"Formado"),"-")</f>
        <v>26.742304593070099</v>
      </c>
      <c r="H18" s="59"/>
      <c r="I18" s="59">
        <f>COUNTIFS(DATA.discentes!$A:$A,$I$3,DATA.discentes!$F:$F,"&lt;="&amp;B18)-
COUNTIFS(DATA.discentes!$A:$A,$I$3,DATA.discentes!$I:$I,"&lt;="&amp;B18)-
COUNTIFS(DATA.discentes!$A:$A,$I$3,DATA.discentes!$F:$F,"&lt;="&amp;B18,DATA.discentes!$D:$D,"Cancelado")-
COUNTIFS(DATA.discentes!$A:$A,$I$3,DATA.discentes!$F:$F,"&lt;="&amp;B18,DATA.discentes!$D:$D,"Desligado")-
COUNTIFS(DATA.discentes!$A:$A,$I$3,DATA.discentes!$F:$F,"&lt;="&amp;B18,DATA.discentes!$D:$D,"Externo")-
COUNTIFS(DATA.discentes!$A:$A,$I$3,DATA.discentes!$F:$F,"&lt;="&amp;B18,DATA.discentes!$D:$D,"Upgrade")-
COUNTIFS(DATA.discentes!$A:$A,$I$3,DATA.discentes!$F:$F,"&lt;="&amp;B18,DATA.discentes!$D:$D,"Trancado")</f>
        <v>13</v>
      </c>
      <c r="J18" s="59">
        <f>COUNTIFS(
DATA.discentes!$A:$A,"Doutorado",
DATA.discentes!$D:$D,"Formado",
DATA.SAGA!$K:$K,IF($C18=1,CONCATENATE("&gt;=01/01/",$B18),CONCATENATE("&gt;=01/08/",$B18)),DATA.SAGA!$K:$K,IF($C18=1,CONCATENATE("&lt;=31/07/",$B18),CONCATENATE("&lt;=31/12/",$B18)))</f>
        <v>0</v>
      </c>
      <c r="K18" s="59">
        <f>COUNTIFS(
DATA.discentes!$A:$A,"Doutorado",
DATA.discentes!$D:$D,"Formado",
DATA.discentes!$L:$L,"&lt;49",
DATA.SAGA!$K:$K,IF($C18=1,CONCATENATE("&gt;=01/01/",$B18),CONCATENATE("&gt;=01/08/",$B18)),DATA.SAGA!$K:$K,IF($C18=1,CONCATENATE("&lt;=31/07/",$B18),CONCATENATE("&lt;=31/12/",$B18)))</f>
        <v>0</v>
      </c>
      <c r="L18" s="59" t="str">
        <f>IFERROR(AVERAGEIFS(DATA.discentes!$J:$J,
DATA.SAGA!$K:$K,IF($C18=1,CONCATENATE("&gt;=01/01/",$B18),CONCATENATE("&gt;=01/08/",$B18)),DATA.SAGA!$K:$K,IF($C18=1,CONCATENATE("&lt;=31/07/",$B18),CONCATENATE("&lt;=31/12/",$B18)),
DATA.discentes!$A:$A,"Doutorado",
DATA.discentes!$D:$D,"Formado"),"-")</f>
        <v>-</v>
      </c>
      <c r="M18" s="60">
        <f t="shared" si="0"/>
        <v>17</v>
      </c>
      <c r="N18" s="61">
        <f t="shared" ca="1" si="1"/>
        <v>0.29411764705882354</v>
      </c>
      <c r="O18" s="60">
        <f ca="1">COUNTIFS(
INDIRECT(_xlfn.CONCAT("stats2!",ADDRESS(9,MATCH(B18,stats2!$4:$4,0)),":",ADDRESS(37,MATCH(B18,stats2!$4:$4,0)))),"&gt;0",
stats2!$C$9:$C$37,"&lt;&gt;Pos-Doc")</f>
        <v>14</v>
      </c>
      <c r="P18" s="60">
        <f t="shared" si="2"/>
        <v>61</v>
      </c>
      <c r="Q18" s="6"/>
      <c r="R18" s="6"/>
      <c r="S18" s="6"/>
      <c r="T18" s="6"/>
      <c r="U18" s="6"/>
      <c r="V18" s="6"/>
      <c r="W18" s="6"/>
    </row>
    <row r="19" spans="1:23" ht="15.75" customHeight="1" x14ac:dyDescent="0.2">
      <c r="A19" s="1"/>
      <c r="B19" s="35">
        <v>2017</v>
      </c>
      <c r="C19" s="35">
        <v>1</v>
      </c>
      <c r="D19" s="54">
        <f>COUNTIFS(DATA.discentes!$A:$A,$D$3,DATA.discentes!$F:$F,"&lt;="&amp;B19)-
COUNTIFS(DATA.discentes!$A:$A,$D$3,DATA.discentes!$I:$I,"&lt;="&amp;B19)-
COUNTIFS(DATA.discentes!$A:$A,$D$3,DATA.discentes!$F:$F,"&lt;="&amp;B19,DATA.discentes!$D:$D,"Cancelado")-
COUNTIFS(DATA.discentes!$A:$A,$D$3,DATA.discentes!$F:$F,"&lt;="&amp;B19,DATA.discentes!$D:$D,"Desligado")-
COUNTIFS(DATA.discentes!$A:$A,$D$3,DATA.discentes!$F:$F,"&lt;="&amp;B19,DATA.discentes!$D:$D,"Externo")-
COUNTIFS(DATA.discentes!$A:$A,$D$3,DATA.discentes!$F:$F,"&lt;="&amp;B19,DATA.discentes!$D:$D,"Upgrade")-
COUNTIFS(DATA.discentes!$A:$A,$D$3,DATA.discentes!$F:$F,"&lt;="&amp;B19,DATA.discentes!$D:$D,"Trancado")</f>
        <v>36</v>
      </c>
      <c r="E19" s="54">
        <f>COUNTIFS(
DATA.discentes!$A:$A,"Mestrado",
DATA.discentes!$D:$D,"Formado",
DATA.SAGA!$K:$K,IF($C19=1,CONCATENATE("&gt;=01/01/",$B19),CONCATENATE("&gt;=01/08/",$B19)),DATA.SAGA!$K:$K,IF($C19=1,CONCATENATE("&lt;=31/07/",$B19),CONCATENATE("&lt;=31/12/",$B19)))</f>
        <v>21</v>
      </c>
      <c r="F19" s="54">
        <f ca="1">COUNTIFS(
DATA.discentes!$A:$A,"Mestrado",
DATA.discentes!$D:$D,"Formado",
DATA.discentes!$L:$L,"&lt;25",
DATA.SAGA!$K:$K,IF($C19=1,CONCATENATE("&gt;=01/01/",$B19),CONCATENATE("&gt;=01/08/",$B19)),DATA.SAGA!$K:$K,IF($C19=1,CONCATENATE("&lt;=31/07/",$B19),CONCATENATE("&lt;=31/12/",$B19)))</f>
        <v>13</v>
      </c>
      <c r="G19" s="54">
        <f ca="1">IFERROR(AVERAGEIFS(DATA.discentes!$J:$J,
DATA.SAGA!$K:$K,IF($C19=1,CONCATENATE("&gt;=01/01/",$B19),CONCATENATE("&gt;=01/08/",$B19)),DATA.SAGA!$K:$K,IF($C19=1,CONCATENATE("&lt;=31/07/",$B19),CONCATENATE("&lt;=31/12/",$B19)),
DATA.discentes!$A:$A,"Mestrado",
DATA.discentes!$D:$D,"Formado"),"-")</f>
        <v>26.908806262230922</v>
      </c>
      <c r="H19" s="54"/>
      <c r="I19" s="54">
        <f>COUNTIFS(DATA.discentes!$A:$A,$I$3,DATA.discentes!$F:$F,"&lt;="&amp;B19)-
COUNTIFS(DATA.discentes!$A:$A,$I$3,DATA.discentes!$I:$I,"&lt;="&amp;B19)-
COUNTIFS(DATA.discentes!$A:$A,$I$3,DATA.discentes!$F:$F,"&lt;="&amp;B19,DATA.discentes!$D:$D,"Cancelado")-
COUNTIFS(DATA.discentes!$A:$A,$I$3,DATA.discentes!$F:$F,"&lt;="&amp;B19,DATA.discentes!$D:$D,"Desligado")-
COUNTIFS(DATA.discentes!$A:$A,$I$3,DATA.discentes!$F:$F,"&lt;="&amp;B19,DATA.discentes!$D:$D,"Externo")-
COUNTIFS(DATA.discentes!$A:$A,$I$3,DATA.discentes!$F:$F,"&lt;="&amp;B19,DATA.discentes!$D:$D,"Upgrade")-
COUNTIFS(DATA.discentes!$A:$A,$I$3,DATA.discentes!$F:$F,"&lt;="&amp;B19,DATA.discentes!$D:$D,"Trancado")</f>
        <v>16</v>
      </c>
      <c r="J19" s="54">
        <f>COUNTIFS(
DATA.discentes!$A:$A,"Doutorado",
DATA.discentes!$D:$D,"Formado",
DATA.SAGA!$K:$K,IF($C19=1,CONCATENATE("&gt;=01/01/",$B19),CONCATENATE("&gt;=01/08/",$B19)),DATA.SAGA!$K:$K,IF($C19=1,CONCATENATE("&lt;=31/07/",$B19),CONCATENATE("&lt;=31/12/",$B19)))</f>
        <v>0</v>
      </c>
      <c r="K19" s="54">
        <f>COUNTIFS(
DATA.discentes!$A:$A,"Doutorado",
DATA.discentes!$D:$D,"Formado",
DATA.discentes!$L:$L,"&lt;49",
DATA.SAGA!$K:$K,IF($C19=1,CONCATENATE("&gt;=01/01/",$B19),CONCATENATE("&gt;=01/08/",$B19)),DATA.SAGA!$K:$K,IF($C19=1,CONCATENATE("&lt;=31/07/",$B19),CONCATENATE("&lt;=31/12/",$B19)))</f>
        <v>0</v>
      </c>
      <c r="L19" s="54" t="str">
        <f>IFERROR(AVERAGEIFS(DATA.discentes!$J:$J,
DATA.SAGA!$K:$K,IF($C19=1,CONCATENATE("&gt;=01/01/",$B19),CONCATENATE("&gt;=01/08/",$B19)),DATA.SAGA!$K:$K,IF($C19=1,CONCATENATE("&lt;=31/07/",$B19),CONCATENATE("&lt;=31/12/",$B19)),
DATA.discentes!$A:$A,"Doutorado",
DATA.discentes!$D:$D,"Formado"),"-")</f>
        <v>-</v>
      </c>
      <c r="M19" s="57">
        <f t="shared" si="0"/>
        <v>21</v>
      </c>
      <c r="N19" s="58">
        <f t="shared" ca="1" si="1"/>
        <v>0.61904761904761907</v>
      </c>
      <c r="O19" s="57">
        <f ca="1">COUNTIFS(
INDIRECT(_xlfn.CONCAT("stats2!",ADDRESS(9,MATCH(B19,stats2!$4:$4,0)),":",ADDRESS(37,MATCH(B19,stats2!$4:$4,0)))),"&gt;0",
stats2!$C$9:$C$37,"&lt;&gt;Pos-Doc")</f>
        <v>13</v>
      </c>
      <c r="P19" s="57">
        <f t="shared" si="2"/>
        <v>52</v>
      </c>
      <c r="Q19" s="6"/>
      <c r="R19" s="6"/>
      <c r="S19" s="6"/>
      <c r="T19" s="6"/>
      <c r="U19" s="6"/>
      <c r="V19" s="6"/>
      <c r="W19" s="6"/>
    </row>
    <row r="20" spans="1:23" ht="15.75" customHeight="1" x14ac:dyDescent="0.2">
      <c r="A20" s="1"/>
      <c r="B20" s="35">
        <v>2017</v>
      </c>
      <c r="C20" s="35">
        <v>2</v>
      </c>
      <c r="D20" s="54">
        <f>COUNTIFS(DATA.discentes!$A:$A,$D$3,DATA.discentes!$F:$F,"&lt;="&amp;B20)-
COUNTIFS(DATA.discentes!$A:$A,$D$3,DATA.discentes!$I:$I,"&lt;="&amp;B20)-
COUNTIFS(DATA.discentes!$A:$A,$D$3,DATA.discentes!$F:$F,"&lt;="&amp;B20,DATA.discentes!$D:$D,"Cancelado")-
COUNTIFS(DATA.discentes!$A:$A,$D$3,DATA.discentes!$F:$F,"&lt;="&amp;B20,DATA.discentes!$D:$D,"Desligado")-
COUNTIFS(DATA.discentes!$A:$A,$D$3,DATA.discentes!$F:$F,"&lt;="&amp;B20,DATA.discentes!$D:$D,"Externo")-
COUNTIFS(DATA.discentes!$A:$A,$D$3,DATA.discentes!$F:$F,"&lt;="&amp;B20,DATA.discentes!$D:$D,"Upgrade")-
COUNTIFS(DATA.discentes!$A:$A,$D$3,DATA.discentes!$F:$F,"&lt;="&amp;B20,DATA.discentes!$D:$D,"Trancado")</f>
        <v>36</v>
      </c>
      <c r="E20" s="54">
        <f>COUNTIFS(
DATA.discentes!$A:$A,"Mestrado",
DATA.discentes!$D:$D,"Formado",
DATA.SAGA!$K:$K,IF($C20=1,CONCATENATE("&gt;=01/01/",$B20),CONCATENATE("&gt;=01/08/",$B20)),DATA.SAGA!$K:$K,IF($C20=1,CONCATENATE("&lt;=31/07/",$B20),CONCATENATE("&lt;=31/12/",$B20)))</f>
        <v>13</v>
      </c>
      <c r="F20" s="54">
        <f ca="1">COUNTIFS(
DATA.discentes!$A:$A,"Mestrado",
DATA.discentes!$D:$D,"Formado",
DATA.discentes!$L:$L,"&lt;25",
DATA.SAGA!$K:$K,IF($C20=1,CONCATENATE("&gt;=01/01/",$B20),CONCATENATE("&gt;=01/08/",$B20)),DATA.SAGA!$K:$K,IF($C20=1,CONCATENATE("&lt;=31/07/",$B20),CONCATENATE("&lt;=31/12/",$B20)))</f>
        <v>6</v>
      </c>
      <c r="G20" s="54">
        <f ca="1">IFERROR(AVERAGEIFS(DATA.discentes!$J:$J,
DATA.SAGA!$K:$K,IF($C20=1,CONCATENATE("&gt;=01/01/",$B20),CONCATENATE("&gt;=01/08/",$B20)),DATA.SAGA!$K:$K,IF($C20=1,CONCATENATE("&lt;=31/07/",$B20),CONCATENATE("&lt;=31/12/",$B20)),
DATA.discentes!$A:$A,"Mestrado",
DATA.discentes!$D:$D,"Formado"),"-")</f>
        <v>26.382297154899895</v>
      </c>
      <c r="H20" s="54"/>
      <c r="I20" s="54">
        <f>COUNTIFS(DATA.discentes!$A:$A,$I$3,DATA.discentes!$F:$F,"&lt;="&amp;B20)-
COUNTIFS(DATA.discentes!$A:$A,$I$3,DATA.discentes!$I:$I,"&lt;="&amp;B20)-
COUNTIFS(DATA.discentes!$A:$A,$I$3,DATA.discentes!$F:$F,"&lt;="&amp;B20,DATA.discentes!$D:$D,"Cancelado")-
COUNTIFS(DATA.discentes!$A:$A,$I$3,DATA.discentes!$F:$F,"&lt;="&amp;B20,DATA.discentes!$D:$D,"Desligado")-
COUNTIFS(DATA.discentes!$A:$A,$I$3,DATA.discentes!$F:$F,"&lt;="&amp;B20,DATA.discentes!$D:$D,"Externo")-
COUNTIFS(DATA.discentes!$A:$A,$I$3,DATA.discentes!$F:$F,"&lt;="&amp;B20,DATA.discentes!$D:$D,"Upgrade")-
COUNTIFS(DATA.discentes!$A:$A,$I$3,DATA.discentes!$F:$F,"&lt;="&amp;B20,DATA.discentes!$D:$D,"Trancado")</f>
        <v>16</v>
      </c>
      <c r="J20" s="54">
        <f>COUNTIFS(
DATA.discentes!$A:$A,"Doutorado",
DATA.discentes!$D:$D,"Formado",
DATA.SAGA!$K:$K,IF($C20=1,CONCATENATE("&gt;=01/01/",$B20),CONCATENATE("&gt;=01/08/",$B20)),DATA.SAGA!$K:$K,IF($C20=1,CONCATENATE("&lt;=31/07/",$B20),CONCATENATE("&lt;=31/12/",$B20)))</f>
        <v>0</v>
      </c>
      <c r="K20" s="54">
        <f>COUNTIFS(
DATA.discentes!$A:$A,"Doutorado",
DATA.discentes!$D:$D,"Formado",
DATA.discentes!$L:$L,"&lt;49",
DATA.SAGA!$K:$K,IF($C20=1,CONCATENATE("&gt;=01/01/",$B20),CONCATENATE("&gt;=01/08/",$B20)),DATA.SAGA!$K:$K,IF($C20=1,CONCATENATE("&lt;=31/07/",$B20),CONCATENATE("&lt;=31/12/",$B20)))</f>
        <v>0</v>
      </c>
      <c r="L20" s="54" t="str">
        <f>IFERROR(AVERAGEIFS(DATA.discentes!$J:$J,
DATA.SAGA!$K:$K,IF($C20=1,CONCATENATE("&gt;=01/01/",$B20),CONCATENATE("&gt;=01/08/",$B20)),DATA.SAGA!$K:$K,IF($C20=1,CONCATENATE("&lt;=31/07/",$B20),CONCATENATE("&lt;=31/12/",$B20)),
DATA.discentes!$A:$A,"Doutorado",
DATA.discentes!$D:$D,"Formado"),"-")</f>
        <v>-</v>
      </c>
      <c r="M20" s="57">
        <f t="shared" si="0"/>
        <v>13</v>
      </c>
      <c r="N20" s="58">
        <f t="shared" ca="1" si="1"/>
        <v>0.46153846153846156</v>
      </c>
      <c r="O20" s="57">
        <f ca="1">COUNTIFS(
INDIRECT(_xlfn.CONCAT("stats2!",ADDRESS(9,MATCH(B20,stats2!$4:$4,0)),":",ADDRESS(37,MATCH(B20,stats2!$4:$4,0)))),"&gt;0",
stats2!$C$9:$C$37,"&lt;&gt;Pos-Doc")</f>
        <v>13</v>
      </c>
      <c r="P20" s="57">
        <f t="shared" si="2"/>
        <v>52</v>
      </c>
      <c r="Q20" s="6"/>
      <c r="R20" s="6"/>
      <c r="S20" s="6"/>
      <c r="T20" s="6"/>
      <c r="U20" s="6"/>
      <c r="V20" s="6"/>
      <c r="W20" s="6"/>
    </row>
    <row r="21" spans="1:23" ht="15.75" customHeight="1" x14ac:dyDescent="0.2">
      <c r="A21" s="1"/>
      <c r="B21" s="35">
        <v>2018</v>
      </c>
      <c r="C21" s="35">
        <v>1</v>
      </c>
      <c r="D21" s="54">
        <f>COUNTIFS(DATA.discentes!$A:$A,$D$3,DATA.discentes!$F:$F,"&lt;="&amp;B21)-
COUNTIFS(DATA.discentes!$A:$A,$D$3,DATA.discentes!$I:$I,"&lt;="&amp;B21)-
COUNTIFS(DATA.discentes!$A:$A,$D$3,DATA.discentes!$F:$F,"&lt;="&amp;B21,DATA.discentes!$D:$D,"Cancelado")-
COUNTIFS(DATA.discentes!$A:$A,$D$3,DATA.discentes!$F:$F,"&lt;="&amp;B21,DATA.discentes!$D:$D,"Desligado")-
COUNTIFS(DATA.discentes!$A:$A,$D$3,DATA.discentes!$F:$F,"&lt;="&amp;B21,DATA.discentes!$D:$D,"Externo")-
COUNTIFS(DATA.discentes!$A:$A,$D$3,DATA.discentes!$F:$F,"&lt;="&amp;B21,DATA.discentes!$D:$D,"Upgrade")-
COUNTIFS(DATA.discentes!$A:$A,$D$3,DATA.discentes!$F:$F,"&lt;="&amp;B21,DATA.discentes!$D:$D,"Trancado")</f>
        <v>52</v>
      </c>
      <c r="E21" s="54">
        <f>COUNTIFS(
DATA.discentes!$A:$A,"Mestrado",
DATA.discentes!$D:$D,"Formado",
DATA.SAGA!$K:$K,IF($C21=1,CONCATENATE("&gt;=01/01/",$B21),CONCATENATE("&gt;=01/08/",$B21)),DATA.SAGA!$K:$K,IF($C21=1,CONCATENATE("&lt;=31/07/",$B21),CONCATENATE("&lt;=31/12/",$B21)))</f>
        <v>4</v>
      </c>
      <c r="F21" s="54">
        <f ca="1">COUNTIFS(
DATA.discentes!$A:$A,"Mestrado",
DATA.discentes!$D:$D,"Formado",
DATA.discentes!$L:$L,"&lt;25",
DATA.SAGA!$K:$K,IF($C21=1,CONCATENATE("&gt;=01/01/",$B21),CONCATENATE("&gt;=01/08/",$B21)),DATA.SAGA!$K:$K,IF($C21=1,CONCATENATE("&lt;=31/07/",$B21),CONCATENATE("&lt;=31/12/",$B21)))</f>
        <v>1</v>
      </c>
      <c r="G21" s="54">
        <f ca="1">IFERROR(AVERAGEIFS(DATA.discentes!$J:$J,
DATA.SAGA!$K:$K,IF($C21=1,CONCATENATE("&gt;=01/01/",$B21),CONCATENATE("&gt;=01/08/",$B21)),DATA.SAGA!$K:$K,IF($C21=1,CONCATENATE("&lt;=31/07/",$B21),CONCATENATE("&lt;=31/12/",$B21)),
DATA.discentes!$A:$A,"Mestrado",
DATA.discentes!$D:$D,"Formado"),"-")</f>
        <v>29.030136986301375</v>
      </c>
      <c r="H21" s="54"/>
      <c r="I21" s="54">
        <f>COUNTIFS(DATA.discentes!$A:$A,$I$3,DATA.discentes!$F:$F,"&lt;="&amp;B21)-
COUNTIFS(DATA.discentes!$A:$A,$I$3,DATA.discentes!$I:$I,"&lt;="&amp;B21)-
COUNTIFS(DATA.discentes!$A:$A,$I$3,DATA.discentes!$F:$F,"&lt;="&amp;B21,DATA.discentes!$D:$D,"Cancelado")-
COUNTIFS(DATA.discentes!$A:$A,$I$3,DATA.discentes!$F:$F,"&lt;="&amp;B21,DATA.discentes!$D:$D,"Desligado")-
COUNTIFS(DATA.discentes!$A:$A,$I$3,DATA.discentes!$F:$F,"&lt;="&amp;B21,DATA.discentes!$D:$D,"Externo")-
COUNTIFS(DATA.discentes!$A:$A,$I$3,DATA.discentes!$F:$F,"&lt;="&amp;B21,DATA.discentes!$D:$D,"Upgrade")-
COUNTIFS(DATA.discentes!$A:$A,$I$3,DATA.discentes!$F:$F,"&lt;="&amp;B21,DATA.discentes!$D:$D,"Trancado")</f>
        <v>15</v>
      </c>
      <c r="J21" s="54">
        <f>COUNTIFS(
DATA.discentes!$A:$A,"Doutorado",
DATA.discentes!$D:$D,"Formado",
DATA.SAGA!$K:$K,IF($C21=1,CONCATENATE("&gt;=01/01/",$B21),CONCATENATE("&gt;=01/08/",$B21)),DATA.SAGA!$K:$K,IF($C21=1,CONCATENATE("&lt;=31/07/",$B21),CONCATENATE("&lt;=31/12/",$B21)))</f>
        <v>0</v>
      </c>
      <c r="K21" s="54">
        <f>COUNTIFS(
DATA.discentes!$A:$A,"Doutorado",
DATA.discentes!$D:$D,"Formado",
DATA.discentes!$L:$L,"&lt;49",
DATA.SAGA!$K:$K,IF($C21=1,CONCATENATE("&gt;=01/01/",$B21),CONCATENATE("&gt;=01/08/",$B21)),DATA.SAGA!$K:$K,IF($C21=1,CONCATENATE("&lt;=31/07/",$B21),CONCATENATE("&lt;=31/12/",$B21)))</f>
        <v>0</v>
      </c>
      <c r="L21" s="54" t="str">
        <f>IFERROR(AVERAGEIFS(DATA.discentes!$J:$J,
DATA.SAGA!$K:$K,IF($C21=1,CONCATENATE("&gt;=01/01/",$B21),CONCATENATE("&gt;=01/08/",$B21)),DATA.SAGA!$K:$K,IF($C21=1,CONCATENATE("&lt;=31/07/",$B21),CONCATENATE("&lt;=31/12/",$B21)),
DATA.discentes!$A:$A,"Doutorado",
DATA.discentes!$D:$D,"Formado"),"-")</f>
        <v>-</v>
      </c>
      <c r="M21" s="57">
        <f t="shared" si="0"/>
        <v>4</v>
      </c>
      <c r="N21" s="58">
        <f t="shared" ca="1" si="1"/>
        <v>0.25</v>
      </c>
      <c r="O21" s="57">
        <f ca="1">COUNTIFS(
INDIRECT(_xlfn.CONCAT("stats2!",ADDRESS(9,MATCH(B21,stats2!$4:$4,0)),":",ADDRESS(37,MATCH(B21,stats2!$4:$4,0)))),"&gt;0",
stats2!$C$9:$C$37,"&lt;&gt;Pos-Doc")</f>
        <v>13</v>
      </c>
      <c r="P21" s="57">
        <f t="shared" si="2"/>
        <v>67</v>
      </c>
      <c r="Q21" s="6"/>
      <c r="R21" s="6"/>
      <c r="S21" s="6"/>
      <c r="T21" s="6"/>
      <c r="U21" s="6"/>
      <c r="V21" s="6"/>
      <c r="W21" s="6"/>
    </row>
    <row r="22" spans="1:23" ht="15.75" customHeight="1" x14ac:dyDescent="0.2">
      <c r="A22" s="1"/>
      <c r="B22" s="35">
        <v>2018</v>
      </c>
      <c r="C22" s="35">
        <v>2</v>
      </c>
      <c r="D22" s="54">
        <f>COUNTIFS(DATA.discentes!$A:$A,$D$3,DATA.discentes!$F:$F,"&lt;="&amp;B22)-
COUNTIFS(DATA.discentes!$A:$A,$D$3,DATA.discentes!$I:$I,"&lt;="&amp;B22)-
COUNTIFS(DATA.discentes!$A:$A,$D$3,DATA.discentes!$F:$F,"&lt;="&amp;B22,DATA.discentes!$D:$D,"Cancelado")-
COUNTIFS(DATA.discentes!$A:$A,$D$3,DATA.discentes!$F:$F,"&lt;="&amp;B22,DATA.discentes!$D:$D,"Desligado")-
COUNTIFS(DATA.discentes!$A:$A,$D$3,DATA.discentes!$F:$F,"&lt;="&amp;B22,DATA.discentes!$D:$D,"Externo")-
COUNTIFS(DATA.discentes!$A:$A,$D$3,DATA.discentes!$F:$F,"&lt;="&amp;B22,DATA.discentes!$D:$D,"Upgrade")-
COUNTIFS(DATA.discentes!$A:$A,$D$3,DATA.discentes!$F:$F,"&lt;="&amp;B22,DATA.discentes!$D:$D,"Trancado")</f>
        <v>52</v>
      </c>
      <c r="E22" s="54">
        <f>COUNTIFS(
DATA.discentes!$A:$A,"Mestrado",
DATA.discentes!$D:$D,"Formado",
DATA.SAGA!$K:$K,IF($C22=1,CONCATENATE("&gt;=01/01/",$B22),CONCATENATE("&gt;=01/08/",$B22)),DATA.SAGA!$K:$K,IF($C22=1,CONCATENATE("&lt;=31/07/",$B22),CONCATENATE("&lt;=31/12/",$B22)))</f>
        <v>4</v>
      </c>
      <c r="F22" s="54">
        <f ca="1">COUNTIFS(
DATA.discentes!$A:$A,"Mestrado",
DATA.discentes!$D:$D,"Formado",
DATA.discentes!$L:$L,"&lt;25",
DATA.SAGA!$K:$K,IF($C22=1,CONCATENATE("&gt;=01/01/",$B22),CONCATENATE("&gt;=01/08/",$B22)),DATA.SAGA!$K:$K,IF($C22=1,CONCATENATE("&lt;=31/07/",$B22),CONCATENATE("&lt;=31/12/",$B22)))</f>
        <v>0</v>
      </c>
      <c r="G22" s="54">
        <f ca="1">IFERROR(AVERAGEIFS(DATA.discentes!$J:$J,
DATA.SAGA!$K:$K,IF($C22=1,CONCATENATE("&gt;=01/01/",$B22),CONCATENATE("&gt;=01/08/",$B22)),DATA.SAGA!$K:$K,IF($C22=1,CONCATENATE("&lt;=31/07/",$B22),CONCATENATE("&lt;=31/12/",$B22)),
DATA.discentes!$A:$A,"Mestrado",
DATA.discentes!$D:$D,"Formado"),"-")</f>
        <v>28.43013698630137</v>
      </c>
      <c r="H22" s="54"/>
      <c r="I22" s="54">
        <f>COUNTIFS(DATA.discentes!$A:$A,$I$3,DATA.discentes!$F:$F,"&lt;="&amp;B22)-
COUNTIFS(DATA.discentes!$A:$A,$I$3,DATA.discentes!$I:$I,"&lt;="&amp;B22)-
COUNTIFS(DATA.discentes!$A:$A,$I$3,DATA.discentes!$F:$F,"&lt;="&amp;B22,DATA.discentes!$D:$D,"Cancelado")-
COUNTIFS(DATA.discentes!$A:$A,$I$3,DATA.discentes!$F:$F,"&lt;="&amp;B22,DATA.discentes!$D:$D,"Desligado")-
COUNTIFS(DATA.discentes!$A:$A,$I$3,DATA.discentes!$F:$F,"&lt;="&amp;B22,DATA.discentes!$D:$D,"Externo")-
COUNTIFS(DATA.discentes!$A:$A,$I$3,DATA.discentes!$F:$F,"&lt;="&amp;B22,DATA.discentes!$D:$D,"Upgrade")-
COUNTIFS(DATA.discentes!$A:$A,$I$3,DATA.discentes!$F:$F,"&lt;="&amp;B22,DATA.discentes!$D:$D,"Trancado")</f>
        <v>15</v>
      </c>
      <c r="J22" s="54">
        <f>COUNTIFS(
DATA.discentes!$A:$A,"Doutorado",
DATA.discentes!$D:$D,"Formado",
DATA.SAGA!$K:$K,IF($C22=1,CONCATENATE("&gt;=01/01/",$B22),CONCATENATE("&gt;=01/08/",$B22)),DATA.SAGA!$K:$K,IF($C22=1,CONCATENATE("&lt;=31/07/",$B22),CONCATENATE("&lt;=31/12/",$B22)))</f>
        <v>1</v>
      </c>
      <c r="K22" s="54">
        <f ca="1">COUNTIFS(
DATA.discentes!$A:$A,"Doutorado",
DATA.discentes!$D:$D,"Formado",
DATA.discentes!$L:$L,"&lt;49",
DATA.SAGA!$K:$K,IF($C22=1,CONCATENATE("&gt;=01/01/",$B22),CONCATENATE("&gt;=01/08/",$B22)),DATA.SAGA!$K:$K,IF($C22=1,CONCATENATE("&lt;=31/07/",$B22),CONCATENATE("&lt;=31/12/",$B22)))</f>
        <v>1</v>
      </c>
      <c r="L22" s="54">
        <f ca="1">IFERROR(AVERAGEIFS(DATA.discentes!$J:$J,
DATA.SAGA!$K:$K,IF($C22=1,CONCATENATE("&gt;=01/01/",$B22),CONCATENATE("&gt;=01/08/",$B22)),DATA.SAGA!$K:$K,IF($C22=1,CONCATENATE("&lt;=31/07/",$B22),CONCATENATE("&lt;=31/12/",$B22)),
DATA.discentes!$A:$A,"Doutorado",
DATA.discentes!$D:$D,"Formado"),"-")</f>
        <v>39.747945205479454</v>
      </c>
      <c r="M22" s="57">
        <f t="shared" si="0"/>
        <v>5</v>
      </c>
      <c r="N22" s="58">
        <f t="shared" ca="1" si="1"/>
        <v>0.2</v>
      </c>
      <c r="O22" s="57">
        <f ca="1">COUNTIFS(
INDIRECT(_xlfn.CONCAT("stats2!",ADDRESS(9,MATCH(B22,stats2!$4:$4,0)),":",ADDRESS(37,MATCH(B22,stats2!$4:$4,0)))),"&gt;0",
stats2!$C$9:$C$37,"&lt;&gt;Pos-Doc")</f>
        <v>13</v>
      </c>
      <c r="P22" s="57">
        <f t="shared" si="2"/>
        <v>67</v>
      </c>
      <c r="Q22" s="6"/>
      <c r="R22" s="6"/>
      <c r="S22" s="6"/>
      <c r="T22" s="6"/>
      <c r="U22" s="6"/>
      <c r="V22" s="6"/>
      <c r="W22" s="6"/>
    </row>
    <row r="23" spans="1:23" ht="15.75" customHeight="1" x14ac:dyDescent="0.2">
      <c r="A23" s="1"/>
      <c r="B23" s="35">
        <v>2019</v>
      </c>
      <c r="C23" s="35">
        <v>1</v>
      </c>
      <c r="D23" s="54">
        <f>COUNTIFS(DATA.discentes!$A:$A,$D$3,DATA.discentes!$F:$F,"&lt;="&amp;B23)-
COUNTIFS(DATA.discentes!$A:$A,$D$3,DATA.discentes!$I:$I,"&lt;="&amp;B23)-
COUNTIFS(DATA.discentes!$A:$A,$D$3,DATA.discentes!$F:$F,"&lt;="&amp;B23,DATA.discentes!$D:$D,"Cancelado")-
COUNTIFS(DATA.discentes!$A:$A,$D$3,DATA.discentes!$F:$F,"&lt;="&amp;B23,DATA.discentes!$D:$D,"Desligado")-
COUNTIFS(DATA.discentes!$A:$A,$D$3,DATA.discentes!$F:$F,"&lt;="&amp;B23,DATA.discentes!$D:$D,"Externo")-
COUNTIFS(DATA.discentes!$A:$A,$D$3,DATA.discentes!$F:$F,"&lt;="&amp;B23,DATA.discentes!$D:$D,"Upgrade")-
COUNTIFS(DATA.discentes!$A:$A,$D$3,DATA.discentes!$F:$F,"&lt;="&amp;B23,DATA.discentes!$D:$D,"Trancado")</f>
        <v>60</v>
      </c>
      <c r="E23" s="54">
        <f>COUNTIFS(
DATA.discentes!$A:$A,"Mestrado",
DATA.discentes!$D:$D,"Formado",
DATA.SAGA!$K:$K,IF($C23=1,CONCATENATE("&gt;=01/01/",$B23),CONCATENATE("&gt;=01/08/",$B23)),DATA.SAGA!$K:$K,IF($C23=1,CONCATENATE("&lt;=31/07/",$B23),CONCATENATE("&lt;=31/12/",$B23)))</f>
        <v>14</v>
      </c>
      <c r="F23" s="54">
        <f ca="1">COUNTIFS(
DATA.discentes!$A:$A,"Mestrado",
DATA.discentes!$D:$D,"Formado",
DATA.discentes!$L:$L,"&lt;25",
DATA.SAGA!$K:$K,IF($C23=1,CONCATENATE("&gt;=01/01/",$B23),CONCATENATE("&gt;=01/08/",$B23)),DATA.SAGA!$K:$K,IF($C23=1,CONCATENATE("&lt;=31/07/",$B23),CONCATENATE("&lt;=31/12/",$B23)))</f>
        <v>5</v>
      </c>
      <c r="G23" s="54">
        <f ca="1">IFERROR(AVERAGEIFS(DATA.discentes!$J:$J,
DATA.SAGA!$K:$K,IF($C23=1,CONCATENATE("&gt;=01/01/",$B23),CONCATENATE("&gt;=01/08/",$B23)),DATA.SAGA!$K:$K,IF($C23=1,CONCATENATE("&lt;=31/07/",$B23),CONCATENATE("&lt;=31/12/",$B23)),
DATA.discentes!$A:$A,"Mestrado",
DATA.discentes!$D:$D,"Formado"),"-")</f>
        <v>28.30450097847358</v>
      </c>
      <c r="H23" s="54"/>
      <c r="I23" s="54">
        <f>COUNTIFS(DATA.discentes!$A:$A,$I$3,DATA.discentes!$F:$F,"&lt;="&amp;B23)-
COUNTIFS(DATA.discentes!$A:$A,$I$3,DATA.discentes!$I:$I,"&lt;="&amp;B23)-
COUNTIFS(DATA.discentes!$A:$A,$I$3,DATA.discentes!$F:$F,"&lt;="&amp;B23,DATA.discentes!$D:$D,"Cancelado")-
COUNTIFS(DATA.discentes!$A:$A,$I$3,DATA.discentes!$F:$F,"&lt;="&amp;B23,DATA.discentes!$D:$D,"Desligado")-
COUNTIFS(DATA.discentes!$A:$A,$I$3,DATA.discentes!$F:$F,"&lt;="&amp;B23,DATA.discentes!$D:$D,"Externo")-
COUNTIFS(DATA.discentes!$A:$A,$I$3,DATA.discentes!$F:$F,"&lt;="&amp;B23,DATA.discentes!$D:$D,"Upgrade")-
COUNTIFS(DATA.discentes!$A:$A,$I$3,DATA.discentes!$F:$F,"&lt;="&amp;B23,DATA.discentes!$D:$D,"Trancado")</f>
        <v>31</v>
      </c>
      <c r="J23" s="54">
        <f>COUNTIFS(
DATA.discentes!$A:$A,"Doutorado",
DATA.discentes!$D:$D,"Formado",
DATA.SAGA!$K:$K,IF($C23=1,CONCATENATE("&gt;=01/01/",$B23),CONCATENATE("&gt;=01/08/",$B23)),DATA.SAGA!$K:$K,IF($C23=1,CONCATENATE("&lt;=31/07/",$B23),CONCATENATE("&lt;=31/12/",$B23)))</f>
        <v>0</v>
      </c>
      <c r="K23" s="54">
        <f ca="1">COUNTIFS(
DATA.discentes!$A:$A,"Doutorado",
DATA.discentes!$D:$D,"Formado",
DATA.discentes!$L:$L,"&lt;49",
DATA.SAGA!$K:$K,IF($C23=1,CONCATENATE("&gt;=01/01/",$B23),CONCATENATE("&gt;=01/08/",$B23)),DATA.SAGA!$K:$K,IF($C23=1,CONCATENATE("&lt;=31/07/",$B23),CONCATENATE("&lt;=31/12/",$B23)))</f>
        <v>0</v>
      </c>
      <c r="L23" s="54" t="str">
        <f>IFERROR(AVERAGEIFS(DATA.discentes!$J:$J,
DATA.SAGA!$K:$K,IF($C23=1,CONCATENATE("&gt;=01/01/",$B23),CONCATENATE("&gt;=01/08/",$B23)),DATA.SAGA!$K:$K,IF($C23=1,CONCATENATE("&lt;=31/07/",$B23),CONCATENATE("&lt;=31/12/",$B23)),
DATA.discentes!$A:$A,"Doutorado",
DATA.discentes!$D:$D,"Formado"),"-")</f>
        <v>-</v>
      </c>
      <c r="M23" s="57">
        <f t="shared" si="0"/>
        <v>14</v>
      </c>
      <c r="N23" s="58">
        <f t="shared" ca="1" si="1"/>
        <v>0.35714285714285715</v>
      </c>
      <c r="O23" s="57">
        <f ca="1">COUNTIFS(
INDIRECT(_xlfn.CONCAT("stats2!",ADDRESS(9,MATCH(B23,stats2!$4:$4,0)),":",ADDRESS(37,MATCH(B23,stats2!$4:$4,0)))),"&gt;0",
stats2!$C$9:$C$37,"&lt;&gt;Pos-Doc")</f>
        <v>12</v>
      </c>
      <c r="P23" s="57">
        <f t="shared" si="2"/>
        <v>91</v>
      </c>
      <c r="Q23" s="6"/>
      <c r="R23" s="6"/>
      <c r="S23" s="6"/>
      <c r="T23" s="6"/>
      <c r="U23" s="6"/>
      <c r="V23" s="6"/>
      <c r="W23" s="6"/>
    </row>
    <row r="24" spans="1:23" ht="15.75" customHeight="1" x14ac:dyDescent="0.2">
      <c r="A24" s="1"/>
      <c r="B24" s="35">
        <v>2019</v>
      </c>
      <c r="C24" s="35">
        <v>2</v>
      </c>
      <c r="D24" s="54">
        <f>COUNTIFS(DATA.discentes!$A:$A,$D$3,DATA.discentes!$F:$F,"&lt;="&amp;B24)-
COUNTIFS(DATA.discentes!$A:$A,$D$3,DATA.discentes!$I:$I,"&lt;="&amp;B24)-
COUNTIFS(DATA.discentes!$A:$A,$D$3,DATA.discentes!$F:$F,"&lt;="&amp;B24,DATA.discentes!$D:$D,"Cancelado")-
COUNTIFS(DATA.discentes!$A:$A,$D$3,DATA.discentes!$F:$F,"&lt;="&amp;B24,DATA.discentes!$D:$D,"Desligado")-
COUNTIFS(DATA.discentes!$A:$A,$D$3,DATA.discentes!$F:$F,"&lt;="&amp;B24,DATA.discentes!$D:$D,"Externo")-
COUNTIFS(DATA.discentes!$A:$A,$D$3,DATA.discentes!$F:$F,"&lt;="&amp;B24,DATA.discentes!$D:$D,"Upgrade")-
COUNTIFS(DATA.discentes!$A:$A,$D$3,DATA.discentes!$F:$F,"&lt;="&amp;B24,DATA.discentes!$D:$D,"Trancado")</f>
        <v>60</v>
      </c>
      <c r="E24" s="54">
        <f>COUNTIFS(
DATA.discentes!$A:$A,"Mestrado",
DATA.discentes!$D:$D,"Formado",
DATA.SAGA!$K:$K,IF($C24=1,CONCATENATE("&gt;=01/01/",$B24),CONCATENATE("&gt;=01/08/",$B24)),DATA.SAGA!$K:$K,IF($C24=1,CONCATENATE("&lt;=31/07/",$B24),CONCATENATE("&lt;=31/12/",$B24)))</f>
        <v>9</v>
      </c>
      <c r="F24" s="54">
        <f ca="1">COUNTIFS(
DATA.discentes!$A:$A,"Mestrado",
DATA.discentes!$D:$D,"Formado",
DATA.discentes!$L:$L,"&lt;25",
DATA.SAGA!$K:$K,IF($C24=1,CONCATENATE("&gt;=01/01/",$B24),CONCATENATE("&gt;=01/08/",$B24)),DATA.SAGA!$K:$K,IF($C24=1,CONCATENATE("&lt;=31/07/",$B24),CONCATENATE("&lt;=31/12/",$B24)))</f>
        <v>5</v>
      </c>
      <c r="G24" s="54">
        <f ca="1">IFERROR(AVERAGEIFS(DATA.discentes!$J:$J,
DATA.SAGA!$K:$K,IF($C24=1,CONCATENATE("&gt;=01/01/",$B24),CONCATENATE("&gt;=01/08/",$B24)),DATA.SAGA!$K:$K,IF($C24=1,CONCATENATE("&lt;=31/07/",$B24),CONCATENATE("&lt;=31/12/",$B24)),
DATA.discentes!$A:$A,"Mestrado",
DATA.discentes!$D:$D,"Formado"),"-")</f>
        <v>25.293150684931508</v>
      </c>
      <c r="H24" s="54"/>
      <c r="I24" s="54">
        <f>COUNTIFS(DATA.discentes!$A:$A,$I$3,DATA.discentes!$F:$F,"&lt;="&amp;B24)-
COUNTIFS(DATA.discentes!$A:$A,$I$3,DATA.discentes!$I:$I,"&lt;="&amp;B24)-
COUNTIFS(DATA.discentes!$A:$A,$I$3,DATA.discentes!$F:$F,"&lt;="&amp;B24,DATA.discentes!$D:$D,"Cancelado")-
COUNTIFS(DATA.discentes!$A:$A,$I$3,DATA.discentes!$F:$F,"&lt;="&amp;B24,DATA.discentes!$D:$D,"Desligado")-
COUNTIFS(DATA.discentes!$A:$A,$I$3,DATA.discentes!$F:$F,"&lt;="&amp;B24,DATA.discentes!$D:$D,"Externo")-
COUNTIFS(DATA.discentes!$A:$A,$I$3,DATA.discentes!$F:$F,"&lt;="&amp;B24,DATA.discentes!$D:$D,"Upgrade")-
COUNTIFS(DATA.discentes!$A:$A,$I$3,DATA.discentes!$F:$F,"&lt;="&amp;B24,DATA.discentes!$D:$D,"Trancado")</f>
        <v>31</v>
      </c>
      <c r="J24" s="54">
        <f>COUNTIFS(
DATA.discentes!$A:$A,"Doutorado",
DATA.discentes!$D:$D,"Formado",
DATA.SAGA!$K:$K,IF($C24=1,CONCATENATE("&gt;=01/01/",$B24),CONCATENATE("&gt;=01/08/",$B24)),DATA.SAGA!$K:$K,IF($C24=1,CONCATENATE("&lt;=31/07/",$B24),CONCATENATE("&lt;=31/12/",$B24)))</f>
        <v>7</v>
      </c>
      <c r="K24" s="54">
        <f ca="1">COUNTIFS(
DATA.discentes!$A:$A,"Doutorado",
DATA.discentes!$D:$D,"Formado",
DATA.discentes!$L:$L,"&lt;49",
DATA.SAGA!$K:$K,IF($C24=1,CONCATENATE("&gt;=01/01/",$B24),CONCATENATE("&gt;=01/08/",$B24)),DATA.SAGA!$K:$K,IF($C24=1,CONCATENATE("&lt;=31/07/",$B24),CONCATENATE("&lt;=31/12/",$B24)))</f>
        <v>7</v>
      </c>
      <c r="L24" s="54">
        <f ca="1">IFERROR(AVERAGEIFS(DATA.discentes!$J:$J,
DATA.SAGA!$K:$K,IF($C24=1,CONCATENATE("&gt;=01/01/",$B24),CONCATENATE("&gt;=01/08/",$B24)),DATA.SAGA!$K:$K,IF($C24=1,CONCATENATE("&lt;=31/07/",$B24),CONCATENATE("&lt;=31/12/",$B24)),
DATA.discentes!$A:$A,"Doutorado",
DATA.discentes!$D:$D,"Formado"),"-")</f>
        <v>48.239530332681014</v>
      </c>
      <c r="M24" s="57">
        <f t="shared" si="0"/>
        <v>16</v>
      </c>
      <c r="N24" s="58">
        <f t="shared" ca="1" si="1"/>
        <v>0.75</v>
      </c>
      <c r="O24" s="57">
        <f ca="1">COUNTIFS(
INDIRECT(_xlfn.CONCAT("stats2!",ADDRESS(9,MATCH(B24,stats2!$4:$4,0)),":",ADDRESS(37,MATCH(B24,stats2!$4:$4,0)))),"&gt;0",
stats2!$C$9:$C$37,"&lt;&gt;Pos-Doc")</f>
        <v>12</v>
      </c>
      <c r="P24" s="57">
        <f t="shared" si="2"/>
        <v>91</v>
      </c>
      <c r="Q24" s="6"/>
      <c r="R24" s="6"/>
      <c r="S24" s="6"/>
      <c r="T24" s="6"/>
      <c r="U24" s="6"/>
      <c r="V24" s="6"/>
      <c r="W24" s="6"/>
    </row>
    <row r="25" spans="1:23" ht="15.75" customHeight="1" x14ac:dyDescent="0.2">
      <c r="A25" s="1"/>
      <c r="B25" s="35">
        <v>2020</v>
      </c>
      <c r="C25" s="35">
        <v>1</v>
      </c>
      <c r="D25" s="54">
        <f>COUNTIFS(DATA.discentes!$A:$A,$D$3,DATA.discentes!$F:$F,"&lt;="&amp;B25)-
COUNTIFS(DATA.discentes!$A:$A,$D$3,DATA.discentes!$I:$I,"&lt;="&amp;B25)-
COUNTIFS(DATA.discentes!$A:$A,$D$3,DATA.discentes!$F:$F,"&lt;="&amp;B25,DATA.discentes!$D:$D,"Cancelado")-
COUNTIFS(DATA.discentes!$A:$A,$D$3,DATA.discentes!$F:$F,"&lt;="&amp;B25,DATA.discentes!$D:$D,"Desligado")-
COUNTIFS(DATA.discentes!$A:$A,$D$3,DATA.discentes!$F:$F,"&lt;="&amp;B25,DATA.discentes!$D:$D,"Externo")-
COUNTIFS(DATA.discentes!$A:$A,$D$3,DATA.discentes!$F:$F,"&lt;="&amp;B25,DATA.discentes!$D:$D,"Upgrade")-
COUNTIFS(DATA.discentes!$A:$A,$D$3,DATA.discentes!$F:$F,"&lt;="&amp;B25,DATA.discentes!$D:$D,"Trancado")</f>
        <v>84</v>
      </c>
      <c r="E25" s="54">
        <f>COUNTIFS(
DATA.discentes!$A:$A,"Mestrado",
DATA.discentes!$D:$D,"Formado",
DATA.SAGA!$K:$K,IF($C25=1,CONCATENATE("&gt;=01/01/",$B25),CONCATENATE("&gt;=01/08/",$B25)),DATA.SAGA!$K:$K,IF($C25=1,CONCATENATE("&lt;=31/07/",$B25),CONCATENATE("&lt;=31/12/",$B25)))</f>
        <v>9</v>
      </c>
      <c r="F25" s="54">
        <f ca="1">COUNTIFS(
DATA.discentes!$A:$A,"Mestrado",
DATA.discentes!$D:$D,"Formado",
DATA.discentes!$L:$L,"&lt;25",
DATA.SAGA!$K:$K,IF($C25=1,CONCATENATE("&gt;=01/01/",$B25),CONCATENATE("&gt;=01/08/",$B25)),DATA.SAGA!$K:$K,IF($C25=1,CONCATENATE("&lt;=31/07/",$B25),CONCATENATE("&lt;=31/12/",$B25)))</f>
        <v>3</v>
      </c>
      <c r="G25" s="54">
        <f ca="1">IFERROR(AVERAGEIFS(DATA.discentes!$J:$J,
DATA.SAGA!$K:$K,IF($C25=1,CONCATENATE("&gt;=01/01/",$B25),CONCATENATE("&gt;=01/08/",$B25)),DATA.SAGA!$K:$K,IF($C25=1,CONCATENATE("&lt;=31/07/",$B25),CONCATENATE("&lt;=31/12/",$B25)),
DATA.discentes!$A:$A,"Mestrado",
DATA.discentes!$D:$D,"Formado"),"-")</f>
        <v>27.331506849315073</v>
      </c>
      <c r="H25" s="54"/>
      <c r="I25" s="54">
        <f>COUNTIFS(DATA.discentes!$A:$A,$I$3,DATA.discentes!$F:$F,"&lt;="&amp;B25)-
COUNTIFS(DATA.discentes!$A:$A,$I$3,DATA.discentes!$I:$I,"&lt;="&amp;B25)-
COUNTIFS(DATA.discentes!$A:$A,$I$3,DATA.discentes!$F:$F,"&lt;="&amp;B25,DATA.discentes!$D:$D,"Cancelado")-
COUNTIFS(DATA.discentes!$A:$A,$I$3,DATA.discentes!$F:$F,"&lt;="&amp;B25,DATA.discentes!$D:$D,"Desligado")-
COUNTIFS(DATA.discentes!$A:$A,$I$3,DATA.discentes!$F:$F,"&lt;="&amp;B25,DATA.discentes!$D:$D,"Externo")-
COUNTIFS(DATA.discentes!$A:$A,$I$3,DATA.discentes!$F:$F,"&lt;="&amp;B25,DATA.discentes!$D:$D,"Upgrade")-
COUNTIFS(DATA.discentes!$A:$A,$I$3,DATA.discentes!$F:$F,"&lt;="&amp;B25,DATA.discentes!$D:$D,"Trancado")</f>
        <v>33</v>
      </c>
      <c r="J25" s="54">
        <f>COUNTIFS(
DATA.discentes!$A:$A,"Doutorado",
DATA.discentes!$D:$D,"Formado",
DATA.SAGA!$K:$K,IF($C25=1,CONCATENATE("&gt;=01/01/",$B25),CONCATENATE("&gt;=01/08/",$B25)),DATA.SAGA!$K:$K,IF($C25=1,CONCATENATE("&lt;=31/07/",$B25),CONCATENATE("&lt;=31/12/",$B25)))</f>
        <v>1</v>
      </c>
      <c r="K25" s="54">
        <f ca="1">COUNTIFS(
DATA.discentes!$A:$A,"Doutorado",
DATA.discentes!$D:$D,"Formado",
DATA.discentes!$L:$L,"&lt;49",
DATA.SAGA!$K:$K,IF($C25=1,CONCATENATE("&gt;=01/01/",$B25),CONCATENATE("&gt;=01/08/",$B25)),DATA.SAGA!$K:$K,IF($C25=1,CONCATENATE("&lt;=31/07/",$B25),CONCATENATE("&lt;=31/12/",$B25)))</f>
        <v>0</v>
      </c>
      <c r="L25" s="54">
        <f ca="1">IFERROR(AVERAGEIFS(DATA.discentes!$J:$J,
DATA.SAGA!$K:$K,IF($C25=1,CONCATENATE("&gt;=01/01/",$B25),CONCATENATE("&gt;=01/08/",$B25)),DATA.SAGA!$K:$K,IF($C25=1,CONCATENATE("&lt;=31/07/",$B25),CONCATENATE("&lt;=31/12/",$B25)),
DATA.discentes!$A:$A,"Doutorado",
DATA.discentes!$D:$D,"Formado"),"-")</f>
        <v>55.035616438356165</v>
      </c>
      <c r="M25" s="57">
        <f t="shared" si="0"/>
        <v>10</v>
      </c>
      <c r="N25" s="58">
        <f t="shared" ca="1" si="1"/>
        <v>0.3</v>
      </c>
      <c r="O25" s="57">
        <f ca="1">COUNTIFS(
INDIRECT(_xlfn.CONCAT("stats2!",ADDRESS(9,MATCH(B25,stats2!$4:$4,0)),":",ADDRESS(37,MATCH(B25,stats2!$4:$4,0)))),"&gt;0",
stats2!$C$9:$C$37,"&lt;&gt;Pos-Doc")</f>
        <v>13</v>
      </c>
      <c r="P25" s="57">
        <f t="shared" si="2"/>
        <v>117</v>
      </c>
      <c r="Q25" s="6"/>
      <c r="R25" s="6"/>
      <c r="S25" s="6"/>
      <c r="T25" s="6"/>
      <c r="U25" s="6"/>
      <c r="V25" s="6"/>
      <c r="W25" s="6"/>
    </row>
    <row r="26" spans="1:23" ht="15.75" customHeight="1" x14ac:dyDescent="0.2">
      <c r="A26" s="1"/>
      <c r="B26" s="45">
        <v>2020</v>
      </c>
      <c r="C26" s="45">
        <v>2</v>
      </c>
      <c r="D26" s="59">
        <f>COUNTIFS(DATA.discentes!$A:$A,$D$3,DATA.discentes!$F:$F,"&lt;="&amp;B26)-
COUNTIFS(DATA.discentes!$A:$A,$D$3,DATA.discentes!$I:$I,"&lt;="&amp;B26)-
COUNTIFS(DATA.discentes!$A:$A,$D$3,DATA.discentes!$F:$F,"&lt;="&amp;B26,DATA.discentes!$D:$D,"Cancelado")-
COUNTIFS(DATA.discentes!$A:$A,$D$3,DATA.discentes!$F:$F,"&lt;="&amp;B26,DATA.discentes!$D:$D,"Desligado")-
COUNTIFS(DATA.discentes!$A:$A,$D$3,DATA.discentes!$F:$F,"&lt;="&amp;B26,DATA.discentes!$D:$D,"Externo")-
COUNTIFS(DATA.discentes!$A:$A,$D$3,DATA.discentes!$F:$F,"&lt;="&amp;B26,DATA.discentes!$D:$D,"Upgrade")-
COUNTIFS(DATA.discentes!$A:$A,$D$3,DATA.discentes!$F:$F,"&lt;="&amp;B26,DATA.discentes!$D:$D,"Trancado")</f>
        <v>84</v>
      </c>
      <c r="E26" s="59">
        <f>COUNTIFS(
DATA.discentes!$A:$A,"Mestrado",
DATA.discentes!$D:$D,"Formado",
DATA.SAGA!$K:$K,IF($C26=1,CONCATENATE("&gt;=01/01/",$B26),CONCATENATE("&gt;=01/08/",$B26)),DATA.SAGA!$K:$K,IF($C26=1,CONCATENATE("&lt;=31/07/",$B26),CONCATENATE("&lt;=31/12/",$B26)))</f>
        <v>13</v>
      </c>
      <c r="F26" s="59">
        <f ca="1">COUNTIFS(
DATA.discentes!$A:$A,"Mestrado",
DATA.discentes!$D:$D,"Formado",
DATA.discentes!$L:$L,"&lt;25",
DATA.SAGA!$K:$K,IF($C26=1,CONCATENATE("&gt;=01/01/",$B26),CONCATENATE("&gt;=01/08/",$B26)),DATA.SAGA!$K:$K,IF($C26=1,CONCATENATE("&lt;=31/07/",$B26),CONCATENATE("&lt;=31/12/",$B26)))</f>
        <v>6</v>
      </c>
      <c r="G26" s="59">
        <f ca="1">IFERROR(AVERAGEIFS(DATA.discentes!$J:$J,
DATA.SAGA!$K:$K,IF($C26=1,CONCATENATE("&gt;=01/01/",$B26),CONCATENATE("&gt;=01/08/",$B26)),DATA.SAGA!$K:$K,IF($C26=1,CONCATENATE("&lt;=31/07/",$B26),CONCATENATE("&lt;=31/12/",$B26)),
DATA.discentes!$A:$A,"Mestrado",
DATA.discentes!$D:$D,"Formado"),"-")</f>
        <v>25.813277133825075</v>
      </c>
      <c r="H26" s="59"/>
      <c r="I26" s="59">
        <f>COUNTIFS(DATA.discentes!$A:$A,$I$3,DATA.discentes!$F:$F,"&lt;="&amp;B26)-
COUNTIFS(DATA.discentes!$A:$A,$I$3,DATA.discentes!$I:$I,"&lt;="&amp;B26)-
COUNTIFS(DATA.discentes!$A:$A,$I$3,DATA.discentes!$F:$F,"&lt;="&amp;B26,DATA.discentes!$D:$D,"Cancelado")-
COUNTIFS(DATA.discentes!$A:$A,$I$3,DATA.discentes!$F:$F,"&lt;="&amp;B26,DATA.discentes!$D:$D,"Desligado")-
COUNTIFS(DATA.discentes!$A:$A,$I$3,DATA.discentes!$F:$F,"&lt;="&amp;B26,DATA.discentes!$D:$D,"Externo")-
COUNTIFS(DATA.discentes!$A:$A,$I$3,DATA.discentes!$F:$F,"&lt;="&amp;B26,DATA.discentes!$D:$D,"Upgrade")-
COUNTIFS(DATA.discentes!$A:$A,$I$3,DATA.discentes!$F:$F,"&lt;="&amp;B26,DATA.discentes!$D:$D,"Trancado")</f>
        <v>33</v>
      </c>
      <c r="J26" s="59">
        <f>COUNTIFS(
DATA.discentes!$A:$A,"Doutorado",
DATA.discentes!$D:$D,"Formado",
DATA.SAGA!$K:$K,IF($C26=1,CONCATENATE("&gt;=01/01/",$B26),CONCATENATE("&gt;=01/08/",$B26)),DATA.SAGA!$K:$K,IF($C26=1,CONCATENATE("&lt;=31/07/",$B26),CONCATENATE("&lt;=31/12/",$B26)))</f>
        <v>5</v>
      </c>
      <c r="K26" s="59">
        <f ca="1">COUNTIFS(
DATA.discentes!$A:$A,"Doutorado",
DATA.discentes!$D:$D,"Formado",
DATA.discentes!$L:$L,"&lt;49",
DATA.SAGA!$K:$K,IF($C26=1,CONCATENATE("&gt;=01/01/",$B26),CONCATENATE("&gt;=01/08/",$B26)),DATA.SAGA!$K:$K,IF($C26=1,CONCATENATE("&lt;=31/07/",$B26),CONCATENATE("&lt;=31/12/",$B26)))</f>
        <v>1</v>
      </c>
      <c r="L26" s="59">
        <f ca="1">IFERROR(AVERAGEIFS(DATA.discentes!$J:$J,
DATA.SAGA!$K:$K,IF($C26=1,CONCATENATE("&gt;=01/01/",$B26),CONCATENATE("&gt;=01/08/",$B26)),DATA.SAGA!$K:$K,IF($C26=1,CONCATENATE("&lt;=31/07/",$B26),CONCATENATE("&lt;=31/12/",$B26)),
DATA.discentes!$A:$A,"Doutorado",
DATA.discentes!$D:$D,"Formado"),"-")</f>
        <v>54.759452054794522</v>
      </c>
      <c r="M26" s="60">
        <f t="shared" si="0"/>
        <v>18</v>
      </c>
      <c r="N26" s="61">
        <f t="shared" ca="1" si="1"/>
        <v>0.3888888888888889</v>
      </c>
      <c r="O26" s="60">
        <f ca="1">COUNTIFS(
INDIRECT(_xlfn.CONCAT("stats2!",ADDRESS(9,MATCH(B26,stats2!$4:$4,0)),":",ADDRESS(37,MATCH(B26,stats2!$4:$4,0)))),"&gt;0",
stats2!$C$9:$C$37,"&lt;&gt;Pos-Doc")</f>
        <v>13</v>
      </c>
      <c r="P26" s="60">
        <f t="shared" si="2"/>
        <v>117</v>
      </c>
      <c r="Q26" s="6"/>
      <c r="R26" s="6"/>
      <c r="S26" s="6"/>
      <c r="T26" s="6"/>
      <c r="U26" s="6"/>
      <c r="V26" s="6"/>
      <c r="W26" s="6"/>
    </row>
    <row r="27" spans="1:23" ht="15.75" customHeight="1" x14ac:dyDescent="0.2">
      <c r="A27" s="1"/>
      <c r="B27" s="35">
        <v>2021</v>
      </c>
      <c r="C27" s="35">
        <v>1</v>
      </c>
      <c r="D27" s="54">
        <f>COUNTIFS(DATA.discentes!$A:$A,$D$3,DATA.discentes!$F:$F,"&lt;="&amp;B27)-
COUNTIFS(DATA.discentes!$A:$A,$D$3,DATA.discentes!$I:$I,"&lt;="&amp;B27)-
COUNTIFS(DATA.discentes!$A:$A,$D$3,DATA.discentes!$F:$F,"&lt;="&amp;B27,DATA.discentes!$D:$D,"Cancelado")-
COUNTIFS(DATA.discentes!$A:$A,$D$3,DATA.discentes!$F:$F,"&lt;="&amp;B27,DATA.discentes!$D:$D,"Desligado")-
COUNTIFS(DATA.discentes!$A:$A,$D$3,DATA.discentes!$F:$F,"&lt;="&amp;B27,DATA.discentes!$D:$D,"Externo")-
COUNTIFS(DATA.discentes!$A:$A,$D$3,DATA.discentes!$F:$F,"&lt;="&amp;B27,DATA.discentes!$D:$D,"Upgrade")-
COUNTIFS(DATA.discentes!$A:$A,$D$3,DATA.discentes!$F:$F,"&lt;="&amp;B27,DATA.discentes!$D:$D,"Trancado")</f>
        <v>81</v>
      </c>
      <c r="E27" s="54">
        <f>COUNTIFS(
DATA.discentes!$A:$A,"Mestrado",
DATA.discentes!$D:$D,"Formado",
DATA.SAGA!$K:$K,IF($C27=1,CONCATENATE("&gt;=01/01/",$B27),CONCATENATE("&gt;=01/08/",$B27)),DATA.SAGA!$K:$K,IF($C27=1,CONCATENATE("&lt;=31/07/",$B27),CONCATENATE("&lt;=31/12/",$B27)))</f>
        <v>22</v>
      </c>
      <c r="F27" s="54">
        <f ca="1">COUNTIFS(
DATA.discentes!$A:$A,"Mestrado",
DATA.discentes!$D:$D,"Formado",
DATA.discentes!$L:$L,"&lt;25",
DATA.SAGA!$K:$K,IF($C27=1,CONCATENATE("&gt;=01/01/",$B27),CONCATENATE("&gt;=01/08/",$B27)),DATA.SAGA!$K:$K,IF($C27=1,CONCATENATE("&lt;=31/07/",$B27),CONCATENATE("&lt;=31/12/",$B27)))</f>
        <v>4</v>
      </c>
      <c r="G27" s="54">
        <f ca="1">IFERROR(AVERAGEIFS(DATA.discentes!$J:$J,
DATA.SAGA!$K:$K,IF($C27=1,CONCATENATE("&gt;=01/01/",$B27),CONCATENATE("&gt;=01/08/",$B27)),DATA.SAGA!$K:$K,IF($C27=1,CONCATENATE("&lt;=31/07/",$B27),CONCATENATE("&lt;=31/12/",$B27)),
DATA.discentes!$A:$A,"Mestrado",
DATA.discentes!$D:$D,"Formado"),"-")</f>
        <v>28.384557907845576</v>
      </c>
      <c r="H27" s="54"/>
      <c r="I27" s="54">
        <f>COUNTIFS(DATA.discentes!$A:$A,$I$3,DATA.discentes!$F:$F,"&lt;="&amp;B27)-
COUNTIFS(DATA.discentes!$A:$A,$I$3,DATA.discentes!$I:$I,"&lt;="&amp;B27)-
COUNTIFS(DATA.discentes!$A:$A,$I$3,DATA.discentes!$F:$F,"&lt;="&amp;B27,DATA.discentes!$D:$D,"Cancelado")-
COUNTIFS(DATA.discentes!$A:$A,$I$3,DATA.discentes!$F:$F,"&lt;="&amp;B27,DATA.discentes!$D:$D,"Desligado")-
COUNTIFS(DATA.discentes!$A:$A,$I$3,DATA.discentes!$F:$F,"&lt;="&amp;B27,DATA.discentes!$D:$D,"Externo")-
COUNTIFS(DATA.discentes!$A:$A,$I$3,DATA.discentes!$F:$F,"&lt;="&amp;B27,DATA.discentes!$D:$D,"Upgrade")-
COUNTIFS(DATA.discentes!$A:$A,$I$3,DATA.discentes!$F:$F,"&lt;="&amp;B27,DATA.discentes!$D:$D,"Trancado")</f>
        <v>42</v>
      </c>
      <c r="J27" s="54">
        <f>COUNTIFS(
DATA.discentes!$A:$A,"Doutorado",
DATA.discentes!$D:$D,"Formado",
DATA.SAGA!$K:$K,IF($C27=1,CONCATENATE("&gt;=01/01/",$B27),CONCATENATE("&gt;=01/08/",$B27)),DATA.SAGA!$K:$K,IF($C27=1,CONCATENATE("&lt;=31/07/",$B27),CONCATENATE("&lt;=31/12/",$B27)))</f>
        <v>0</v>
      </c>
      <c r="K27" s="54">
        <f ca="1">COUNTIFS(
DATA.discentes!$A:$A,"Doutorado",
DATA.discentes!$D:$D,"Formado",
DATA.discentes!$L:$L,"&lt;49",
DATA.SAGA!$K:$K,IF($C27=1,CONCATENATE("&gt;=01/01/",$B27),CONCATENATE("&gt;=01/08/",$B27)),DATA.SAGA!$K:$K,IF($C27=1,CONCATENATE("&lt;=31/07/",$B27),CONCATENATE("&lt;=31/12/",$B27)))</f>
        <v>0</v>
      </c>
      <c r="L27" s="54" t="str">
        <f>IFERROR(AVERAGEIFS(DATA.discentes!$J:$J,
DATA.SAGA!$K:$K,IF($C27=1,CONCATENATE("&gt;=01/01/",$B27),CONCATENATE("&gt;=01/08/",$B27)),DATA.SAGA!$K:$K,IF($C27=1,CONCATENATE("&lt;=31/07/",$B27),CONCATENATE("&lt;=31/12/",$B27)),
DATA.discentes!$A:$A,"Doutorado",
DATA.discentes!$D:$D,"Formado"),"-")</f>
        <v>-</v>
      </c>
      <c r="M27" s="57">
        <f t="shared" si="0"/>
        <v>22</v>
      </c>
      <c r="N27" s="58">
        <f t="shared" ca="1" si="1"/>
        <v>0.18181818181818182</v>
      </c>
      <c r="O27" s="57">
        <f ca="1">COUNTIFS(
INDIRECT(_xlfn.CONCAT("stats2!",ADDRESS(9,MATCH(B27,stats2!$4:$4,0)),":",ADDRESS(37,MATCH(B27,stats2!$4:$4,0)))),"&gt;0",
stats2!$C$9:$C$37,"&lt;&gt;Pos-Doc")</f>
        <v>12</v>
      </c>
      <c r="P27" s="57">
        <f t="shared" si="2"/>
        <v>123</v>
      </c>
      <c r="Q27" s="6"/>
      <c r="R27" s="6"/>
      <c r="S27" s="6"/>
      <c r="T27" s="6"/>
      <c r="U27" s="6"/>
      <c r="V27" s="6"/>
      <c r="W27" s="6"/>
    </row>
    <row r="28" spans="1:23" ht="15.75" customHeight="1" x14ac:dyDescent="0.2">
      <c r="A28" s="1"/>
      <c r="B28" s="35">
        <v>2021</v>
      </c>
      <c r="C28" s="35">
        <v>2</v>
      </c>
      <c r="D28" s="54">
        <f>COUNTIFS(DATA.discentes!$A:$A,$D$3,DATA.discentes!$F:$F,"&lt;="&amp;B28)-
COUNTIFS(DATA.discentes!$A:$A,$D$3,DATA.discentes!$I:$I,"&lt;="&amp;B28)-
COUNTIFS(DATA.discentes!$A:$A,$D$3,DATA.discentes!$F:$F,"&lt;="&amp;B28,DATA.discentes!$D:$D,"Cancelado")-
COUNTIFS(DATA.discentes!$A:$A,$D$3,DATA.discentes!$F:$F,"&lt;="&amp;B28,DATA.discentes!$D:$D,"Desligado")-
COUNTIFS(DATA.discentes!$A:$A,$D$3,DATA.discentes!$F:$F,"&lt;="&amp;B28,DATA.discentes!$D:$D,"Externo")-
COUNTIFS(DATA.discentes!$A:$A,$D$3,DATA.discentes!$F:$F,"&lt;="&amp;B28,DATA.discentes!$D:$D,"Upgrade")-
COUNTIFS(DATA.discentes!$A:$A,$D$3,DATA.discentes!$F:$F,"&lt;="&amp;B28,DATA.discentes!$D:$D,"Trancado")</f>
        <v>81</v>
      </c>
      <c r="E28" s="54">
        <f>COUNTIFS(
DATA.discentes!$A:$A,"Mestrado",
DATA.discentes!$D:$D,"Formado",
DATA.SAGA!$K:$K,IF($C28=1,CONCATENATE("&gt;=01/01/",$B28),CONCATENATE("&gt;=01/08/",$B28)),DATA.SAGA!$K:$K,IF($C28=1,CONCATENATE("&lt;=31/07/",$B28),CONCATENATE("&lt;=31/12/",$B28)))</f>
        <v>12</v>
      </c>
      <c r="F28" s="54">
        <f ca="1">COUNTIFS(
DATA.discentes!$A:$A,"Mestrado",
DATA.discentes!$D:$D,"Formado",
DATA.discentes!$L:$L,"&lt;25",
DATA.SAGA!$K:$K,IF($C28=1,CONCATENATE("&gt;=01/01/",$B28),CONCATENATE("&gt;=01/08/",$B28)),DATA.SAGA!$K:$K,IF($C28=1,CONCATENATE("&lt;=31/07/",$B28),CONCATENATE("&lt;=31/12/",$B28)))</f>
        <v>2</v>
      </c>
      <c r="G28" s="54">
        <f ca="1">IFERROR(AVERAGEIFS(DATA.discentes!$J:$J,
DATA.SAGA!$K:$K,IF($C28=1,CONCATENATE("&gt;=01/01/",$B28),CONCATENATE("&gt;=01/08/",$B28)),DATA.SAGA!$K:$K,IF($C28=1,CONCATENATE("&lt;=31/07/",$B28),CONCATENATE("&lt;=31/12/",$B28)),
DATA.discentes!$A:$A,"Mestrado",
DATA.discentes!$D:$D,"Formado"),"-")</f>
        <v>31.498630136986304</v>
      </c>
      <c r="H28" s="54"/>
      <c r="I28" s="54">
        <f>COUNTIFS(DATA.discentes!$A:$A,$I$3,DATA.discentes!$F:$F,"&lt;="&amp;B28)-
COUNTIFS(DATA.discentes!$A:$A,$I$3,DATA.discentes!$I:$I,"&lt;="&amp;B28)-
COUNTIFS(DATA.discentes!$A:$A,$I$3,DATA.discentes!$F:$F,"&lt;="&amp;B28,DATA.discentes!$D:$D,"Cancelado")-
COUNTIFS(DATA.discentes!$A:$A,$I$3,DATA.discentes!$F:$F,"&lt;="&amp;B28,DATA.discentes!$D:$D,"Desligado")-
COUNTIFS(DATA.discentes!$A:$A,$I$3,DATA.discentes!$F:$F,"&lt;="&amp;B28,DATA.discentes!$D:$D,"Externo")-
COUNTIFS(DATA.discentes!$A:$A,$I$3,DATA.discentes!$F:$F,"&lt;="&amp;B28,DATA.discentes!$D:$D,"Upgrade")-
COUNTIFS(DATA.discentes!$A:$A,$I$3,DATA.discentes!$F:$F,"&lt;="&amp;B28,DATA.discentes!$D:$D,"Trancado")</f>
        <v>42</v>
      </c>
      <c r="J28" s="54">
        <f>COUNTIFS(
DATA.discentes!$A:$A,"Doutorado",
DATA.discentes!$D:$D,"Formado",
DATA.SAGA!$K:$K,IF($C28=1,CONCATENATE("&gt;=01/01/",$B28),CONCATENATE("&gt;=01/08/",$B28)),DATA.SAGA!$K:$K,IF($C28=1,CONCATENATE("&lt;=31/07/",$B28),CONCATENATE("&lt;=31/12/",$B28)))</f>
        <v>1</v>
      </c>
      <c r="K28" s="54">
        <f ca="1">COUNTIFS(
DATA.discentes!$A:$A,"Doutorado",
DATA.discentes!$D:$D,"Formado",
DATA.discentes!$L:$L,"&lt;49",
DATA.SAGA!$K:$K,IF($C28=1,CONCATENATE("&gt;=01/01/",$B28),CONCATENATE("&gt;=01/08/",$B28)),DATA.SAGA!$K:$K,IF($C28=1,CONCATENATE("&lt;=31/07/",$B28),CONCATENATE("&lt;=31/12/",$B28)))</f>
        <v>0</v>
      </c>
      <c r="L28" s="54">
        <f ca="1">IFERROR(AVERAGEIFS(DATA.discentes!$J:$J,
DATA.SAGA!$K:$K,IF($C28=1,CONCATENATE("&gt;=01/01/",$B28),CONCATENATE("&gt;=01/08/",$B28)),DATA.SAGA!$K:$K,IF($C28=1,CONCATENATE("&lt;=31/07/",$B28),CONCATENATE("&lt;=31/12/",$B28)),
DATA.discentes!$A:$A,"Doutorado",
DATA.discentes!$D:$D,"Formado"),"-")</f>
        <v>52.9972602739726</v>
      </c>
      <c r="M28" s="57">
        <f t="shared" si="0"/>
        <v>13</v>
      </c>
      <c r="N28" s="58">
        <f t="shared" ca="1" si="1"/>
        <v>0.15384615384615385</v>
      </c>
      <c r="O28" s="57">
        <f ca="1">COUNTIFS(
INDIRECT(_xlfn.CONCAT("stats2!",ADDRESS(9,MATCH(B28,stats2!$4:$4,0)),":",ADDRESS(37,MATCH(B28,stats2!$4:$4,0)))),"&gt;0",
stats2!$C$9:$C$37,"&lt;&gt;Pos-Doc")</f>
        <v>12</v>
      </c>
      <c r="P28" s="57">
        <f t="shared" si="2"/>
        <v>123</v>
      </c>
      <c r="Q28" s="6"/>
      <c r="R28" s="6"/>
      <c r="S28" s="6"/>
      <c r="T28" s="6"/>
      <c r="U28" s="6"/>
      <c r="V28" s="6"/>
      <c r="W28" s="6"/>
    </row>
    <row r="29" spans="1:23" ht="15.75" customHeight="1" x14ac:dyDescent="0.2">
      <c r="A29" s="1"/>
      <c r="B29" s="35">
        <v>2022</v>
      </c>
      <c r="C29" s="35">
        <v>1</v>
      </c>
      <c r="D29" s="54">
        <f>COUNTIFS(DATA.discentes!$A:$A,$D$3,DATA.discentes!$F:$F,"&lt;="&amp;B29)-
COUNTIFS(DATA.discentes!$A:$A,$D$3,DATA.discentes!$I:$I,"&lt;="&amp;B29)-
COUNTIFS(DATA.discentes!$A:$A,$D$3,DATA.discentes!$F:$F,"&lt;="&amp;B29,DATA.discentes!$D:$D,"Cancelado")-
COUNTIFS(DATA.discentes!$A:$A,$D$3,DATA.discentes!$F:$F,"&lt;="&amp;B29,DATA.discentes!$D:$D,"Desligado")-
COUNTIFS(DATA.discentes!$A:$A,$D$3,DATA.discentes!$F:$F,"&lt;="&amp;B29,DATA.discentes!$D:$D,"Externo")-
COUNTIFS(DATA.discentes!$A:$A,$D$3,DATA.discentes!$F:$F,"&lt;="&amp;B29,DATA.discentes!$D:$D,"Upgrade")-
COUNTIFS(DATA.discentes!$A:$A,$D$3,DATA.discentes!$F:$F,"&lt;="&amp;B29,DATA.discentes!$D:$D,"Trancado")</f>
        <v>91</v>
      </c>
      <c r="E29" s="54">
        <f>COUNTIFS(
DATA.discentes!$A:$A,"Mestrado",
DATA.discentes!$D:$D,"Formado",
DATA.SAGA!$K:$K,IF($C29=1,CONCATENATE("&gt;=01/01/",$B29),CONCATENATE("&gt;=01/08/",$B29)),DATA.SAGA!$K:$K,IF($C29=1,CONCATENATE("&lt;=31/07/",$B29),CONCATENATE("&lt;=31/12/",$B29)))</f>
        <v>15</v>
      </c>
      <c r="F29" s="54">
        <f ca="1">COUNTIFS(
DATA.discentes!$A:$A,"Mestrado",
DATA.discentes!$D:$D,"Formado",
DATA.discentes!$L:$L,"&lt;25",
DATA.SAGA!$K:$K,IF($C29=1,CONCATENATE("&gt;=01/01/",$B29),CONCATENATE("&gt;=01/08/",$B29)),DATA.SAGA!$K:$K,IF($C29=1,CONCATENATE("&lt;=31/07/",$B29),CONCATENATE("&lt;=31/12/",$B29)))</f>
        <v>5</v>
      </c>
      <c r="G29" s="54">
        <f ca="1">IFERROR(AVERAGEIFS(DATA.discentes!$J:$J,
DATA.SAGA!$K:$K,IF($C29=1,CONCATENATE("&gt;=01/01/",$B29),CONCATENATE("&gt;=01/08/",$B29)),DATA.SAGA!$K:$K,IF($C29=1,CONCATENATE("&lt;=31/07/",$B29),CONCATENATE("&lt;=31/12/",$B29)),
DATA.discentes!$A:$A,"Mestrado",
DATA.discentes!$D:$D,"Formado"),"-")</f>
        <v>27.460821917808214</v>
      </c>
      <c r="H29" s="54"/>
      <c r="I29" s="54">
        <f>COUNTIFS(DATA.discentes!$A:$A,$I$3,DATA.discentes!$F:$F,"&lt;="&amp;B29)-
COUNTIFS(DATA.discentes!$A:$A,$I$3,DATA.discentes!$I:$I,"&lt;="&amp;B29)-
COUNTIFS(DATA.discentes!$A:$A,$I$3,DATA.discentes!$F:$F,"&lt;="&amp;B29,DATA.discentes!$D:$D,"Cancelado")-
COUNTIFS(DATA.discentes!$A:$A,$I$3,DATA.discentes!$F:$F,"&lt;="&amp;B29,DATA.discentes!$D:$D,"Desligado")-
COUNTIFS(DATA.discentes!$A:$A,$I$3,DATA.discentes!$F:$F,"&lt;="&amp;B29,DATA.discentes!$D:$D,"Externo")-
COUNTIFS(DATA.discentes!$A:$A,$I$3,DATA.discentes!$F:$F,"&lt;="&amp;B29,DATA.discentes!$D:$D,"Upgrade")-
COUNTIFS(DATA.discentes!$A:$A,$I$3,DATA.discentes!$F:$F,"&lt;="&amp;B29,DATA.discentes!$D:$D,"Trancado")</f>
        <v>41</v>
      </c>
      <c r="J29" s="54">
        <f>COUNTIFS(
DATA.discentes!$A:$A,"Doutorado",
DATA.discentes!$D:$D,"Formado",
DATA.SAGA!$K:$K,IF($C29=1,CONCATENATE("&gt;=01/01/",$B29),CONCATENATE("&gt;=01/08/",$B29)),DATA.SAGA!$K:$K,IF($C29=1,CONCATENATE("&lt;=31/07/",$B29),CONCATENATE("&lt;=31/12/",$B29)))</f>
        <v>2</v>
      </c>
      <c r="K29" s="54">
        <f ca="1">COUNTIFS(
DATA.discentes!$A:$A,"Doutorado",
DATA.discentes!$D:$D,"Formado",
DATA.discentes!$L:$L,"&lt;49",
DATA.SAGA!$K:$K,IF($C29=1,CONCATENATE("&gt;=01/01/",$B29),CONCATENATE("&gt;=01/08/",$B29)),DATA.SAGA!$K:$K,IF($C29=1,CONCATENATE("&lt;=31/07/",$B29),CONCATENATE("&lt;=31/12/",$B29)))</f>
        <v>1</v>
      </c>
      <c r="L29" s="54">
        <f ca="1">IFERROR(AVERAGEIFS(DATA.discentes!$J:$J,
DATA.SAGA!$K:$K,IF($C29=1,CONCATENATE("&gt;=01/01/",$B29),CONCATENATE("&gt;=01/08/",$B29)),DATA.SAGA!$K:$K,IF($C29=1,CONCATENATE("&lt;=31/07/",$B29),CONCATENATE("&lt;=31/12/",$B29)),
DATA.discentes!$A:$A,"Doutorado",
DATA.discentes!$D:$D,"Formado"),"-")</f>
        <v>49.167123287671231</v>
      </c>
      <c r="M29" s="57">
        <f t="shared" si="0"/>
        <v>17</v>
      </c>
      <c r="N29" s="58">
        <f t="shared" ca="1" si="1"/>
        <v>0.35294117647058826</v>
      </c>
      <c r="O29" s="57">
        <f ca="1">COUNTIFS(
INDIRECT(_xlfn.CONCAT("stats2!",ADDRESS(9,MATCH(B29,stats2!$4:$4,0)),":",ADDRESS(37,MATCH(B29,stats2!$4:$4,0)))),"&gt;0",
stats2!$C$9:$C$37,"&lt;&gt;Pos-Doc")</f>
        <v>12</v>
      </c>
      <c r="P29" s="57">
        <f t="shared" si="2"/>
        <v>132</v>
      </c>
      <c r="Q29" s="6"/>
      <c r="R29" s="6"/>
      <c r="S29" s="6"/>
      <c r="T29" s="6"/>
      <c r="U29" s="6"/>
      <c r="V29" s="6"/>
      <c r="W29" s="6"/>
    </row>
    <row r="30" spans="1:23" ht="15.75" customHeight="1" x14ac:dyDescent="0.2">
      <c r="A30" s="1"/>
      <c r="B30" s="35">
        <v>2022</v>
      </c>
      <c r="C30" s="35">
        <v>2</v>
      </c>
      <c r="D30" s="54">
        <f>COUNTIFS(DATA.discentes!$A:$A,$D$3,DATA.discentes!$F:$F,"&lt;="&amp;B30)-
COUNTIFS(DATA.discentes!$A:$A,$D$3,DATA.discentes!$I:$I,"&lt;="&amp;B30)-
COUNTIFS(DATA.discentes!$A:$A,$D$3,DATA.discentes!$F:$F,"&lt;="&amp;B30,DATA.discentes!$D:$D,"Cancelado")-
COUNTIFS(DATA.discentes!$A:$A,$D$3,DATA.discentes!$F:$F,"&lt;="&amp;B30,DATA.discentes!$D:$D,"Desligado")-
COUNTIFS(DATA.discentes!$A:$A,$D$3,DATA.discentes!$F:$F,"&lt;="&amp;B30,DATA.discentes!$D:$D,"Externo")-
COUNTIFS(DATA.discentes!$A:$A,$D$3,DATA.discentes!$F:$F,"&lt;="&amp;B30,DATA.discentes!$D:$D,"Upgrade")-
COUNTIFS(DATA.discentes!$A:$A,$D$3,DATA.discentes!$F:$F,"&lt;="&amp;B30,DATA.discentes!$D:$D,"Trancado")</f>
        <v>91</v>
      </c>
      <c r="E30" s="54">
        <f>COUNTIFS(
DATA.discentes!$A:$A,"Mestrado",
DATA.discentes!$D:$D,"Formado",
DATA.SAGA!$K:$K,IF($C30=1,CONCATENATE("&gt;=01/01/",$B30),CONCATENATE("&gt;=01/08/",$B30)),DATA.SAGA!$K:$K,IF($C30=1,CONCATENATE("&lt;=31/07/",$B30),CONCATENATE("&lt;=31/12/",$B30)))</f>
        <v>13</v>
      </c>
      <c r="F30" s="54">
        <f ca="1">COUNTIFS(
DATA.discentes!$A:$A,"Mestrado",
DATA.discentes!$D:$D,"Formado",
DATA.discentes!$L:$L,"&lt;25",
DATA.SAGA!$K:$K,IF($C30=1,CONCATENATE("&gt;=01/01/",$B30),CONCATENATE("&gt;=01/08/",$B30)),DATA.SAGA!$K:$K,IF($C30=1,CONCATENATE("&lt;=31/07/",$B30),CONCATENATE("&lt;=31/12/",$B30)))</f>
        <v>3</v>
      </c>
      <c r="G30" s="54">
        <f ca="1">IFERROR(AVERAGEIFS(DATA.discentes!$J:$J,
DATA.SAGA!$K:$K,IF($C30=1,CONCATENATE("&gt;=01/01/",$B30),CONCATENATE("&gt;=01/08/",$B30)),DATA.SAGA!$K:$K,IF($C30=1,CONCATENATE("&lt;=31/07/",$B30),CONCATENATE("&lt;=31/12/",$B30)),
DATA.discentes!$A:$A,"Mestrado",
DATA.discentes!$D:$D,"Formado"),"-")</f>
        <v>27.173867228661752</v>
      </c>
      <c r="H30" s="54"/>
      <c r="I30" s="54">
        <f>COUNTIFS(DATA.discentes!$A:$A,$I$3,DATA.discentes!$F:$F,"&lt;="&amp;B30)-
COUNTIFS(DATA.discentes!$A:$A,$I$3,DATA.discentes!$I:$I,"&lt;="&amp;B30)-
COUNTIFS(DATA.discentes!$A:$A,$I$3,DATA.discentes!$F:$F,"&lt;="&amp;B30,DATA.discentes!$D:$D,"Cancelado")-
COUNTIFS(DATA.discentes!$A:$A,$I$3,DATA.discentes!$F:$F,"&lt;="&amp;B30,DATA.discentes!$D:$D,"Desligado")-
COUNTIFS(DATA.discentes!$A:$A,$I$3,DATA.discentes!$F:$F,"&lt;="&amp;B30,DATA.discentes!$D:$D,"Externo")-
COUNTIFS(DATA.discentes!$A:$A,$I$3,DATA.discentes!$F:$F,"&lt;="&amp;B30,DATA.discentes!$D:$D,"Upgrade")-
COUNTIFS(DATA.discentes!$A:$A,$I$3,DATA.discentes!$F:$F,"&lt;="&amp;B30,DATA.discentes!$D:$D,"Trancado")</f>
        <v>41</v>
      </c>
      <c r="J30" s="54">
        <f>COUNTIFS(
DATA.discentes!$A:$A,"Doutorado",
DATA.discentes!$D:$D,"Formado",
DATA.SAGA!$K:$K,IF($C30=1,CONCATENATE("&gt;=01/01/",$B30),CONCATENATE("&gt;=01/08/",$B30)),DATA.SAGA!$K:$K,IF($C30=1,CONCATENATE("&lt;=31/07/",$B30),CONCATENATE("&lt;=31/12/",$B30)))</f>
        <v>6</v>
      </c>
      <c r="K30" s="54">
        <f ca="1">COUNTIFS(
DATA.discentes!$A:$A,"Doutorado",
DATA.discentes!$D:$D,"Formado",
DATA.discentes!$L:$L,"&lt;49",
DATA.SAGA!$K:$K,IF($C30=1,CONCATENATE("&gt;=01/01/",$B30),CONCATENATE("&gt;=01/08/",$B30)),DATA.SAGA!$K:$K,IF($C30=1,CONCATENATE("&lt;=31/07/",$B30),CONCATENATE("&lt;=31/12/",$B30)))</f>
        <v>6</v>
      </c>
      <c r="L30" s="54">
        <f ca="1">IFERROR(AVERAGEIFS(DATA.discentes!$J:$J,
DATA.SAGA!$K:$K,IF($C30=1,CONCATENATE("&gt;=01/01/",$B30),CONCATENATE("&gt;=01/08/",$B30)),DATA.SAGA!$K:$K,IF($C30=1,CONCATENATE("&lt;=31/07/",$B30),CONCATENATE("&lt;=31/12/",$B30)),
DATA.discentes!$A:$A,"Doutorado",
DATA.discentes!$D:$D,"Formado"),"-")</f>
        <v>40.153424657534245</v>
      </c>
      <c r="M30" s="57">
        <f t="shared" si="0"/>
        <v>19</v>
      </c>
      <c r="N30" s="58">
        <f t="shared" ca="1" si="1"/>
        <v>0.47368421052631576</v>
      </c>
      <c r="O30" s="57">
        <f ca="1">COUNTIFS(
INDIRECT(_xlfn.CONCAT("stats2!",ADDRESS(9,MATCH(B30,stats2!$4:$4,0)),":",ADDRESS(37,MATCH(B30,stats2!$4:$4,0)))),"&gt;0",
stats2!$C$9:$C$37,"&lt;&gt;Pos-Doc")</f>
        <v>12</v>
      </c>
      <c r="P30" s="57">
        <f t="shared" si="2"/>
        <v>132</v>
      </c>
      <c r="Q30" s="6"/>
      <c r="R30" s="6"/>
      <c r="S30" s="6"/>
      <c r="T30" s="6"/>
      <c r="U30" s="6"/>
      <c r="V30" s="6"/>
      <c r="W30" s="6"/>
    </row>
    <row r="31" spans="1:23" ht="15.75" customHeight="1" x14ac:dyDescent="0.2">
      <c r="A31" s="1"/>
      <c r="B31" s="35">
        <v>2023</v>
      </c>
      <c r="C31" s="35">
        <v>1</v>
      </c>
      <c r="D31" s="54">
        <f>COUNTIFS(DATA.discentes!$A:$A,$D$3,DATA.discentes!$F:$F,"&lt;="&amp;B31)-
COUNTIFS(DATA.discentes!$A:$A,$D$3,DATA.discentes!$I:$I,"&lt;="&amp;B31)-
COUNTIFS(DATA.discentes!$A:$A,$D$3,DATA.discentes!$F:$F,"&lt;="&amp;B31,DATA.discentes!$D:$D,"Cancelado")-
COUNTIFS(DATA.discentes!$A:$A,$D$3,DATA.discentes!$F:$F,"&lt;="&amp;B31,DATA.discentes!$D:$D,"Desligado")-
COUNTIFS(DATA.discentes!$A:$A,$D$3,DATA.discentes!$F:$F,"&lt;="&amp;B31,DATA.discentes!$D:$D,"Externo")-
COUNTIFS(DATA.discentes!$A:$A,$D$3,DATA.discentes!$F:$F,"&lt;="&amp;B31,DATA.discentes!$D:$D,"Upgrade")-
COUNTIFS(DATA.discentes!$A:$A,$D$3,DATA.discentes!$F:$F,"&lt;="&amp;B31,DATA.discentes!$D:$D,"Trancado")</f>
        <v>91</v>
      </c>
      <c r="E31" s="54">
        <f>COUNTIFS(
DATA.discentes!$A:$A,"Mestrado",
DATA.discentes!$D:$D,"Formado",
DATA.SAGA!$K:$K,IF($C31=1,CONCATENATE("&gt;=01/01/",$B31),CONCATENATE("&gt;=01/08/",$B31)),DATA.SAGA!$K:$K,IF($C31=1,CONCATENATE("&lt;=31/07/",$B31),CONCATENATE("&lt;=31/12/",$B31)))</f>
        <v>0</v>
      </c>
      <c r="F31" s="54">
        <f ca="1">COUNTIFS(
DATA.discentes!$A:$A,"Mestrado",
DATA.discentes!$D:$D,"Formado",
DATA.discentes!$L:$L,"&lt;25",
DATA.SAGA!$K:$K,IF($C31=1,CONCATENATE("&gt;=01/01/",$B31),CONCATENATE("&gt;=01/08/",$B31)),DATA.SAGA!$K:$K,IF($C31=1,CONCATENATE("&lt;=31/07/",$B31),CONCATENATE("&lt;=31/12/",$B31)))</f>
        <v>0</v>
      </c>
      <c r="G31" s="54" t="str">
        <f>IFERROR(AVERAGEIFS(DATA.discentes!$J:$J,
DATA.SAGA!$K:$K,IF($C31=1,CONCATENATE("&gt;=01/01/",$B31),CONCATENATE("&gt;=01/08/",$B31)),DATA.SAGA!$K:$K,IF($C31=1,CONCATENATE("&lt;=31/07/",$B31),CONCATENATE("&lt;=31/12/",$B31)),
DATA.discentes!$A:$A,"Mestrado",
DATA.discentes!$D:$D,"Formado"),"-")</f>
        <v>-</v>
      </c>
      <c r="H31" s="54"/>
      <c r="I31" s="54">
        <f>COUNTIFS(DATA.discentes!$A:$A,$I$3,DATA.discentes!$F:$F,"&lt;="&amp;B31)-
COUNTIFS(DATA.discentes!$A:$A,$I$3,DATA.discentes!$I:$I,"&lt;="&amp;B31)-
COUNTIFS(DATA.discentes!$A:$A,$I$3,DATA.discentes!$F:$F,"&lt;="&amp;B31,DATA.discentes!$D:$D,"Cancelado")-
COUNTIFS(DATA.discentes!$A:$A,$I$3,DATA.discentes!$F:$F,"&lt;="&amp;B31,DATA.discentes!$D:$D,"Desligado")-
COUNTIFS(DATA.discentes!$A:$A,$I$3,DATA.discentes!$F:$F,"&lt;="&amp;B31,DATA.discentes!$D:$D,"Externo")-
COUNTIFS(DATA.discentes!$A:$A,$I$3,DATA.discentes!$F:$F,"&lt;="&amp;B31,DATA.discentes!$D:$D,"Upgrade")-
COUNTIFS(DATA.discentes!$A:$A,$I$3,DATA.discentes!$F:$F,"&lt;="&amp;B31,DATA.discentes!$D:$D,"Trancado")</f>
        <v>41</v>
      </c>
      <c r="J31" s="54">
        <f>COUNTIFS(
DATA.discentes!$A:$A,"Doutorado",
DATA.discentes!$D:$D,"Formado",
DATA.SAGA!$K:$K,IF($C31=1,CONCATENATE("&gt;=01/01/",$B31),CONCATENATE("&gt;=01/08/",$B31)),DATA.SAGA!$K:$K,IF($C31=1,CONCATENATE("&lt;=31/07/",$B31),CONCATENATE("&lt;=31/12/",$B31)))</f>
        <v>0</v>
      </c>
      <c r="K31" s="54">
        <f>COUNTIFS(
DATA.discentes!$A:$A,"Doutorado",
DATA.discentes!$D:$D,"Formado",
DATA.discentes!$L:$L,"&lt;49",
DATA.SAGA!$K:$K,IF($C31=1,CONCATENATE("&gt;=01/01/",$B31),CONCATENATE("&gt;=01/08/",$B31)),DATA.SAGA!$K:$K,IF($C31=1,CONCATENATE("&lt;=31/07/",$B31),CONCATENATE("&lt;=31/12/",$B31)))</f>
        <v>0</v>
      </c>
      <c r="L31" s="54" t="str">
        <f>IFERROR(AVERAGEIFS(DATA.discentes!$J:$J,
DATA.SAGA!$K:$K,IF($C31=1,CONCATENATE("&gt;=01/01/",$B31),CONCATENATE("&gt;=01/08/",$B31)),DATA.SAGA!$K:$K,IF($C31=1,CONCATENATE("&lt;=31/07/",$B31),CONCATENATE("&lt;=31/12/",$B31)),
DATA.discentes!$A:$A,"Doutorado",
DATA.discentes!$D:$D,"Formado"),"-")</f>
        <v>-</v>
      </c>
      <c r="M31" s="57">
        <f t="shared" si="0"/>
        <v>0</v>
      </c>
      <c r="N31" s="58">
        <f t="shared" ca="1" si="1"/>
        <v>0</v>
      </c>
      <c r="O31" s="57">
        <f ca="1">COUNTIFS(
INDIRECT(_xlfn.CONCAT("stats2!",ADDRESS(9,MATCH(B31,stats2!$4:$4,0)),":",ADDRESS(37,MATCH(B31,stats2!$4:$4,0)))),"&gt;0",
stats2!$C$9:$C$37,"&lt;&gt;Pos-Doc")</f>
        <v>12</v>
      </c>
      <c r="P31" s="57">
        <f t="shared" si="2"/>
        <v>132</v>
      </c>
      <c r="Q31" s="6"/>
      <c r="R31" s="6"/>
      <c r="S31" s="6"/>
      <c r="T31" s="6"/>
      <c r="U31" s="6"/>
      <c r="V31" s="6"/>
      <c r="W31" s="6"/>
    </row>
    <row r="32" spans="1:23" ht="15.75" customHeight="1" x14ac:dyDescent="0.2">
      <c r="A32" s="1"/>
      <c r="B32" s="35">
        <v>2023</v>
      </c>
      <c r="C32" s="35">
        <v>2</v>
      </c>
      <c r="D32" s="54">
        <f>COUNTIFS(DATA.discentes!$A:$A,$D$3,DATA.discentes!$F:$F,"&lt;="&amp;B32)-
COUNTIFS(DATA.discentes!$A:$A,$D$3,DATA.discentes!$I:$I,"&lt;="&amp;B32)-
COUNTIFS(DATA.discentes!$A:$A,$D$3,DATA.discentes!$F:$F,"&lt;="&amp;B32,DATA.discentes!$D:$D,"Cancelado")-
COUNTIFS(DATA.discentes!$A:$A,$D$3,DATA.discentes!$F:$F,"&lt;="&amp;B32,DATA.discentes!$D:$D,"Desligado")-
COUNTIFS(DATA.discentes!$A:$A,$D$3,DATA.discentes!$F:$F,"&lt;="&amp;B32,DATA.discentes!$D:$D,"Externo")-
COUNTIFS(DATA.discentes!$A:$A,$D$3,DATA.discentes!$F:$F,"&lt;="&amp;B32,DATA.discentes!$D:$D,"Upgrade")-
COUNTIFS(DATA.discentes!$A:$A,$D$3,DATA.discentes!$F:$F,"&lt;="&amp;B32,DATA.discentes!$D:$D,"Trancado")</f>
        <v>91</v>
      </c>
      <c r="E32" s="54">
        <f>COUNTIFS(
DATA.discentes!$A:$A,"Mestrado",
DATA.discentes!$D:$D,"Formado",
DATA.SAGA!$K:$K,IF($C32=1,CONCATENATE("&gt;=01/01/",$B32),CONCATENATE("&gt;=01/08/",$B32)),DATA.SAGA!$K:$K,IF($C32=1,CONCATENATE("&lt;=31/07/",$B32),CONCATENATE("&lt;=31/12/",$B32)))</f>
        <v>0</v>
      </c>
      <c r="F32" s="54">
        <f>COUNTIFS(
DATA.discentes!$A:$A,"Mestrado",
DATA.discentes!$D:$D,"Formado",
DATA.discentes!$L:$L,"&lt;25",
DATA.SAGA!$K:$K,IF($C32=1,CONCATENATE("&gt;=01/01/",$B32),CONCATENATE("&gt;=01/08/",$B32)),DATA.SAGA!$K:$K,IF($C32=1,CONCATENATE("&lt;=31/07/",$B32),CONCATENATE("&lt;=31/12/",$B32)))</f>
        <v>0</v>
      </c>
      <c r="G32" s="54" t="str">
        <f>IFERROR(AVERAGEIFS(DATA.discentes!$J:$J,
DATA.SAGA!$K:$K,IF($C32=1,CONCATENATE("&gt;=01/01/",$B32),CONCATENATE("&gt;=01/08/",$B32)),DATA.SAGA!$K:$K,IF($C32=1,CONCATENATE("&lt;=31/07/",$B32),CONCATENATE("&lt;=31/12/",$B32)),
DATA.discentes!$A:$A,"Mestrado",
DATA.discentes!$D:$D,"Formado"),"-")</f>
        <v>-</v>
      </c>
      <c r="H32" s="54"/>
      <c r="I32" s="54">
        <f>COUNTIFS(DATA.discentes!$A:$A,$I$3,DATA.discentes!$F:$F,"&lt;="&amp;B32)-
COUNTIFS(DATA.discentes!$A:$A,$I$3,DATA.discentes!$I:$I,"&lt;="&amp;B32)-
COUNTIFS(DATA.discentes!$A:$A,$I$3,DATA.discentes!$F:$F,"&lt;="&amp;B32,DATA.discentes!$D:$D,"Cancelado")-
COUNTIFS(DATA.discentes!$A:$A,$I$3,DATA.discentes!$F:$F,"&lt;="&amp;B32,DATA.discentes!$D:$D,"Desligado")-
COUNTIFS(DATA.discentes!$A:$A,$I$3,DATA.discentes!$F:$F,"&lt;="&amp;B32,DATA.discentes!$D:$D,"Externo")-
COUNTIFS(DATA.discentes!$A:$A,$I$3,DATA.discentes!$F:$F,"&lt;="&amp;B32,DATA.discentes!$D:$D,"Upgrade")-
COUNTIFS(DATA.discentes!$A:$A,$I$3,DATA.discentes!$F:$F,"&lt;="&amp;B32,DATA.discentes!$D:$D,"Trancado")</f>
        <v>41</v>
      </c>
      <c r="J32" s="54">
        <f>COUNTIFS(
DATA.discentes!$A:$A,"Doutorado",
DATA.discentes!$D:$D,"Formado",
DATA.SAGA!$K:$K,IF($C32=1,CONCATENATE("&gt;=01/01/",$B32),CONCATENATE("&gt;=01/08/",$B32)),DATA.SAGA!$K:$K,IF($C32=1,CONCATENATE("&lt;=31/07/",$B32),CONCATENATE("&lt;=31/12/",$B32)))</f>
        <v>0</v>
      </c>
      <c r="K32" s="54">
        <f>COUNTIFS(
DATA.discentes!$A:$A,"Doutorado",
DATA.discentes!$D:$D,"Formado",
DATA.discentes!$L:$L,"&lt;49",
DATA.SAGA!$K:$K,IF($C32=1,CONCATENATE("&gt;=01/01/",$B32),CONCATENATE("&gt;=01/08/",$B32)),DATA.SAGA!$K:$K,IF($C32=1,CONCATENATE("&lt;=31/07/",$B32),CONCATENATE("&lt;=31/12/",$B32)))</f>
        <v>0</v>
      </c>
      <c r="L32" s="54" t="str">
        <f>IFERROR(AVERAGEIFS(DATA.discentes!$J:$J,
DATA.SAGA!$K:$K,IF($C32=1,CONCATENATE("&gt;=01/01/",$B32),CONCATENATE("&gt;=01/08/",$B32)),DATA.SAGA!$K:$K,IF($C32=1,CONCATENATE("&lt;=31/07/",$B32),CONCATENATE("&lt;=31/12/",$B32)),
DATA.discentes!$A:$A,"Doutorado",
DATA.discentes!$D:$D,"Formado"),"-")</f>
        <v>-</v>
      </c>
      <c r="M32" s="57">
        <f t="shared" si="0"/>
        <v>0</v>
      </c>
      <c r="N32" s="58">
        <f t="shared" si="1"/>
        <v>0</v>
      </c>
      <c r="O32" s="57">
        <f ca="1">COUNTIFS(
INDIRECT(_xlfn.CONCAT("stats2!",ADDRESS(9,MATCH(B32,stats2!$4:$4,0)),":",ADDRESS(37,MATCH(B32,stats2!$4:$4,0)))),"&gt;0",
stats2!$C$9:$C$37,"&lt;&gt;Pos-Doc")</f>
        <v>12</v>
      </c>
      <c r="P32" s="57">
        <f t="shared" si="2"/>
        <v>132</v>
      </c>
      <c r="Q32" s="6"/>
      <c r="R32" s="6"/>
      <c r="S32" s="6"/>
      <c r="T32" s="6"/>
      <c r="U32" s="6"/>
      <c r="V32" s="6"/>
      <c r="W32" s="6"/>
    </row>
    <row r="33" spans="1:23" ht="15.75" customHeight="1" x14ac:dyDescent="0.2">
      <c r="A33" s="1"/>
      <c r="B33" s="35">
        <v>2024</v>
      </c>
      <c r="C33" s="35">
        <v>1</v>
      </c>
      <c r="D33" s="54">
        <f>COUNTIFS(DATA.discentes!$A:$A,$D$3,DATA.discentes!$F:$F,"&lt;="&amp;B33)-
COUNTIFS(DATA.discentes!$A:$A,$D$3,DATA.discentes!$I:$I,"&lt;="&amp;B33)-
COUNTIFS(DATA.discentes!$A:$A,$D$3,DATA.discentes!$F:$F,"&lt;="&amp;B33,DATA.discentes!$D:$D,"Cancelado")-
COUNTIFS(DATA.discentes!$A:$A,$D$3,DATA.discentes!$F:$F,"&lt;="&amp;B33,DATA.discentes!$D:$D,"Desligado")-
COUNTIFS(DATA.discentes!$A:$A,$D$3,DATA.discentes!$F:$F,"&lt;="&amp;B33,DATA.discentes!$D:$D,"Externo")-
COUNTIFS(DATA.discentes!$A:$A,$D$3,DATA.discentes!$F:$F,"&lt;="&amp;B33,DATA.discentes!$D:$D,"Upgrade")-
COUNTIFS(DATA.discentes!$A:$A,$D$3,DATA.discentes!$F:$F,"&lt;="&amp;B33,DATA.discentes!$D:$D,"Trancado")</f>
        <v>91</v>
      </c>
      <c r="E33" s="54">
        <f>COUNTIFS(
DATA.discentes!$A:$A,"Mestrado",
DATA.discentes!$D:$D,"Formado",
DATA.SAGA!$K:$K,IF($C33=1,CONCATENATE("&gt;=01/01/",$B33),CONCATENATE("&gt;=01/08/",$B33)),DATA.SAGA!$K:$K,IF($C33=1,CONCATENATE("&lt;=31/07/",$B33),CONCATENATE("&lt;=31/12/",$B33)))</f>
        <v>0</v>
      </c>
      <c r="F33" s="54">
        <f>COUNTIFS(
DATA.discentes!$A:$A,"Mestrado",
DATA.discentes!$D:$D,"Formado",
DATA.discentes!$L:$L,"&lt;25",
DATA.SAGA!$K:$K,IF($C33=1,CONCATENATE("&gt;=01/01/",$B33),CONCATENATE("&gt;=01/08/",$B33)),DATA.SAGA!$K:$K,IF($C33=1,CONCATENATE("&lt;=31/07/",$B33),CONCATENATE("&lt;=31/12/",$B33)))</f>
        <v>0</v>
      </c>
      <c r="G33" s="54" t="str">
        <f>IFERROR(AVERAGEIFS(DATA.discentes!$J:$J,
DATA.SAGA!$K:$K,IF($C33=1,CONCATENATE("&gt;=01/01/",$B33),CONCATENATE("&gt;=01/08/",$B33)),DATA.SAGA!$K:$K,IF($C33=1,CONCATENATE("&lt;=31/07/",$B33),CONCATENATE("&lt;=31/12/",$B33)),
DATA.discentes!$A:$A,"Mestrado",
DATA.discentes!$D:$D,"Formado"),"-")</f>
        <v>-</v>
      </c>
      <c r="H33" s="54"/>
      <c r="I33" s="54">
        <f>COUNTIFS(DATA.discentes!$A:$A,$I$3,DATA.discentes!$F:$F,"&lt;="&amp;B33)-
COUNTIFS(DATA.discentes!$A:$A,$I$3,DATA.discentes!$I:$I,"&lt;="&amp;B33)-
COUNTIFS(DATA.discentes!$A:$A,$I$3,DATA.discentes!$F:$F,"&lt;="&amp;B33,DATA.discentes!$D:$D,"Cancelado")-
COUNTIFS(DATA.discentes!$A:$A,$I$3,DATA.discentes!$F:$F,"&lt;="&amp;B33,DATA.discentes!$D:$D,"Desligado")-
COUNTIFS(DATA.discentes!$A:$A,$I$3,DATA.discentes!$F:$F,"&lt;="&amp;B33,DATA.discentes!$D:$D,"Externo")-
COUNTIFS(DATA.discentes!$A:$A,$I$3,DATA.discentes!$F:$F,"&lt;="&amp;B33,DATA.discentes!$D:$D,"Upgrade")-
COUNTIFS(DATA.discentes!$A:$A,$I$3,DATA.discentes!$F:$F,"&lt;="&amp;B33,DATA.discentes!$D:$D,"Trancado")</f>
        <v>41</v>
      </c>
      <c r="J33" s="54">
        <f>COUNTIFS(
DATA.discentes!$A:$A,"Doutorado",
DATA.discentes!$D:$D,"Formado",
DATA.SAGA!$K:$K,IF($C33=1,CONCATENATE("&gt;=01/01/",$B33),CONCATENATE("&gt;=01/08/",$B33)),DATA.SAGA!$K:$K,IF($C33=1,CONCATENATE("&lt;=31/07/",$B33),CONCATENATE("&lt;=31/12/",$B33)))</f>
        <v>0</v>
      </c>
      <c r="K33" s="54">
        <f>COUNTIFS(
DATA.discentes!$A:$A,"Doutorado",
DATA.discentes!$D:$D,"Formado",
DATA.discentes!$L:$L,"&lt;49",
DATA.SAGA!$K:$K,IF($C33=1,CONCATENATE("&gt;=01/01/",$B33),CONCATENATE("&gt;=01/08/",$B33)),DATA.SAGA!$K:$K,IF($C33=1,CONCATENATE("&lt;=31/07/",$B33),CONCATENATE("&lt;=31/12/",$B33)))</f>
        <v>0</v>
      </c>
      <c r="L33" s="54" t="str">
        <f>IFERROR(AVERAGEIFS(DATA.discentes!$J:$J,
DATA.SAGA!$K:$K,IF($C33=1,CONCATENATE("&gt;=01/01/",$B33),CONCATENATE("&gt;=01/08/",$B33)),DATA.SAGA!$K:$K,IF($C33=1,CONCATENATE("&lt;=31/07/",$B33),CONCATENATE("&lt;=31/12/",$B33)),
DATA.discentes!$A:$A,"Doutorado",
DATA.discentes!$D:$D,"Formado"),"-")</f>
        <v>-</v>
      </c>
      <c r="M33" s="57">
        <f t="shared" si="0"/>
        <v>0</v>
      </c>
      <c r="N33" s="58">
        <f t="shared" si="1"/>
        <v>0</v>
      </c>
      <c r="O33" s="57">
        <f ca="1">COUNTIFS(
INDIRECT(_xlfn.CONCAT("stats2!",ADDRESS(9,MATCH(B33,stats2!$4:$4,0)),":",ADDRESS(37,MATCH(B33,stats2!$4:$4,0)))),"&gt;0",
stats2!$C$9:$C$37,"&lt;&gt;Pos-Doc")</f>
        <v>12</v>
      </c>
      <c r="P33" s="57">
        <f t="shared" si="2"/>
        <v>132</v>
      </c>
      <c r="Q33" s="6"/>
      <c r="R33" s="6"/>
      <c r="S33" s="6"/>
      <c r="T33" s="6"/>
      <c r="U33" s="6"/>
      <c r="V33" s="6"/>
      <c r="W33" s="6"/>
    </row>
    <row r="34" spans="1:23" ht="15.75" customHeight="1" x14ac:dyDescent="0.2">
      <c r="A34" s="1"/>
      <c r="B34" s="45">
        <v>2024</v>
      </c>
      <c r="C34" s="45">
        <v>2</v>
      </c>
      <c r="D34" s="59">
        <f>COUNTIFS(DATA.discentes!$A:$A,$D$3,DATA.discentes!$F:$F,"&lt;="&amp;B34)-
COUNTIFS(DATA.discentes!$A:$A,$D$3,DATA.discentes!$I:$I,"&lt;="&amp;B34)-
COUNTIFS(DATA.discentes!$A:$A,$D$3,DATA.discentes!$F:$F,"&lt;="&amp;B34,DATA.discentes!$D:$D,"Cancelado")-
COUNTIFS(DATA.discentes!$A:$A,$D$3,DATA.discentes!$F:$F,"&lt;="&amp;B34,DATA.discentes!$D:$D,"Desligado")-
COUNTIFS(DATA.discentes!$A:$A,$D$3,DATA.discentes!$F:$F,"&lt;="&amp;B34,DATA.discentes!$D:$D,"Externo")-
COUNTIFS(DATA.discentes!$A:$A,$D$3,DATA.discentes!$F:$F,"&lt;="&amp;B34,DATA.discentes!$D:$D,"Upgrade")-
COUNTIFS(DATA.discentes!$A:$A,$D$3,DATA.discentes!$F:$F,"&lt;="&amp;B34,DATA.discentes!$D:$D,"Trancado")</f>
        <v>91</v>
      </c>
      <c r="E34" s="59">
        <f>COUNTIFS(
DATA.discentes!$A:$A,"Mestrado",
DATA.discentes!$D:$D,"Formado",
DATA.SAGA!$K:$K,IF($C34=1,CONCATENATE("&gt;=01/01/",$B34),CONCATENATE("&gt;=01/08/",$B34)),DATA.SAGA!$K:$K,IF($C34=1,CONCATENATE("&lt;=31/07/",$B34),CONCATENATE("&lt;=31/12/",$B34)))</f>
        <v>0</v>
      </c>
      <c r="F34" s="59">
        <f>COUNTIFS(
DATA.discentes!$A:$A,"Mestrado",
DATA.discentes!$D:$D,"Formado",
DATA.discentes!$L:$L,"&lt;25",
DATA.SAGA!$K:$K,IF($C34=1,CONCATENATE("&gt;=01/01/",$B34),CONCATENATE("&gt;=01/08/",$B34)),DATA.SAGA!$K:$K,IF($C34=1,CONCATENATE("&lt;=31/07/",$B34),CONCATENATE("&lt;=31/12/",$B34)))</f>
        <v>0</v>
      </c>
      <c r="G34" s="59" t="str">
        <f>IFERROR(AVERAGEIFS(DATA.discentes!$J:$J,
DATA.SAGA!$K:$K,IF($C34=1,CONCATENATE("&gt;=01/01/",$B34),CONCATENATE("&gt;=01/08/",$B34)),DATA.SAGA!$K:$K,IF($C34=1,CONCATENATE("&lt;=31/07/",$B34),CONCATENATE("&lt;=31/12/",$B34)),
DATA.discentes!$A:$A,"Mestrado",
DATA.discentes!$D:$D,"Formado"),"-")</f>
        <v>-</v>
      </c>
      <c r="H34" s="59"/>
      <c r="I34" s="59">
        <f>COUNTIFS(DATA.discentes!$A:$A,$I$3,DATA.discentes!$F:$F,"&lt;="&amp;B34)-
COUNTIFS(DATA.discentes!$A:$A,$I$3,DATA.discentes!$I:$I,"&lt;="&amp;B34)-
COUNTIFS(DATA.discentes!$A:$A,$I$3,DATA.discentes!$F:$F,"&lt;="&amp;B34,DATA.discentes!$D:$D,"Cancelado")-
COUNTIFS(DATA.discentes!$A:$A,$I$3,DATA.discentes!$F:$F,"&lt;="&amp;B34,DATA.discentes!$D:$D,"Desligado")-
COUNTIFS(DATA.discentes!$A:$A,$I$3,DATA.discentes!$F:$F,"&lt;="&amp;B34,DATA.discentes!$D:$D,"Externo")-
COUNTIFS(DATA.discentes!$A:$A,$I$3,DATA.discentes!$F:$F,"&lt;="&amp;B34,DATA.discentes!$D:$D,"Upgrade")-
COUNTIFS(DATA.discentes!$A:$A,$I$3,DATA.discentes!$F:$F,"&lt;="&amp;B34,DATA.discentes!$D:$D,"Trancado")</f>
        <v>41</v>
      </c>
      <c r="J34" s="59">
        <f>COUNTIFS(
DATA.discentes!$A:$A,"Doutorado",
DATA.discentes!$D:$D,"Formado",
DATA.SAGA!$K:$K,IF($C34=1,CONCATENATE("&gt;=01/01/",$B34),CONCATENATE("&gt;=01/08/",$B34)),DATA.SAGA!$K:$K,IF($C34=1,CONCATENATE("&lt;=31/07/",$B34),CONCATENATE("&lt;=31/12/",$B34)))</f>
        <v>0</v>
      </c>
      <c r="K34" s="59">
        <f>COUNTIFS(
DATA.discentes!$A:$A,"Doutorado",
DATA.discentes!$D:$D,"Formado",
DATA.discentes!$L:$L,"&lt;49",
DATA.SAGA!$K:$K,IF($C34=1,CONCATENATE("&gt;=01/01/",$B34),CONCATENATE("&gt;=01/08/",$B34)),DATA.SAGA!$K:$K,IF($C34=1,CONCATENATE("&lt;=31/07/",$B34),CONCATENATE("&lt;=31/12/",$B34)))</f>
        <v>0</v>
      </c>
      <c r="L34" s="59" t="str">
        <f>IFERROR(AVERAGEIFS(DATA.discentes!$J:$J,
DATA.SAGA!$K:$K,IF($C34=1,CONCATENATE("&gt;=01/01/",$B34),CONCATENATE("&gt;=01/08/",$B34)),DATA.SAGA!$K:$K,IF($C34=1,CONCATENATE("&lt;=31/07/",$B34),CONCATENATE("&lt;=31/12/",$B34)),
DATA.discentes!$A:$A,"Doutorado",
DATA.discentes!$D:$D,"Formado"),"-")</f>
        <v>-</v>
      </c>
      <c r="M34" s="60">
        <f t="shared" si="0"/>
        <v>0</v>
      </c>
      <c r="N34" s="61">
        <f t="shared" si="1"/>
        <v>0</v>
      </c>
      <c r="O34" s="60">
        <f ca="1">COUNTIFS(
INDIRECT(_xlfn.CONCAT("stats2!",ADDRESS(9,MATCH(B34,stats2!$4:$4,0)),":",ADDRESS(37,MATCH(B34,stats2!$4:$4,0)))),"&gt;0",
stats2!$C$9:$C$37,"&lt;&gt;Pos-Doc")</f>
        <v>12</v>
      </c>
      <c r="P34" s="60">
        <f t="shared" si="2"/>
        <v>132</v>
      </c>
      <c r="Q34" s="6"/>
      <c r="R34" s="6"/>
      <c r="S34" s="6"/>
      <c r="T34" s="6"/>
      <c r="U34" s="6"/>
      <c r="V34" s="6"/>
      <c r="W34" s="6"/>
    </row>
    <row r="35" spans="1:23" ht="15.75" customHeight="1" x14ac:dyDescent="0.2">
      <c r="A35" s="1"/>
      <c r="B35" s="5"/>
      <c r="C35" s="5"/>
      <c r="D35" s="5"/>
      <c r="E35" s="1"/>
      <c r="F35" s="1"/>
      <c r="G35" s="1"/>
      <c r="H35" s="1"/>
      <c r="I35" s="5"/>
      <c r="J35" s="1"/>
      <c r="K35" s="1"/>
      <c r="L35" s="1"/>
      <c r="M35" s="49"/>
      <c r="N35" s="1"/>
      <c r="O35" s="1"/>
      <c r="P35" s="1"/>
      <c r="Q35" s="6"/>
      <c r="R35" s="6"/>
      <c r="S35" s="6"/>
      <c r="T35" s="6"/>
      <c r="U35" s="6"/>
      <c r="V35" s="6"/>
      <c r="W35" s="6"/>
    </row>
    <row r="36" spans="1:23" ht="15.75" customHeight="1" x14ac:dyDescent="0.2">
      <c r="A36" s="6"/>
      <c r="B36" s="34"/>
      <c r="C36" s="34"/>
      <c r="D36" s="34"/>
      <c r="E36" s="6"/>
      <c r="F36" s="6"/>
      <c r="G36" s="6"/>
      <c r="H36" s="6"/>
      <c r="I36" s="34"/>
      <c r="J36" s="6"/>
      <c r="K36" s="6"/>
      <c r="L36" s="6"/>
      <c r="M36" s="62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customHeight="1" x14ac:dyDescent="0.2">
      <c r="A37" s="6"/>
      <c r="B37" s="34"/>
      <c r="C37" s="34"/>
      <c r="D37" s="34"/>
      <c r="E37" s="6"/>
      <c r="F37" s="6"/>
      <c r="G37" s="6"/>
      <c r="H37" s="6"/>
      <c r="I37" s="34"/>
      <c r="J37" s="6"/>
      <c r="K37" s="6"/>
      <c r="L37" s="6"/>
      <c r="M37" s="62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customHeight="1" x14ac:dyDescent="0.2">
      <c r="A38" s="6"/>
      <c r="B38" s="34"/>
      <c r="C38" s="34"/>
      <c r="D38" s="34"/>
      <c r="E38" s="6"/>
      <c r="F38" s="6"/>
      <c r="G38" s="6"/>
      <c r="H38" s="6"/>
      <c r="I38" s="34"/>
      <c r="J38" s="6"/>
      <c r="K38" s="6"/>
      <c r="L38" s="6"/>
      <c r="M38" s="62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customHeight="1" x14ac:dyDescent="0.2">
      <c r="A39" s="6"/>
      <c r="B39" s="34"/>
      <c r="C39" s="34"/>
      <c r="D39" s="34"/>
      <c r="E39" s="6"/>
      <c r="F39" s="6"/>
      <c r="G39" s="6"/>
      <c r="H39" s="6"/>
      <c r="I39" s="34"/>
      <c r="J39" s="6"/>
      <c r="K39" s="6"/>
      <c r="L39" s="6"/>
      <c r="M39" s="62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customHeight="1" x14ac:dyDescent="0.2">
      <c r="A40" s="6"/>
      <c r="B40" s="34"/>
      <c r="C40" s="34"/>
      <c r="D40" s="34"/>
      <c r="E40" s="6"/>
      <c r="F40" s="6"/>
      <c r="G40" s="6"/>
      <c r="H40" s="6"/>
      <c r="I40" s="34"/>
      <c r="J40" s="6"/>
      <c r="K40" s="6"/>
      <c r="L40" s="6"/>
      <c r="M40" s="62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customHeight="1" x14ac:dyDescent="0.2">
      <c r="A41" s="6"/>
      <c r="B41" s="34"/>
      <c r="C41" s="34"/>
      <c r="D41" s="34"/>
      <c r="E41" s="6"/>
      <c r="F41" s="6"/>
      <c r="G41" s="6"/>
      <c r="H41" s="6"/>
      <c r="I41" s="34"/>
      <c r="J41" s="6"/>
      <c r="K41" s="6"/>
      <c r="L41" s="6"/>
      <c r="M41" s="62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customHeight="1" x14ac:dyDescent="0.2">
      <c r="A42" s="6"/>
      <c r="B42" s="34"/>
      <c r="C42" s="34"/>
      <c r="D42" s="34"/>
      <c r="E42" s="6"/>
      <c r="F42" s="6"/>
      <c r="G42" s="6"/>
      <c r="H42" s="6"/>
      <c r="I42" s="34"/>
      <c r="J42" s="6"/>
      <c r="K42" s="6"/>
      <c r="L42" s="6"/>
      <c r="M42" s="62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customHeight="1" x14ac:dyDescent="0.2">
      <c r="A43" s="6"/>
      <c r="B43" s="34"/>
      <c r="C43" s="34"/>
      <c r="D43" s="34"/>
      <c r="E43" s="6"/>
      <c r="F43" s="6"/>
      <c r="G43" s="6"/>
      <c r="H43" s="6"/>
      <c r="I43" s="34"/>
      <c r="J43" s="6"/>
      <c r="K43" s="6"/>
      <c r="L43" s="6"/>
      <c r="M43" s="62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customHeight="1" x14ac:dyDescent="0.2">
      <c r="A44" s="6"/>
      <c r="B44" s="34"/>
      <c r="C44" s="34"/>
      <c r="D44" s="34"/>
      <c r="E44" s="6"/>
      <c r="F44" s="6"/>
      <c r="G44" s="6"/>
      <c r="H44" s="6"/>
      <c r="I44" s="34"/>
      <c r="J44" s="6"/>
      <c r="K44" s="6"/>
      <c r="L44" s="6"/>
      <c r="M44" s="62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customHeight="1" x14ac:dyDescent="0.2">
      <c r="A45" s="6"/>
      <c r="B45" s="34"/>
      <c r="C45" s="34"/>
      <c r="D45" s="34"/>
      <c r="E45" s="6"/>
      <c r="F45" s="6"/>
      <c r="G45" s="6"/>
      <c r="H45" s="6"/>
      <c r="I45" s="34"/>
      <c r="J45" s="6"/>
      <c r="K45" s="6"/>
      <c r="L45" s="6"/>
      <c r="M45" s="62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customHeight="1" x14ac:dyDescent="0.2">
      <c r="A46" s="6"/>
      <c r="B46" s="34"/>
      <c r="C46" s="34"/>
      <c r="D46" s="34"/>
      <c r="E46" s="6"/>
      <c r="F46" s="6"/>
      <c r="G46" s="6"/>
      <c r="H46" s="6"/>
      <c r="I46" s="34"/>
      <c r="J46" s="6"/>
      <c r="K46" s="6"/>
      <c r="L46" s="6"/>
      <c r="M46" s="62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75" customHeight="1" x14ac:dyDescent="0.2">
      <c r="A47" s="6"/>
      <c r="B47" s="34"/>
      <c r="C47" s="34"/>
      <c r="D47" s="34"/>
      <c r="E47" s="6"/>
      <c r="F47" s="6"/>
      <c r="G47" s="6"/>
      <c r="H47" s="6"/>
      <c r="I47" s="34"/>
      <c r="J47" s="6"/>
      <c r="K47" s="6"/>
      <c r="L47" s="6"/>
      <c r="M47" s="62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75" customHeight="1" x14ac:dyDescent="0.2">
      <c r="A48" s="6"/>
      <c r="B48" s="34"/>
      <c r="C48" s="34"/>
      <c r="D48" s="34"/>
      <c r="E48" s="6"/>
      <c r="F48" s="6"/>
      <c r="G48" s="6"/>
      <c r="H48" s="6"/>
      <c r="I48" s="34"/>
      <c r="J48" s="6"/>
      <c r="K48" s="6"/>
      <c r="L48" s="6"/>
      <c r="M48" s="62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">
      <c r="A49" s="6"/>
      <c r="B49" s="34"/>
      <c r="C49" s="34"/>
      <c r="D49" s="34"/>
      <c r="E49" s="6"/>
      <c r="F49" s="6"/>
      <c r="G49" s="6"/>
      <c r="H49" s="6"/>
      <c r="I49" s="34"/>
      <c r="J49" s="6"/>
      <c r="K49" s="6"/>
      <c r="L49" s="6"/>
      <c r="M49" s="62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">
      <c r="A50" s="6"/>
      <c r="B50" s="34"/>
      <c r="C50" s="34"/>
      <c r="D50" s="34"/>
      <c r="E50" s="6"/>
      <c r="F50" s="6"/>
      <c r="G50" s="6"/>
      <c r="H50" s="6"/>
      <c r="I50" s="34"/>
      <c r="J50" s="6"/>
      <c r="K50" s="6"/>
      <c r="L50" s="6"/>
      <c r="M50" s="62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 customHeight="1" x14ac:dyDescent="0.2">
      <c r="A51" s="6"/>
      <c r="B51" s="34"/>
      <c r="C51" s="34"/>
      <c r="D51" s="34"/>
      <c r="E51" s="6"/>
      <c r="F51" s="6"/>
      <c r="G51" s="6"/>
      <c r="H51" s="6"/>
      <c r="I51" s="34"/>
      <c r="J51" s="6"/>
      <c r="K51" s="6"/>
      <c r="L51" s="6"/>
      <c r="M51" s="62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 x14ac:dyDescent="0.2">
      <c r="A52" s="6"/>
      <c r="B52" s="34"/>
      <c r="C52" s="34"/>
      <c r="D52" s="34"/>
      <c r="E52" s="6"/>
      <c r="F52" s="6"/>
      <c r="G52" s="6"/>
      <c r="H52" s="6"/>
      <c r="I52" s="34"/>
      <c r="J52" s="6"/>
      <c r="K52" s="6"/>
      <c r="L52" s="6"/>
      <c r="M52" s="62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75" customHeight="1" x14ac:dyDescent="0.2">
      <c r="A53" s="6"/>
      <c r="B53" s="34"/>
      <c r="C53" s="34"/>
      <c r="D53" s="34"/>
      <c r="E53" s="6"/>
      <c r="F53" s="6"/>
      <c r="G53" s="6"/>
      <c r="H53" s="6"/>
      <c r="I53" s="34"/>
      <c r="J53" s="6"/>
      <c r="K53" s="6"/>
      <c r="L53" s="6"/>
      <c r="M53" s="62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75" customHeight="1" x14ac:dyDescent="0.2">
      <c r="A54" s="6"/>
      <c r="B54" s="34"/>
      <c r="C54" s="34"/>
      <c r="D54" s="34"/>
      <c r="E54" s="6"/>
      <c r="F54" s="6"/>
      <c r="G54" s="6"/>
      <c r="H54" s="6"/>
      <c r="I54" s="34"/>
      <c r="J54" s="6"/>
      <c r="K54" s="6"/>
      <c r="L54" s="6"/>
      <c r="M54" s="62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75" customHeight="1" x14ac:dyDescent="0.2">
      <c r="A55" s="6"/>
      <c r="B55" s="34"/>
      <c r="C55" s="34"/>
      <c r="D55" s="34"/>
      <c r="E55" s="6"/>
      <c r="F55" s="6"/>
      <c r="G55" s="6"/>
      <c r="H55" s="6"/>
      <c r="I55" s="34"/>
      <c r="J55" s="6"/>
      <c r="K55" s="6"/>
      <c r="L55" s="6"/>
      <c r="M55" s="62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customHeight="1" x14ac:dyDescent="0.2">
      <c r="A56" s="6"/>
      <c r="B56" s="34"/>
      <c r="C56" s="34"/>
      <c r="D56" s="34"/>
      <c r="E56" s="6"/>
      <c r="F56" s="6"/>
      <c r="G56" s="6"/>
      <c r="H56" s="6"/>
      <c r="I56" s="34"/>
      <c r="J56" s="6"/>
      <c r="K56" s="6"/>
      <c r="L56" s="6"/>
      <c r="M56" s="62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75" customHeight="1" x14ac:dyDescent="0.2">
      <c r="A57" s="6"/>
      <c r="B57" s="34"/>
      <c r="C57" s="34"/>
      <c r="D57" s="34"/>
      <c r="E57" s="6"/>
      <c r="F57" s="6"/>
      <c r="G57" s="6"/>
      <c r="H57" s="6"/>
      <c r="I57" s="34"/>
      <c r="J57" s="6"/>
      <c r="K57" s="6"/>
      <c r="L57" s="6"/>
      <c r="M57" s="62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75" customHeight="1" x14ac:dyDescent="0.2">
      <c r="A58" s="6"/>
      <c r="B58" s="34"/>
      <c r="C58" s="34"/>
      <c r="D58" s="34"/>
      <c r="E58" s="6"/>
      <c r="F58" s="6"/>
      <c r="G58" s="6"/>
      <c r="H58" s="6"/>
      <c r="I58" s="34"/>
      <c r="J58" s="6"/>
      <c r="K58" s="6"/>
      <c r="L58" s="6"/>
      <c r="M58" s="62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75" customHeight="1" x14ac:dyDescent="0.2">
      <c r="A59" s="6"/>
      <c r="B59" s="34"/>
      <c r="C59" s="34"/>
      <c r="D59" s="34"/>
      <c r="E59" s="6"/>
      <c r="F59" s="6"/>
      <c r="G59" s="6"/>
      <c r="H59" s="6"/>
      <c r="I59" s="34"/>
      <c r="J59" s="6"/>
      <c r="K59" s="6"/>
      <c r="L59" s="6"/>
      <c r="M59" s="62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customHeight="1" x14ac:dyDescent="0.2">
      <c r="A60" s="6"/>
      <c r="B60" s="34"/>
      <c r="C60" s="34"/>
      <c r="D60" s="34"/>
      <c r="E60" s="6"/>
      <c r="F60" s="6"/>
      <c r="G60" s="6"/>
      <c r="H60" s="6"/>
      <c r="I60" s="34"/>
      <c r="J60" s="6"/>
      <c r="K60" s="6"/>
      <c r="L60" s="6"/>
      <c r="M60" s="62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75" customHeight="1" x14ac:dyDescent="0.2">
      <c r="A61" s="6"/>
      <c r="B61" s="34"/>
      <c r="C61" s="34"/>
      <c r="D61" s="34"/>
      <c r="E61" s="6"/>
      <c r="F61" s="6"/>
      <c r="G61" s="6"/>
      <c r="H61" s="6"/>
      <c r="I61" s="34"/>
      <c r="J61" s="6"/>
      <c r="K61" s="6"/>
      <c r="L61" s="6"/>
      <c r="M61" s="62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75" customHeight="1" x14ac:dyDescent="0.2">
      <c r="A62" s="6"/>
      <c r="B62" s="34"/>
      <c r="C62" s="34"/>
      <c r="D62" s="34"/>
      <c r="E62" s="6"/>
      <c r="F62" s="6"/>
      <c r="G62" s="6"/>
      <c r="H62" s="6"/>
      <c r="I62" s="34"/>
      <c r="J62" s="6"/>
      <c r="K62" s="6"/>
      <c r="L62" s="6"/>
      <c r="M62" s="62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customHeight="1" x14ac:dyDescent="0.2">
      <c r="A63" s="6"/>
      <c r="B63" s="34"/>
      <c r="C63" s="34"/>
      <c r="D63" s="34"/>
      <c r="E63" s="6"/>
      <c r="F63" s="6"/>
      <c r="G63" s="6"/>
      <c r="H63" s="6"/>
      <c r="I63" s="34"/>
      <c r="J63" s="6"/>
      <c r="K63" s="6"/>
      <c r="L63" s="6"/>
      <c r="M63" s="62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75" customHeight="1" x14ac:dyDescent="0.2">
      <c r="A64" s="6"/>
      <c r="B64" s="34"/>
      <c r="C64" s="34"/>
      <c r="D64" s="34"/>
      <c r="E64" s="6"/>
      <c r="F64" s="6"/>
      <c r="G64" s="6"/>
      <c r="H64" s="6"/>
      <c r="I64" s="34"/>
      <c r="J64" s="6"/>
      <c r="K64" s="6"/>
      <c r="L64" s="6"/>
      <c r="M64" s="62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75" customHeight="1" x14ac:dyDescent="0.2">
      <c r="A65" s="6"/>
      <c r="B65" s="34"/>
      <c r="C65" s="34"/>
      <c r="D65" s="34"/>
      <c r="E65" s="6"/>
      <c r="F65" s="6"/>
      <c r="G65" s="6"/>
      <c r="H65" s="6"/>
      <c r="I65" s="34"/>
      <c r="J65" s="6"/>
      <c r="K65" s="6"/>
      <c r="L65" s="6"/>
      <c r="M65" s="62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75" customHeight="1" x14ac:dyDescent="0.2">
      <c r="A66" s="6"/>
      <c r="B66" s="34"/>
      <c r="C66" s="34"/>
      <c r="D66" s="34"/>
      <c r="E66" s="6"/>
      <c r="F66" s="6"/>
      <c r="G66" s="6"/>
      <c r="H66" s="6"/>
      <c r="I66" s="34"/>
      <c r="J66" s="6"/>
      <c r="K66" s="6"/>
      <c r="L66" s="6"/>
      <c r="M66" s="62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customHeight="1" x14ac:dyDescent="0.2">
      <c r="A67" s="6"/>
      <c r="B67" s="34"/>
      <c r="C67" s="34"/>
      <c r="D67" s="34"/>
      <c r="E67" s="6"/>
      <c r="F67" s="6"/>
      <c r="G67" s="6"/>
      <c r="H67" s="6"/>
      <c r="I67" s="34"/>
      <c r="J67" s="6"/>
      <c r="K67" s="6"/>
      <c r="L67" s="6"/>
      <c r="M67" s="62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75" customHeight="1" x14ac:dyDescent="0.2">
      <c r="A68" s="6"/>
      <c r="B68" s="34"/>
      <c r="C68" s="34"/>
      <c r="D68" s="34"/>
      <c r="E68" s="6"/>
      <c r="F68" s="6"/>
      <c r="G68" s="6"/>
      <c r="H68" s="6"/>
      <c r="I68" s="34"/>
      <c r="J68" s="6"/>
      <c r="K68" s="6"/>
      <c r="L68" s="6"/>
      <c r="M68" s="62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75" customHeight="1" x14ac:dyDescent="0.2">
      <c r="A69" s="6"/>
      <c r="B69" s="34"/>
      <c r="C69" s="34"/>
      <c r="D69" s="34"/>
      <c r="E69" s="6"/>
      <c r="F69" s="6"/>
      <c r="G69" s="6"/>
      <c r="H69" s="6"/>
      <c r="I69" s="34"/>
      <c r="J69" s="6"/>
      <c r="K69" s="6"/>
      <c r="L69" s="6"/>
      <c r="M69" s="62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 x14ac:dyDescent="0.2">
      <c r="A70" s="6"/>
      <c r="B70" s="34"/>
      <c r="C70" s="34"/>
      <c r="D70" s="34"/>
      <c r="E70" s="6"/>
      <c r="F70" s="6"/>
      <c r="G70" s="6"/>
      <c r="H70" s="6"/>
      <c r="I70" s="34"/>
      <c r="J70" s="6"/>
      <c r="K70" s="6"/>
      <c r="L70" s="6"/>
      <c r="M70" s="62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 x14ac:dyDescent="0.2">
      <c r="A71" s="6"/>
      <c r="B71" s="34"/>
      <c r="C71" s="34"/>
      <c r="D71" s="34"/>
      <c r="E71" s="6"/>
      <c r="F71" s="6"/>
      <c r="G71" s="6"/>
      <c r="H71" s="6"/>
      <c r="I71" s="34"/>
      <c r="J71" s="6"/>
      <c r="K71" s="6"/>
      <c r="L71" s="6"/>
      <c r="M71" s="62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75" customHeight="1" x14ac:dyDescent="0.2">
      <c r="A72" s="6"/>
      <c r="B72" s="34"/>
      <c r="C72" s="34"/>
      <c r="D72" s="34"/>
      <c r="E72" s="6"/>
      <c r="F72" s="6"/>
      <c r="G72" s="6"/>
      <c r="H72" s="6"/>
      <c r="I72" s="34"/>
      <c r="J72" s="6"/>
      <c r="K72" s="6"/>
      <c r="L72" s="6"/>
      <c r="M72" s="62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 x14ac:dyDescent="0.2">
      <c r="A73" s="6"/>
      <c r="B73" s="34"/>
      <c r="C73" s="34"/>
      <c r="D73" s="34"/>
      <c r="E73" s="6"/>
      <c r="F73" s="6"/>
      <c r="G73" s="6"/>
      <c r="H73" s="6"/>
      <c r="I73" s="34"/>
      <c r="J73" s="6"/>
      <c r="K73" s="6"/>
      <c r="L73" s="6"/>
      <c r="M73" s="62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 x14ac:dyDescent="0.2">
      <c r="A74" s="6"/>
      <c r="B74" s="34"/>
      <c r="C74" s="34"/>
      <c r="D74" s="34"/>
      <c r="E74" s="6"/>
      <c r="F74" s="6"/>
      <c r="G74" s="6"/>
      <c r="H74" s="6"/>
      <c r="I74" s="34"/>
      <c r="J74" s="6"/>
      <c r="K74" s="6"/>
      <c r="L74" s="6"/>
      <c r="M74" s="62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 x14ac:dyDescent="0.2">
      <c r="A75" s="6"/>
      <c r="B75" s="34"/>
      <c r="C75" s="34"/>
      <c r="D75" s="34"/>
      <c r="E75" s="6"/>
      <c r="F75" s="6"/>
      <c r="G75" s="6"/>
      <c r="H75" s="6"/>
      <c r="I75" s="34"/>
      <c r="J75" s="6"/>
      <c r="K75" s="6"/>
      <c r="L75" s="6"/>
      <c r="M75" s="62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 x14ac:dyDescent="0.2">
      <c r="A76" s="6"/>
      <c r="B76" s="34"/>
      <c r="C76" s="34"/>
      <c r="D76" s="34"/>
      <c r="E76" s="6"/>
      <c r="F76" s="6"/>
      <c r="G76" s="6"/>
      <c r="H76" s="6"/>
      <c r="I76" s="34"/>
      <c r="J76" s="6"/>
      <c r="K76" s="6"/>
      <c r="L76" s="6"/>
      <c r="M76" s="62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 x14ac:dyDescent="0.2">
      <c r="A77" s="6"/>
      <c r="B77" s="34"/>
      <c r="C77" s="34"/>
      <c r="D77" s="34"/>
      <c r="E77" s="6"/>
      <c r="F77" s="6"/>
      <c r="G77" s="6"/>
      <c r="H77" s="6"/>
      <c r="I77" s="34"/>
      <c r="J77" s="6"/>
      <c r="K77" s="6"/>
      <c r="L77" s="6"/>
      <c r="M77" s="62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 x14ac:dyDescent="0.2">
      <c r="A78" s="6"/>
      <c r="B78" s="34"/>
      <c r="C78" s="34"/>
      <c r="D78" s="34"/>
      <c r="E78" s="6"/>
      <c r="F78" s="6"/>
      <c r="G78" s="6"/>
      <c r="H78" s="6"/>
      <c r="I78" s="34"/>
      <c r="J78" s="6"/>
      <c r="K78" s="6"/>
      <c r="L78" s="6"/>
      <c r="M78" s="62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 x14ac:dyDescent="0.2">
      <c r="A79" s="6"/>
      <c r="B79" s="34"/>
      <c r="C79" s="34"/>
      <c r="D79" s="34"/>
      <c r="E79" s="6"/>
      <c r="F79" s="6"/>
      <c r="G79" s="6"/>
      <c r="H79" s="6"/>
      <c r="I79" s="34"/>
      <c r="J79" s="6"/>
      <c r="K79" s="6"/>
      <c r="L79" s="6"/>
      <c r="M79" s="62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 x14ac:dyDescent="0.2">
      <c r="A80" s="6"/>
      <c r="B80" s="34"/>
      <c r="C80" s="34"/>
      <c r="D80" s="34"/>
      <c r="E80" s="6"/>
      <c r="F80" s="6"/>
      <c r="G80" s="6"/>
      <c r="H80" s="6"/>
      <c r="I80" s="34"/>
      <c r="J80" s="6"/>
      <c r="K80" s="6"/>
      <c r="L80" s="6"/>
      <c r="M80" s="62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 x14ac:dyDescent="0.2">
      <c r="A81" s="6"/>
      <c r="B81" s="34"/>
      <c r="C81" s="34"/>
      <c r="D81" s="34"/>
      <c r="E81" s="6"/>
      <c r="F81" s="6"/>
      <c r="G81" s="6"/>
      <c r="H81" s="6"/>
      <c r="I81" s="34"/>
      <c r="J81" s="6"/>
      <c r="K81" s="6"/>
      <c r="L81" s="6"/>
      <c r="M81" s="62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 x14ac:dyDescent="0.2">
      <c r="A82" s="6"/>
      <c r="B82" s="34"/>
      <c r="C82" s="34"/>
      <c r="D82" s="34"/>
      <c r="E82" s="6"/>
      <c r="F82" s="6"/>
      <c r="G82" s="6"/>
      <c r="H82" s="6"/>
      <c r="I82" s="34"/>
      <c r="J82" s="6"/>
      <c r="K82" s="6"/>
      <c r="L82" s="6"/>
      <c r="M82" s="62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 x14ac:dyDescent="0.2">
      <c r="A83" s="6"/>
      <c r="B83" s="34"/>
      <c r="C83" s="34"/>
      <c r="D83" s="34"/>
      <c r="E83" s="6"/>
      <c r="F83" s="6"/>
      <c r="G83" s="6"/>
      <c r="H83" s="6"/>
      <c r="I83" s="34"/>
      <c r="J83" s="6"/>
      <c r="K83" s="6"/>
      <c r="L83" s="6"/>
      <c r="M83" s="62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 x14ac:dyDescent="0.2">
      <c r="A84" s="6"/>
      <c r="B84" s="34"/>
      <c r="C84" s="34"/>
      <c r="D84" s="34"/>
      <c r="E84" s="6"/>
      <c r="F84" s="6"/>
      <c r="G84" s="6"/>
      <c r="H84" s="6"/>
      <c r="I84" s="34"/>
      <c r="J84" s="6"/>
      <c r="K84" s="6"/>
      <c r="L84" s="6"/>
      <c r="M84" s="62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 x14ac:dyDescent="0.2">
      <c r="A85" s="6"/>
      <c r="B85" s="34"/>
      <c r="C85" s="34"/>
      <c r="D85" s="34"/>
      <c r="E85" s="6"/>
      <c r="F85" s="6"/>
      <c r="G85" s="6"/>
      <c r="H85" s="6"/>
      <c r="I85" s="34"/>
      <c r="J85" s="6"/>
      <c r="K85" s="6"/>
      <c r="L85" s="6"/>
      <c r="M85" s="62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 x14ac:dyDescent="0.2">
      <c r="A86" s="6"/>
      <c r="B86" s="34"/>
      <c r="C86" s="34"/>
      <c r="D86" s="34"/>
      <c r="E86" s="6"/>
      <c r="F86" s="6"/>
      <c r="G86" s="6"/>
      <c r="H86" s="6"/>
      <c r="I86" s="34"/>
      <c r="J86" s="6"/>
      <c r="K86" s="6"/>
      <c r="L86" s="6"/>
      <c r="M86" s="62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 x14ac:dyDescent="0.2">
      <c r="A87" s="6"/>
      <c r="B87" s="34"/>
      <c r="C87" s="34"/>
      <c r="D87" s="34"/>
      <c r="E87" s="6"/>
      <c r="F87" s="6"/>
      <c r="G87" s="6"/>
      <c r="H87" s="6"/>
      <c r="I87" s="34"/>
      <c r="J87" s="6"/>
      <c r="K87" s="6"/>
      <c r="L87" s="6"/>
      <c r="M87" s="62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 x14ac:dyDescent="0.2">
      <c r="A88" s="6"/>
      <c r="B88" s="34"/>
      <c r="C88" s="34"/>
      <c r="D88" s="34"/>
      <c r="E88" s="6"/>
      <c r="F88" s="6"/>
      <c r="G88" s="6"/>
      <c r="H88" s="6"/>
      <c r="I88" s="34"/>
      <c r="J88" s="6"/>
      <c r="K88" s="6"/>
      <c r="L88" s="6"/>
      <c r="M88" s="62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 x14ac:dyDescent="0.2">
      <c r="A89" s="6"/>
      <c r="B89" s="34"/>
      <c r="C89" s="34"/>
      <c r="D89" s="34"/>
      <c r="E89" s="6"/>
      <c r="F89" s="6"/>
      <c r="G89" s="6"/>
      <c r="H89" s="6"/>
      <c r="I89" s="34"/>
      <c r="J89" s="6"/>
      <c r="K89" s="6"/>
      <c r="L89" s="6"/>
      <c r="M89" s="62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 x14ac:dyDescent="0.2">
      <c r="A90" s="6"/>
      <c r="B90" s="34"/>
      <c r="C90" s="34"/>
      <c r="D90" s="34"/>
      <c r="E90" s="6"/>
      <c r="F90" s="6"/>
      <c r="G90" s="6"/>
      <c r="H90" s="6"/>
      <c r="I90" s="34"/>
      <c r="J90" s="6"/>
      <c r="K90" s="6"/>
      <c r="L90" s="6"/>
      <c r="M90" s="62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 x14ac:dyDescent="0.2">
      <c r="A91" s="6"/>
      <c r="B91" s="34"/>
      <c r="C91" s="34"/>
      <c r="D91" s="34"/>
      <c r="E91" s="6"/>
      <c r="F91" s="6"/>
      <c r="G91" s="6"/>
      <c r="H91" s="6"/>
      <c r="I91" s="34"/>
      <c r="J91" s="6"/>
      <c r="K91" s="6"/>
      <c r="L91" s="6"/>
      <c r="M91" s="62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 x14ac:dyDescent="0.2">
      <c r="A92" s="6"/>
      <c r="B92" s="34"/>
      <c r="C92" s="34"/>
      <c r="D92" s="34"/>
      <c r="E92" s="6"/>
      <c r="F92" s="6"/>
      <c r="G92" s="6"/>
      <c r="H92" s="6"/>
      <c r="I92" s="34"/>
      <c r="J92" s="6"/>
      <c r="K92" s="6"/>
      <c r="L92" s="6"/>
      <c r="M92" s="62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 x14ac:dyDescent="0.2">
      <c r="A93" s="6"/>
      <c r="B93" s="34"/>
      <c r="C93" s="34"/>
      <c r="D93" s="34"/>
      <c r="E93" s="6"/>
      <c r="F93" s="6"/>
      <c r="G93" s="6"/>
      <c r="H93" s="6"/>
      <c r="I93" s="34"/>
      <c r="J93" s="6"/>
      <c r="K93" s="6"/>
      <c r="L93" s="6"/>
      <c r="M93" s="62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 x14ac:dyDescent="0.2">
      <c r="A94" s="6"/>
      <c r="B94" s="34"/>
      <c r="C94" s="34"/>
      <c r="D94" s="34"/>
      <c r="E94" s="6"/>
      <c r="F94" s="6"/>
      <c r="G94" s="6"/>
      <c r="H94" s="6"/>
      <c r="I94" s="34"/>
      <c r="J94" s="6"/>
      <c r="K94" s="6"/>
      <c r="L94" s="6"/>
      <c r="M94" s="62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 x14ac:dyDescent="0.2">
      <c r="A95" s="6"/>
      <c r="B95" s="34"/>
      <c r="C95" s="34"/>
      <c r="D95" s="34"/>
      <c r="E95" s="6"/>
      <c r="F95" s="6"/>
      <c r="G95" s="6"/>
      <c r="H95" s="6"/>
      <c r="I95" s="34"/>
      <c r="J95" s="6"/>
      <c r="K95" s="6"/>
      <c r="L95" s="6"/>
      <c r="M95" s="62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 x14ac:dyDescent="0.2">
      <c r="A96" s="6"/>
      <c r="B96" s="34"/>
      <c r="C96" s="34"/>
      <c r="D96" s="34"/>
      <c r="E96" s="6"/>
      <c r="F96" s="6"/>
      <c r="G96" s="6"/>
      <c r="H96" s="6"/>
      <c r="I96" s="34"/>
      <c r="J96" s="6"/>
      <c r="K96" s="6"/>
      <c r="L96" s="6"/>
      <c r="M96" s="62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 x14ac:dyDescent="0.2">
      <c r="A97" s="6"/>
      <c r="B97" s="34"/>
      <c r="C97" s="34"/>
      <c r="D97" s="34"/>
      <c r="E97" s="6"/>
      <c r="F97" s="6"/>
      <c r="G97" s="6"/>
      <c r="H97" s="6"/>
      <c r="I97" s="34"/>
      <c r="J97" s="6"/>
      <c r="K97" s="6"/>
      <c r="L97" s="6"/>
      <c r="M97" s="62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 x14ac:dyDescent="0.2">
      <c r="A98" s="6"/>
      <c r="B98" s="34"/>
      <c r="C98" s="34"/>
      <c r="D98" s="34"/>
      <c r="E98" s="6"/>
      <c r="F98" s="6"/>
      <c r="G98" s="6"/>
      <c r="H98" s="6"/>
      <c r="I98" s="34"/>
      <c r="J98" s="6"/>
      <c r="K98" s="6"/>
      <c r="L98" s="6"/>
      <c r="M98" s="62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 x14ac:dyDescent="0.2">
      <c r="A99" s="6"/>
      <c r="B99" s="34"/>
      <c r="C99" s="34"/>
      <c r="D99" s="34"/>
      <c r="E99" s="6"/>
      <c r="F99" s="6"/>
      <c r="G99" s="6"/>
      <c r="H99" s="6"/>
      <c r="I99" s="34"/>
      <c r="J99" s="6"/>
      <c r="K99" s="6"/>
      <c r="L99" s="6"/>
      <c r="M99" s="62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 x14ac:dyDescent="0.2">
      <c r="A100" s="6"/>
      <c r="B100" s="34"/>
      <c r="C100" s="34"/>
      <c r="D100" s="34"/>
      <c r="E100" s="6"/>
      <c r="F100" s="6"/>
      <c r="G100" s="6"/>
      <c r="H100" s="6"/>
      <c r="I100" s="34"/>
      <c r="J100" s="6"/>
      <c r="K100" s="6"/>
      <c r="L100" s="6"/>
      <c r="M100" s="62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 x14ac:dyDescent="0.2">
      <c r="A101" s="6"/>
      <c r="B101" s="34"/>
      <c r="C101" s="34"/>
      <c r="D101" s="34"/>
      <c r="E101" s="6"/>
      <c r="F101" s="6"/>
      <c r="G101" s="6"/>
      <c r="H101" s="6"/>
      <c r="I101" s="34"/>
      <c r="J101" s="6"/>
      <c r="K101" s="6"/>
      <c r="L101" s="6"/>
      <c r="M101" s="62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 x14ac:dyDescent="0.2">
      <c r="A102" s="6"/>
      <c r="B102" s="34"/>
      <c r="C102" s="34"/>
      <c r="D102" s="34"/>
      <c r="E102" s="6"/>
      <c r="F102" s="6"/>
      <c r="G102" s="6"/>
      <c r="H102" s="6"/>
      <c r="I102" s="34"/>
      <c r="J102" s="6"/>
      <c r="K102" s="6"/>
      <c r="L102" s="6"/>
      <c r="M102" s="62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 x14ac:dyDescent="0.2">
      <c r="A103" s="6"/>
      <c r="B103" s="34"/>
      <c r="C103" s="34"/>
      <c r="D103" s="34"/>
      <c r="E103" s="6"/>
      <c r="F103" s="6"/>
      <c r="G103" s="6"/>
      <c r="H103" s="6"/>
      <c r="I103" s="34"/>
      <c r="J103" s="6"/>
      <c r="K103" s="6"/>
      <c r="L103" s="6"/>
      <c r="M103" s="62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 x14ac:dyDescent="0.2">
      <c r="A104" s="6"/>
      <c r="B104" s="34"/>
      <c r="C104" s="34"/>
      <c r="D104" s="34"/>
      <c r="E104" s="6"/>
      <c r="F104" s="6"/>
      <c r="G104" s="6"/>
      <c r="H104" s="6"/>
      <c r="I104" s="34"/>
      <c r="J104" s="6"/>
      <c r="K104" s="6"/>
      <c r="L104" s="6"/>
      <c r="M104" s="62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 x14ac:dyDescent="0.2">
      <c r="A105" s="6"/>
      <c r="B105" s="34"/>
      <c r="C105" s="34"/>
      <c r="D105" s="34"/>
      <c r="E105" s="6"/>
      <c r="F105" s="6"/>
      <c r="G105" s="6"/>
      <c r="H105" s="6"/>
      <c r="I105" s="34"/>
      <c r="J105" s="6"/>
      <c r="K105" s="6"/>
      <c r="L105" s="6"/>
      <c r="M105" s="62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 x14ac:dyDescent="0.2">
      <c r="A106" s="6"/>
      <c r="B106" s="34"/>
      <c r="C106" s="34"/>
      <c r="D106" s="34"/>
      <c r="E106" s="6"/>
      <c r="F106" s="6"/>
      <c r="G106" s="6"/>
      <c r="H106" s="6"/>
      <c r="I106" s="34"/>
      <c r="J106" s="6"/>
      <c r="K106" s="6"/>
      <c r="L106" s="6"/>
      <c r="M106" s="62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75" customHeight="1" x14ac:dyDescent="0.2">
      <c r="A107" s="6"/>
      <c r="B107" s="34"/>
      <c r="C107" s="34"/>
      <c r="D107" s="34"/>
      <c r="E107" s="6"/>
      <c r="F107" s="6"/>
      <c r="G107" s="6"/>
      <c r="H107" s="6"/>
      <c r="I107" s="34"/>
      <c r="J107" s="6"/>
      <c r="K107" s="6"/>
      <c r="L107" s="6"/>
      <c r="M107" s="62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 x14ac:dyDescent="0.2">
      <c r="A108" s="6"/>
      <c r="B108" s="34"/>
      <c r="C108" s="34"/>
      <c r="D108" s="34"/>
      <c r="E108" s="6"/>
      <c r="F108" s="6"/>
      <c r="G108" s="6"/>
      <c r="H108" s="6"/>
      <c r="I108" s="34"/>
      <c r="J108" s="6"/>
      <c r="K108" s="6"/>
      <c r="L108" s="6"/>
      <c r="M108" s="62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75" customHeight="1" x14ac:dyDescent="0.2">
      <c r="A109" s="6"/>
      <c r="B109" s="34"/>
      <c r="C109" s="34"/>
      <c r="D109" s="34"/>
      <c r="E109" s="6"/>
      <c r="F109" s="6"/>
      <c r="G109" s="6"/>
      <c r="H109" s="6"/>
      <c r="I109" s="34"/>
      <c r="J109" s="6"/>
      <c r="K109" s="6"/>
      <c r="L109" s="6"/>
      <c r="M109" s="62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customHeight="1" x14ac:dyDescent="0.2">
      <c r="A110" s="6"/>
      <c r="B110" s="34"/>
      <c r="C110" s="34"/>
      <c r="D110" s="34"/>
      <c r="E110" s="6"/>
      <c r="F110" s="6"/>
      <c r="G110" s="6"/>
      <c r="H110" s="6"/>
      <c r="I110" s="34"/>
      <c r="J110" s="6"/>
      <c r="K110" s="6"/>
      <c r="L110" s="6"/>
      <c r="M110" s="62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customHeight="1" x14ac:dyDescent="0.2">
      <c r="A111" s="6"/>
      <c r="B111" s="34"/>
      <c r="C111" s="34"/>
      <c r="D111" s="34"/>
      <c r="E111" s="6"/>
      <c r="F111" s="6"/>
      <c r="G111" s="6"/>
      <c r="H111" s="6"/>
      <c r="I111" s="34"/>
      <c r="J111" s="6"/>
      <c r="K111" s="6"/>
      <c r="L111" s="6"/>
      <c r="M111" s="62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customHeight="1" x14ac:dyDescent="0.2">
      <c r="A112" s="6"/>
      <c r="B112" s="34"/>
      <c r="C112" s="34"/>
      <c r="D112" s="34"/>
      <c r="E112" s="6"/>
      <c r="F112" s="6"/>
      <c r="G112" s="6"/>
      <c r="H112" s="6"/>
      <c r="I112" s="34"/>
      <c r="J112" s="6"/>
      <c r="K112" s="6"/>
      <c r="L112" s="6"/>
      <c r="M112" s="62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customHeight="1" x14ac:dyDescent="0.2">
      <c r="A113" s="6"/>
      <c r="B113" s="34"/>
      <c r="C113" s="34"/>
      <c r="D113" s="34"/>
      <c r="E113" s="6"/>
      <c r="F113" s="6"/>
      <c r="G113" s="6"/>
      <c r="H113" s="6"/>
      <c r="I113" s="34"/>
      <c r="J113" s="6"/>
      <c r="K113" s="6"/>
      <c r="L113" s="6"/>
      <c r="M113" s="62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customHeight="1" x14ac:dyDescent="0.2">
      <c r="A114" s="6"/>
      <c r="B114" s="34"/>
      <c r="C114" s="34"/>
      <c r="D114" s="34"/>
      <c r="E114" s="6"/>
      <c r="F114" s="6"/>
      <c r="G114" s="6"/>
      <c r="H114" s="6"/>
      <c r="I114" s="34"/>
      <c r="J114" s="6"/>
      <c r="K114" s="6"/>
      <c r="L114" s="6"/>
      <c r="M114" s="62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customHeight="1" x14ac:dyDescent="0.2">
      <c r="A115" s="6"/>
      <c r="B115" s="34"/>
      <c r="C115" s="34"/>
      <c r="D115" s="34"/>
      <c r="E115" s="6"/>
      <c r="F115" s="6"/>
      <c r="G115" s="6"/>
      <c r="H115" s="6"/>
      <c r="I115" s="34"/>
      <c r="J115" s="6"/>
      <c r="K115" s="6"/>
      <c r="L115" s="6"/>
      <c r="M115" s="62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75" customHeight="1" x14ac:dyDescent="0.2">
      <c r="A116" s="6"/>
      <c r="B116" s="34"/>
      <c r="C116" s="34"/>
      <c r="D116" s="34"/>
      <c r="E116" s="6"/>
      <c r="F116" s="6"/>
      <c r="G116" s="6"/>
      <c r="H116" s="6"/>
      <c r="I116" s="34"/>
      <c r="J116" s="6"/>
      <c r="K116" s="6"/>
      <c r="L116" s="6"/>
      <c r="M116" s="62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75" customHeight="1" x14ac:dyDescent="0.2">
      <c r="A117" s="6"/>
      <c r="B117" s="34"/>
      <c r="C117" s="34"/>
      <c r="D117" s="34"/>
      <c r="E117" s="6"/>
      <c r="F117" s="6"/>
      <c r="G117" s="6"/>
      <c r="H117" s="6"/>
      <c r="I117" s="34"/>
      <c r="J117" s="6"/>
      <c r="K117" s="6"/>
      <c r="L117" s="6"/>
      <c r="M117" s="62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75" customHeight="1" x14ac:dyDescent="0.2">
      <c r="A118" s="6"/>
      <c r="B118" s="34"/>
      <c r="C118" s="34"/>
      <c r="D118" s="34"/>
      <c r="E118" s="6"/>
      <c r="F118" s="6"/>
      <c r="G118" s="6"/>
      <c r="H118" s="6"/>
      <c r="I118" s="34"/>
      <c r="J118" s="6"/>
      <c r="K118" s="6"/>
      <c r="L118" s="6"/>
      <c r="M118" s="62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75" customHeight="1" x14ac:dyDescent="0.2">
      <c r="A119" s="6"/>
      <c r="B119" s="34"/>
      <c r="C119" s="34"/>
      <c r="D119" s="34"/>
      <c r="E119" s="6"/>
      <c r="F119" s="6"/>
      <c r="G119" s="6"/>
      <c r="H119" s="6"/>
      <c r="I119" s="34"/>
      <c r="J119" s="6"/>
      <c r="K119" s="6"/>
      <c r="L119" s="6"/>
      <c r="M119" s="62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75" customHeight="1" x14ac:dyDescent="0.2">
      <c r="A120" s="6"/>
      <c r="B120" s="34"/>
      <c r="C120" s="34"/>
      <c r="D120" s="34"/>
      <c r="E120" s="6"/>
      <c r="F120" s="6"/>
      <c r="G120" s="6"/>
      <c r="H120" s="6"/>
      <c r="I120" s="34"/>
      <c r="J120" s="6"/>
      <c r="K120" s="6"/>
      <c r="L120" s="6"/>
      <c r="M120" s="62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 x14ac:dyDescent="0.2">
      <c r="A121" s="6"/>
      <c r="B121" s="34"/>
      <c r="C121" s="34"/>
      <c r="D121" s="34"/>
      <c r="E121" s="6"/>
      <c r="F121" s="6"/>
      <c r="G121" s="6"/>
      <c r="H121" s="6"/>
      <c r="I121" s="34"/>
      <c r="J121" s="6"/>
      <c r="K121" s="6"/>
      <c r="L121" s="6"/>
      <c r="M121" s="62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75" customHeight="1" x14ac:dyDescent="0.2">
      <c r="A122" s="6"/>
      <c r="B122" s="34"/>
      <c r="C122" s="34"/>
      <c r="D122" s="34"/>
      <c r="E122" s="6"/>
      <c r="F122" s="6"/>
      <c r="G122" s="6"/>
      <c r="H122" s="6"/>
      <c r="I122" s="34"/>
      <c r="J122" s="6"/>
      <c r="K122" s="6"/>
      <c r="L122" s="6"/>
      <c r="M122" s="62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75" customHeight="1" x14ac:dyDescent="0.2">
      <c r="A123" s="6"/>
      <c r="B123" s="34"/>
      <c r="C123" s="34"/>
      <c r="D123" s="34"/>
      <c r="E123" s="6"/>
      <c r="F123" s="6"/>
      <c r="G123" s="6"/>
      <c r="H123" s="6"/>
      <c r="I123" s="34"/>
      <c r="J123" s="6"/>
      <c r="K123" s="6"/>
      <c r="L123" s="6"/>
      <c r="M123" s="62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 x14ac:dyDescent="0.2">
      <c r="A124" s="6"/>
      <c r="B124" s="34"/>
      <c r="C124" s="34"/>
      <c r="D124" s="34"/>
      <c r="E124" s="6"/>
      <c r="F124" s="6"/>
      <c r="G124" s="6"/>
      <c r="H124" s="6"/>
      <c r="I124" s="34"/>
      <c r="J124" s="6"/>
      <c r="K124" s="6"/>
      <c r="L124" s="6"/>
      <c r="M124" s="62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75" customHeight="1" x14ac:dyDescent="0.2">
      <c r="A125" s="6"/>
      <c r="B125" s="34"/>
      <c r="C125" s="34"/>
      <c r="D125" s="34"/>
      <c r="E125" s="6"/>
      <c r="F125" s="6"/>
      <c r="G125" s="6"/>
      <c r="H125" s="6"/>
      <c r="I125" s="34"/>
      <c r="J125" s="6"/>
      <c r="K125" s="6"/>
      <c r="L125" s="6"/>
      <c r="M125" s="62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75" customHeight="1" x14ac:dyDescent="0.2">
      <c r="A126" s="6"/>
      <c r="B126" s="34"/>
      <c r="C126" s="34"/>
      <c r="D126" s="34"/>
      <c r="E126" s="6"/>
      <c r="F126" s="6"/>
      <c r="G126" s="6"/>
      <c r="H126" s="6"/>
      <c r="I126" s="34"/>
      <c r="J126" s="6"/>
      <c r="K126" s="6"/>
      <c r="L126" s="6"/>
      <c r="M126" s="62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 x14ac:dyDescent="0.2">
      <c r="A127" s="6"/>
      <c r="B127" s="34"/>
      <c r="C127" s="34"/>
      <c r="D127" s="34"/>
      <c r="E127" s="6"/>
      <c r="F127" s="6"/>
      <c r="G127" s="6"/>
      <c r="H127" s="6"/>
      <c r="I127" s="34"/>
      <c r="J127" s="6"/>
      <c r="K127" s="6"/>
      <c r="L127" s="6"/>
      <c r="M127" s="62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75" customHeight="1" x14ac:dyDescent="0.2">
      <c r="A128" s="6"/>
      <c r="B128" s="34"/>
      <c r="C128" s="34"/>
      <c r="D128" s="34"/>
      <c r="E128" s="6"/>
      <c r="F128" s="6"/>
      <c r="G128" s="6"/>
      <c r="H128" s="6"/>
      <c r="I128" s="34"/>
      <c r="J128" s="6"/>
      <c r="K128" s="6"/>
      <c r="L128" s="6"/>
      <c r="M128" s="62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75" customHeight="1" x14ac:dyDescent="0.2">
      <c r="A129" s="6"/>
      <c r="B129" s="34"/>
      <c r="C129" s="34"/>
      <c r="D129" s="34"/>
      <c r="E129" s="6"/>
      <c r="F129" s="6"/>
      <c r="G129" s="6"/>
      <c r="H129" s="6"/>
      <c r="I129" s="34"/>
      <c r="J129" s="6"/>
      <c r="K129" s="6"/>
      <c r="L129" s="6"/>
      <c r="M129" s="62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75" customHeight="1" x14ac:dyDescent="0.2">
      <c r="A130" s="6"/>
      <c r="B130" s="34"/>
      <c r="C130" s="34"/>
      <c r="D130" s="34"/>
      <c r="E130" s="6"/>
      <c r="F130" s="6"/>
      <c r="G130" s="6"/>
      <c r="H130" s="6"/>
      <c r="I130" s="34"/>
      <c r="J130" s="6"/>
      <c r="K130" s="6"/>
      <c r="L130" s="6"/>
      <c r="M130" s="62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75" customHeight="1" x14ac:dyDescent="0.2">
      <c r="A131" s="6"/>
      <c r="B131" s="34"/>
      <c r="C131" s="34"/>
      <c r="D131" s="34"/>
      <c r="E131" s="6"/>
      <c r="F131" s="6"/>
      <c r="G131" s="6"/>
      <c r="H131" s="6"/>
      <c r="I131" s="34"/>
      <c r="J131" s="6"/>
      <c r="K131" s="6"/>
      <c r="L131" s="6"/>
      <c r="M131" s="62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75" customHeight="1" x14ac:dyDescent="0.2">
      <c r="A132" s="6"/>
      <c r="B132" s="34"/>
      <c r="C132" s="34"/>
      <c r="D132" s="34"/>
      <c r="E132" s="6"/>
      <c r="F132" s="6"/>
      <c r="G132" s="6"/>
      <c r="H132" s="6"/>
      <c r="I132" s="34"/>
      <c r="J132" s="6"/>
      <c r="K132" s="6"/>
      <c r="L132" s="6"/>
      <c r="M132" s="62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75" customHeight="1" x14ac:dyDescent="0.2">
      <c r="A133" s="6"/>
      <c r="B133" s="34"/>
      <c r="C133" s="34"/>
      <c r="D133" s="34"/>
      <c r="E133" s="6"/>
      <c r="F133" s="6"/>
      <c r="G133" s="6"/>
      <c r="H133" s="6"/>
      <c r="I133" s="34"/>
      <c r="J133" s="6"/>
      <c r="K133" s="6"/>
      <c r="L133" s="6"/>
      <c r="M133" s="62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75" customHeight="1" x14ac:dyDescent="0.2">
      <c r="A134" s="6"/>
      <c r="B134" s="34"/>
      <c r="C134" s="34"/>
      <c r="D134" s="34"/>
      <c r="E134" s="6"/>
      <c r="F134" s="6"/>
      <c r="G134" s="6"/>
      <c r="H134" s="6"/>
      <c r="I134" s="34"/>
      <c r="J134" s="6"/>
      <c r="K134" s="6"/>
      <c r="L134" s="6"/>
      <c r="M134" s="62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75" customHeight="1" x14ac:dyDescent="0.2">
      <c r="A135" s="6"/>
      <c r="B135" s="34"/>
      <c r="C135" s="34"/>
      <c r="D135" s="34"/>
      <c r="E135" s="6"/>
      <c r="F135" s="6"/>
      <c r="G135" s="6"/>
      <c r="H135" s="6"/>
      <c r="I135" s="34"/>
      <c r="J135" s="6"/>
      <c r="K135" s="6"/>
      <c r="L135" s="6"/>
      <c r="M135" s="62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75" customHeight="1" x14ac:dyDescent="0.2">
      <c r="A136" s="6"/>
      <c r="B136" s="34"/>
      <c r="C136" s="34"/>
      <c r="D136" s="34"/>
      <c r="E136" s="6"/>
      <c r="F136" s="6"/>
      <c r="G136" s="6"/>
      <c r="H136" s="6"/>
      <c r="I136" s="34"/>
      <c r="J136" s="6"/>
      <c r="K136" s="6"/>
      <c r="L136" s="6"/>
      <c r="M136" s="62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75" customHeight="1" x14ac:dyDescent="0.2">
      <c r="A137" s="6"/>
      <c r="B137" s="34"/>
      <c r="C137" s="34"/>
      <c r="D137" s="34"/>
      <c r="E137" s="6"/>
      <c r="F137" s="6"/>
      <c r="G137" s="6"/>
      <c r="H137" s="6"/>
      <c r="I137" s="34"/>
      <c r="J137" s="6"/>
      <c r="K137" s="6"/>
      <c r="L137" s="6"/>
      <c r="M137" s="62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75" customHeight="1" x14ac:dyDescent="0.2">
      <c r="A138" s="6"/>
      <c r="B138" s="34"/>
      <c r="C138" s="34"/>
      <c r="D138" s="34"/>
      <c r="E138" s="6"/>
      <c r="F138" s="6"/>
      <c r="G138" s="6"/>
      <c r="H138" s="6"/>
      <c r="I138" s="34"/>
      <c r="J138" s="6"/>
      <c r="K138" s="6"/>
      <c r="L138" s="6"/>
      <c r="M138" s="62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75" customHeight="1" x14ac:dyDescent="0.2">
      <c r="A139" s="6"/>
      <c r="B139" s="34"/>
      <c r="C139" s="34"/>
      <c r="D139" s="34"/>
      <c r="E139" s="6"/>
      <c r="F139" s="6"/>
      <c r="G139" s="6"/>
      <c r="H139" s="6"/>
      <c r="I139" s="34"/>
      <c r="J139" s="6"/>
      <c r="K139" s="6"/>
      <c r="L139" s="6"/>
      <c r="M139" s="62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75" customHeight="1" x14ac:dyDescent="0.2">
      <c r="A140" s="6"/>
      <c r="B140" s="34"/>
      <c r="C140" s="34"/>
      <c r="D140" s="34"/>
      <c r="E140" s="6"/>
      <c r="F140" s="6"/>
      <c r="G140" s="6"/>
      <c r="H140" s="6"/>
      <c r="I140" s="34"/>
      <c r="J140" s="6"/>
      <c r="K140" s="6"/>
      <c r="L140" s="6"/>
      <c r="M140" s="62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75" customHeight="1" x14ac:dyDescent="0.2">
      <c r="A141" s="6"/>
      <c r="B141" s="34"/>
      <c r="C141" s="34"/>
      <c r="D141" s="34"/>
      <c r="E141" s="6"/>
      <c r="F141" s="6"/>
      <c r="G141" s="6"/>
      <c r="H141" s="6"/>
      <c r="I141" s="34"/>
      <c r="J141" s="6"/>
      <c r="K141" s="6"/>
      <c r="L141" s="6"/>
      <c r="M141" s="62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75" customHeight="1" x14ac:dyDescent="0.2">
      <c r="A142" s="6"/>
      <c r="B142" s="34"/>
      <c r="C142" s="34"/>
      <c r="D142" s="34"/>
      <c r="E142" s="6"/>
      <c r="F142" s="6"/>
      <c r="G142" s="6"/>
      <c r="H142" s="6"/>
      <c r="I142" s="34"/>
      <c r="J142" s="6"/>
      <c r="K142" s="6"/>
      <c r="L142" s="6"/>
      <c r="M142" s="62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75" customHeight="1" x14ac:dyDescent="0.2">
      <c r="A143" s="6"/>
      <c r="B143" s="34"/>
      <c r="C143" s="34"/>
      <c r="D143" s="34"/>
      <c r="E143" s="6"/>
      <c r="F143" s="6"/>
      <c r="G143" s="6"/>
      <c r="H143" s="6"/>
      <c r="I143" s="34"/>
      <c r="J143" s="6"/>
      <c r="K143" s="6"/>
      <c r="L143" s="6"/>
      <c r="M143" s="62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75" customHeight="1" x14ac:dyDescent="0.2">
      <c r="A144" s="6"/>
      <c r="B144" s="34"/>
      <c r="C144" s="34"/>
      <c r="D144" s="34"/>
      <c r="E144" s="6"/>
      <c r="F144" s="6"/>
      <c r="G144" s="6"/>
      <c r="H144" s="6"/>
      <c r="I144" s="34"/>
      <c r="J144" s="6"/>
      <c r="K144" s="6"/>
      <c r="L144" s="6"/>
      <c r="M144" s="62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75" customHeight="1" x14ac:dyDescent="0.2">
      <c r="A145" s="6"/>
      <c r="B145" s="34"/>
      <c r="C145" s="34"/>
      <c r="D145" s="34"/>
      <c r="E145" s="6"/>
      <c r="F145" s="6"/>
      <c r="G145" s="6"/>
      <c r="H145" s="6"/>
      <c r="I145" s="34"/>
      <c r="J145" s="6"/>
      <c r="K145" s="6"/>
      <c r="L145" s="6"/>
      <c r="M145" s="62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75" customHeight="1" x14ac:dyDescent="0.2">
      <c r="A146" s="6"/>
      <c r="B146" s="34"/>
      <c r="C146" s="34"/>
      <c r="D146" s="34"/>
      <c r="E146" s="6"/>
      <c r="F146" s="6"/>
      <c r="G146" s="6"/>
      <c r="H146" s="6"/>
      <c r="I146" s="34"/>
      <c r="J146" s="6"/>
      <c r="K146" s="6"/>
      <c r="L146" s="6"/>
      <c r="M146" s="62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75" customHeight="1" x14ac:dyDescent="0.2">
      <c r="A147" s="6"/>
      <c r="B147" s="34"/>
      <c r="C147" s="34"/>
      <c r="D147" s="34"/>
      <c r="E147" s="6"/>
      <c r="F147" s="6"/>
      <c r="G147" s="6"/>
      <c r="H147" s="6"/>
      <c r="I147" s="34"/>
      <c r="J147" s="6"/>
      <c r="K147" s="6"/>
      <c r="L147" s="6"/>
      <c r="M147" s="62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75" customHeight="1" x14ac:dyDescent="0.2">
      <c r="A148" s="6"/>
      <c r="B148" s="34"/>
      <c r="C148" s="34"/>
      <c r="D148" s="34"/>
      <c r="E148" s="6"/>
      <c r="F148" s="6"/>
      <c r="G148" s="6"/>
      <c r="H148" s="6"/>
      <c r="I148" s="34"/>
      <c r="J148" s="6"/>
      <c r="K148" s="6"/>
      <c r="L148" s="6"/>
      <c r="M148" s="62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75" customHeight="1" x14ac:dyDescent="0.2">
      <c r="A149" s="6"/>
      <c r="B149" s="34"/>
      <c r="C149" s="34"/>
      <c r="D149" s="34"/>
      <c r="E149" s="6"/>
      <c r="F149" s="6"/>
      <c r="G149" s="6"/>
      <c r="H149" s="6"/>
      <c r="I149" s="34"/>
      <c r="J149" s="6"/>
      <c r="K149" s="6"/>
      <c r="L149" s="6"/>
      <c r="M149" s="62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75" customHeight="1" x14ac:dyDescent="0.2">
      <c r="A150" s="6"/>
      <c r="B150" s="34"/>
      <c r="C150" s="34"/>
      <c r="D150" s="34"/>
      <c r="E150" s="6"/>
      <c r="F150" s="6"/>
      <c r="G150" s="6"/>
      <c r="H150" s="6"/>
      <c r="I150" s="34"/>
      <c r="J150" s="6"/>
      <c r="K150" s="6"/>
      <c r="L150" s="6"/>
      <c r="M150" s="62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75" customHeight="1" x14ac:dyDescent="0.2">
      <c r="A151" s="6"/>
      <c r="B151" s="34"/>
      <c r="C151" s="34"/>
      <c r="D151" s="34"/>
      <c r="E151" s="6"/>
      <c r="F151" s="6"/>
      <c r="G151" s="6"/>
      <c r="H151" s="6"/>
      <c r="I151" s="34"/>
      <c r="J151" s="6"/>
      <c r="K151" s="6"/>
      <c r="L151" s="6"/>
      <c r="M151" s="62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75" customHeight="1" x14ac:dyDescent="0.2">
      <c r="A152" s="6"/>
      <c r="B152" s="34"/>
      <c r="C152" s="34"/>
      <c r="D152" s="34"/>
      <c r="E152" s="6"/>
      <c r="F152" s="6"/>
      <c r="G152" s="6"/>
      <c r="H152" s="6"/>
      <c r="I152" s="34"/>
      <c r="J152" s="6"/>
      <c r="K152" s="6"/>
      <c r="L152" s="6"/>
      <c r="M152" s="62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75" customHeight="1" x14ac:dyDescent="0.2">
      <c r="A153" s="6"/>
      <c r="B153" s="34"/>
      <c r="C153" s="34"/>
      <c r="D153" s="34"/>
      <c r="E153" s="6"/>
      <c r="F153" s="6"/>
      <c r="G153" s="6"/>
      <c r="H153" s="6"/>
      <c r="I153" s="34"/>
      <c r="J153" s="6"/>
      <c r="K153" s="6"/>
      <c r="L153" s="6"/>
      <c r="M153" s="62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75" customHeight="1" x14ac:dyDescent="0.2">
      <c r="A154" s="6"/>
      <c r="B154" s="34"/>
      <c r="C154" s="34"/>
      <c r="D154" s="34"/>
      <c r="E154" s="6"/>
      <c r="F154" s="6"/>
      <c r="G154" s="6"/>
      <c r="H154" s="6"/>
      <c r="I154" s="34"/>
      <c r="J154" s="6"/>
      <c r="K154" s="6"/>
      <c r="L154" s="6"/>
      <c r="M154" s="62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75" customHeight="1" x14ac:dyDescent="0.2">
      <c r="A155" s="6"/>
      <c r="B155" s="34"/>
      <c r="C155" s="34"/>
      <c r="D155" s="34"/>
      <c r="E155" s="6"/>
      <c r="F155" s="6"/>
      <c r="G155" s="6"/>
      <c r="H155" s="6"/>
      <c r="I155" s="34"/>
      <c r="J155" s="6"/>
      <c r="K155" s="6"/>
      <c r="L155" s="6"/>
      <c r="M155" s="62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75" customHeight="1" x14ac:dyDescent="0.2">
      <c r="A156" s="6"/>
      <c r="B156" s="34"/>
      <c r="C156" s="34"/>
      <c r="D156" s="34"/>
      <c r="E156" s="6"/>
      <c r="F156" s="6"/>
      <c r="G156" s="6"/>
      <c r="H156" s="6"/>
      <c r="I156" s="34"/>
      <c r="J156" s="6"/>
      <c r="K156" s="6"/>
      <c r="L156" s="6"/>
      <c r="M156" s="62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75" customHeight="1" x14ac:dyDescent="0.2">
      <c r="A157" s="6"/>
      <c r="B157" s="34"/>
      <c r="C157" s="34"/>
      <c r="D157" s="34"/>
      <c r="E157" s="6"/>
      <c r="F157" s="6"/>
      <c r="G157" s="6"/>
      <c r="H157" s="6"/>
      <c r="I157" s="34"/>
      <c r="J157" s="6"/>
      <c r="K157" s="6"/>
      <c r="L157" s="6"/>
      <c r="M157" s="62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 x14ac:dyDescent="0.2">
      <c r="A158" s="6"/>
      <c r="B158" s="34"/>
      <c r="C158" s="34"/>
      <c r="D158" s="34"/>
      <c r="E158" s="6"/>
      <c r="F158" s="6"/>
      <c r="G158" s="6"/>
      <c r="H158" s="6"/>
      <c r="I158" s="34"/>
      <c r="J158" s="6"/>
      <c r="K158" s="6"/>
      <c r="L158" s="6"/>
      <c r="M158" s="62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75" customHeight="1" x14ac:dyDescent="0.2">
      <c r="A159" s="6"/>
      <c r="B159" s="34"/>
      <c r="C159" s="34"/>
      <c r="D159" s="34"/>
      <c r="E159" s="6"/>
      <c r="F159" s="6"/>
      <c r="G159" s="6"/>
      <c r="H159" s="6"/>
      <c r="I159" s="34"/>
      <c r="J159" s="6"/>
      <c r="K159" s="6"/>
      <c r="L159" s="6"/>
      <c r="M159" s="62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 x14ac:dyDescent="0.2">
      <c r="A160" s="6"/>
      <c r="B160" s="34"/>
      <c r="C160" s="34"/>
      <c r="D160" s="34"/>
      <c r="E160" s="6"/>
      <c r="F160" s="6"/>
      <c r="G160" s="6"/>
      <c r="H160" s="6"/>
      <c r="I160" s="34"/>
      <c r="J160" s="6"/>
      <c r="K160" s="6"/>
      <c r="L160" s="6"/>
      <c r="M160" s="62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75" customHeight="1" x14ac:dyDescent="0.2">
      <c r="A161" s="6"/>
      <c r="B161" s="34"/>
      <c r="C161" s="34"/>
      <c r="D161" s="34"/>
      <c r="E161" s="6"/>
      <c r="F161" s="6"/>
      <c r="G161" s="6"/>
      <c r="H161" s="6"/>
      <c r="I161" s="34"/>
      <c r="J161" s="6"/>
      <c r="K161" s="6"/>
      <c r="L161" s="6"/>
      <c r="M161" s="62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 x14ac:dyDescent="0.2">
      <c r="A162" s="6"/>
      <c r="B162" s="34"/>
      <c r="C162" s="34"/>
      <c r="D162" s="34"/>
      <c r="E162" s="6"/>
      <c r="F162" s="6"/>
      <c r="G162" s="6"/>
      <c r="H162" s="6"/>
      <c r="I162" s="34"/>
      <c r="J162" s="6"/>
      <c r="K162" s="6"/>
      <c r="L162" s="6"/>
      <c r="M162" s="62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75" customHeight="1" x14ac:dyDescent="0.2">
      <c r="A163" s="6"/>
      <c r="B163" s="34"/>
      <c r="C163" s="34"/>
      <c r="D163" s="34"/>
      <c r="E163" s="6"/>
      <c r="F163" s="6"/>
      <c r="G163" s="6"/>
      <c r="H163" s="6"/>
      <c r="I163" s="34"/>
      <c r="J163" s="6"/>
      <c r="K163" s="6"/>
      <c r="L163" s="6"/>
      <c r="M163" s="62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75" customHeight="1" x14ac:dyDescent="0.2">
      <c r="A164" s="6"/>
      <c r="B164" s="34"/>
      <c r="C164" s="34"/>
      <c r="D164" s="34"/>
      <c r="E164" s="6"/>
      <c r="F164" s="6"/>
      <c r="G164" s="6"/>
      <c r="H164" s="6"/>
      <c r="I164" s="34"/>
      <c r="J164" s="6"/>
      <c r="K164" s="6"/>
      <c r="L164" s="6"/>
      <c r="M164" s="62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75" customHeight="1" x14ac:dyDescent="0.2">
      <c r="A165" s="6"/>
      <c r="B165" s="34"/>
      <c r="C165" s="34"/>
      <c r="D165" s="34"/>
      <c r="E165" s="6"/>
      <c r="F165" s="6"/>
      <c r="G165" s="6"/>
      <c r="H165" s="6"/>
      <c r="I165" s="34"/>
      <c r="J165" s="6"/>
      <c r="K165" s="6"/>
      <c r="L165" s="6"/>
      <c r="M165" s="62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75" customHeight="1" x14ac:dyDescent="0.2">
      <c r="A166" s="6"/>
      <c r="B166" s="34"/>
      <c r="C166" s="34"/>
      <c r="D166" s="34"/>
      <c r="E166" s="6"/>
      <c r="F166" s="6"/>
      <c r="G166" s="6"/>
      <c r="H166" s="6"/>
      <c r="I166" s="34"/>
      <c r="J166" s="6"/>
      <c r="K166" s="6"/>
      <c r="L166" s="6"/>
      <c r="M166" s="62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 x14ac:dyDescent="0.2">
      <c r="A167" s="6"/>
      <c r="B167" s="34"/>
      <c r="C167" s="34"/>
      <c r="D167" s="34"/>
      <c r="E167" s="6"/>
      <c r="F167" s="6"/>
      <c r="G167" s="6"/>
      <c r="H167" s="6"/>
      <c r="I167" s="34"/>
      <c r="J167" s="6"/>
      <c r="K167" s="6"/>
      <c r="L167" s="6"/>
      <c r="M167" s="62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75" customHeight="1" x14ac:dyDescent="0.2">
      <c r="A168" s="6"/>
      <c r="B168" s="34"/>
      <c r="C168" s="34"/>
      <c r="D168" s="34"/>
      <c r="E168" s="6"/>
      <c r="F168" s="6"/>
      <c r="G168" s="6"/>
      <c r="H168" s="6"/>
      <c r="I168" s="34"/>
      <c r="J168" s="6"/>
      <c r="K168" s="6"/>
      <c r="L168" s="6"/>
      <c r="M168" s="62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75" customHeight="1" x14ac:dyDescent="0.2">
      <c r="A169" s="6"/>
      <c r="B169" s="34"/>
      <c r="C169" s="34"/>
      <c r="D169" s="34"/>
      <c r="E169" s="6"/>
      <c r="F169" s="6"/>
      <c r="G169" s="6"/>
      <c r="H169" s="6"/>
      <c r="I169" s="34"/>
      <c r="J169" s="6"/>
      <c r="K169" s="6"/>
      <c r="L169" s="6"/>
      <c r="M169" s="62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75" customHeight="1" x14ac:dyDescent="0.2">
      <c r="A170" s="6"/>
      <c r="B170" s="34"/>
      <c r="C170" s="34"/>
      <c r="D170" s="34"/>
      <c r="E170" s="6"/>
      <c r="F170" s="6"/>
      <c r="G170" s="6"/>
      <c r="H170" s="6"/>
      <c r="I170" s="34"/>
      <c r="J170" s="6"/>
      <c r="K170" s="6"/>
      <c r="L170" s="6"/>
      <c r="M170" s="62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 x14ac:dyDescent="0.2">
      <c r="A171" s="6"/>
      <c r="B171" s="34"/>
      <c r="C171" s="34"/>
      <c r="D171" s="34"/>
      <c r="E171" s="6"/>
      <c r="F171" s="6"/>
      <c r="G171" s="6"/>
      <c r="H171" s="6"/>
      <c r="I171" s="34"/>
      <c r="J171" s="6"/>
      <c r="K171" s="6"/>
      <c r="L171" s="6"/>
      <c r="M171" s="62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75" customHeight="1" x14ac:dyDescent="0.2">
      <c r="A172" s="6"/>
      <c r="B172" s="34"/>
      <c r="C172" s="34"/>
      <c r="D172" s="34"/>
      <c r="E172" s="6"/>
      <c r="F172" s="6"/>
      <c r="G172" s="6"/>
      <c r="H172" s="6"/>
      <c r="I172" s="34"/>
      <c r="J172" s="6"/>
      <c r="K172" s="6"/>
      <c r="L172" s="6"/>
      <c r="M172" s="62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75" customHeight="1" x14ac:dyDescent="0.2">
      <c r="A173" s="6"/>
      <c r="B173" s="34"/>
      <c r="C173" s="34"/>
      <c r="D173" s="34"/>
      <c r="E173" s="6"/>
      <c r="F173" s="6"/>
      <c r="G173" s="6"/>
      <c r="H173" s="6"/>
      <c r="I173" s="34"/>
      <c r="J173" s="6"/>
      <c r="K173" s="6"/>
      <c r="L173" s="6"/>
      <c r="M173" s="62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 x14ac:dyDescent="0.2">
      <c r="A174" s="6"/>
      <c r="B174" s="34"/>
      <c r="C174" s="34"/>
      <c r="D174" s="34"/>
      <c r="E174" s="6"/>
      <c r="F174" s="6"/>
      <c r="G174" s="6"/>
      <c r="H174" s="6"/>
      <c r="I174" s="34"/>
      <c r="J174" s="6"/>
      <c r="K174" s="6"/>
      <c r="L174" s="6"/>
      <c r="M174" s="62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75" customHeight="1" x14ac:dyDescent="0.2">
      <c r="A175" s="6"/>
      <c r="B175" s="34"/>
      <c r="C175" s="34"/>
      <c r="D175" s="34"/>
      <c r="E175" s="6"/>
      <c r="F175" s="6"/>
      <c r="G175" s="6"/>
      <c r="H175" s="6"/>
      <c r="I175" s="34"/>
      <c r="J175" s="6"/>
      <c r="K175" s="6"/>
      <c r="L175" s="6"/>
      <c r="M175" s="62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75" customHeight="1" x14ac:dyDescent="0.2">
      <c r="A176" s="6"/>
      <c r="B176" s="34"/>
      <c r="C176" s="34"/>
      <c r="D176" s="34"/>
      <c r="E176" s="6"/>
      <c r="F176" s="6"/>
      <c r="G176" s="6"/>
      <c r="H176" s="6"/>
      <c r="I176" s="34"/>
      <c r="J176" s="6"/>
      <c r="K176" s="6"/>
      <c r="L176" s="6"/>
      <c r="M176" s="62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 x14ac:dyDescent="0.2">
      <c r="A177" s="6"/>
      <c r="B177" s="34"/>
      <c r="C177" s="34"/>
      <c r="D177" s="34"/>
      <c r="E177" s="6"/>
      <c r="F177" s="6"/>
      <c r="G177" s="6"/>
      <c r="H177" s="6"/>
      <c r="I177" s="34"/>
      <c r="J177" s="6"/>
      <c r="K177" s="6"/>
      <c r="L177" s="6"/>
      <c r="M177" s="62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 x14ac:dyDescent="0.2">
      <c r="A178" s="6"/>
      <c r="B178" s="34"/>
      <c r="C178" s="34"/>
      <c r="D178" s="34"/>
      <c r="E178" s="6"/>
      <c r="F178" s="6"/>
      <c r="G178" s="6"/>
      <c r="H178" s="6"/>
      <c r="I178" s="34"/>
      <c r="J178" s="6"/>
      <c r="K178" s="6"/>
      <c r="L178" s="6"/>
      <c r="M178" s="62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75" customHeight="1" x14ac:dyDescent="0.2">
      <c r="A179" s="6"/>
      <c r="B179" s="34"/>
      <c r="C179" s="34"/>
      <c r="D179" s="34"/>
      <c r="E179" s="6"/>
      <c r="F179" s="6"/>
      <c r="G179" s="6"/>
      <c r="H179" s="6"/>
      <c r="I179" s="34"/>
      <c r="J179" s="6"/>
      <c r="K179" s="6"/>
      <c r="L179" s="6"/>
      <c r="M179" s="62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75" customHeight="1" x14ac:dyDescent="0.2">
      <c r="A180" s="6"/>
      <c r="B180" s="34"/>
      <c r="C180" s="34"/>
      <c r="D180" s="34"/>
      <c r="E180" s="6"/>
      <c r="F180" s="6"/>
      <c r="G180" s="6"/>
      <c r="H180" s="6"/>
      <c r="I180" s="34"/>
      <c r="J180" s="6"/>
      <c r="K180" s="6"/>
      <c r="L180" s="6"/>
      <c r="M180" s="62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75" customHeight="1" x14ac:dyDescent="0.2">
      <c r="A181" s="6"/>
      <c r="B181" s="34"/>
      <c r="C181" s="34"/>
      <c r="D181" s="34"/>
      <c r="E181" s="6"/>
      <c r="F181" s="6"/>
      <c r="G181" s="6"/>
      <c r="H181" s="6"/>
      <c r="I181" s="34"/>
      <c r="J181" s="6"/>
      <c r="K181" s="6"/>
      <c r="L181" s="6"/>
      <c r="M181" s="62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75" customHeight="1" x14ac:dyDescent="0.2">
      <c r="A182" s="6"/>
      <c r="B182" s="34"/>
      <c r="C182" s="34"/>
      <c r="D182" s="34"/>
      <c r="E182" s="6"/>
      <c r="F182" s="6"/>
      <c r="G182" s="6"/>
      <c r="H182" s="6"/>
      <c r="I182" s="34"/>
      <c r="J182" s="6"/>
      <c r="K182" s="6"/>
      <c r="L182" s="6"/>
      <c r="M182" s="62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75" customHeight="1" x14ac:dyDescent="0.2">
      <c r="A183" s="6"/>
      <c r="B183" s="34"/>
      <c r="C183" s="34"/>
      <c r="D183" s="34"/>
      <c r="E183" s="6"/>
      <c r="F183" s="6"/>
      <c r="G183" s="6"/>
      <c r="H183" s="6"/>
      <c r="I183" s="34"/>
      <c r="J183" s="6"/>
      <c r="K183" s="6"/>
      <c r="L183" s="6"/>
      <c r="M183" s="62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 x14ac:dyDescent="0.2">
      <c r="A184" s="6"/>
      <c r="B184" s="34"/>
      <c r="C184" s="34"/>
      <c r="D184" s="34"/>
      <c r="E184" s="6"/>
      <c r="F184" s="6"/>
      <c r="G184" s="6"/>
      <c r="H184" s="6"/>
      <c r="I184" s="34"/>
      <c r="J184" s="6"/>
      <c r="K184" s="6"/>
      <c r="L184" s="6"/>
      <c r="M184" s="62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 x14ac:dyDescent="0.2">
      <c r="A185" s="6"/>
      <c r="B185" s="34"/>
      <c r="C185" s="34"/>
      <c r="D185" s="34"/>
      <c r="E185" s="6"/>
      <c r="F185" s="6"/>
      <c r="G185" s="6"/>
      <c r="H185" s="6"/>
      <c r="I185" s="34"/>
      <c r="J185" s="6"/>
      <c r="K185" s="6"/>
      <c r="L185" s="6"/>
      <c r="M185" s="62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75" customHeight="1" x14ac:dyDescent="0.2">
      <c r="A186" s="6"/>
      <c r="B186" s="34"/>
      <c r="C186" s="34"/>
      <c r="D186" s="34"/>
      <c r="E186" s="6"/>
      <c r="F186" s="6"/>
      <c r="G186" s="6"/>
      <c r="H186" s="6"/>
      <c r="I186" s="34"/>
      <c r="J186" s="6"/>
      <c r="K186" s="6"/>
      <c r="L186" s="6"/>
      <c r="M186" s="62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75" customHeight="1" x14ac:dyDescent="0.2">
      <c r="A187" s="6"/>
      <c r="B187" s="34"/>
      <c r="C187" s="34"/>
      <c r="D187" s="34"/>
      <c r="E187" s="6"/>
      <c r="F187" s="6"/>
      <c r="G187" s="6"/>
      <c r="H187" s="6"/>
      <c r="I187" s="34"/>
      <c r="J187" s="6"/>
      <c r="K187" s="6"/>
      <c r="L187" s="6"/>
      <c r="M187" s="62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75" customHeight="1" x14ac:dyDescent="0.2">
      <c r="A188" s="6"/>
      <c r="B188" s="34"/>
      <c r="C188" s="34"/>
      <c r="D188" s="34"/>
      <c r="E188" s="6"/>
      <c r="F188" s="6"/>
      <c r="G188" s="6"/>
      <c r="H188" s="6"/>
      <c r="I188" s="34"/>
      <c r="J188" s="6"/>
      <c r="K188" s="6"/>
      <c r="L188" s="6"/>
      <c r="M188" s="62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75" customHeight="1" x14ac:dyDescent="0.2">
      <c r="A189" s="6"/>
      <c r="B189" s="34"/>
      <c r="C189" s="34"/>
      <c r="D189" s="34"/>
      <c r="E189" s="6"/>
      <c r="F189" s="6"/>
      <c r="G189" s="6"/>
      <c r="H189" s="6"/>
      <c r="I189" s="34"/>
      <c r="J189" s="6"/>
      <c r="K189" s="6"/>
      <c r="L189" s="6"/>
      <c r="M189" s="62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75" customHeight="1" x14ac:dyDescent="0.2">
      <c r="A190" s="6"/>
      <c r="B190" s="34"/>
      <c r="C190" s="34"/>
      <c r="D190" s="34"/>
      <c r="E190" s="6"/>
      <c r="F190" s="6"/>
      <c r="G190" s="6"/>
      <c r="H190" s="6"/>
      <c r="I190" s="34"/>
      <c r="J190" s="6"/>
      <c r="K190" s="6"/>
      <c r="L190" s="6"/>
      <c r="M190" s="62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75" customHeight="1" x14ac:dyDescent="0.2">
      <c r="A191" s="6"/>
      <c r="B191" s="34"/>
      <c r="C191" s="34"/>
      <c r="D191" s="34"/>
      <c r="E191" s="6"/>
      <c r="F191" s="6"/>
      <c r="G191" s="6"/>
      <c r="H191" s="6"/>
      <c r="I191" s="34"/>
      <c r="J191" s="6"/>
      <c r="K191" s="6"/>
      <c r="L191" s="6"/>
      <c r="M191" s="62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75" customHeight="1" x14ac:dyDescent="0.2">
      <c r="A192" s="6"/>
      <c r="B192" s="34"/>
      <c r="C192" s="34"/>
      <c r="D192" s="34"/>
      <c r="E192" s="6"/>
      <c r="F192" s="6"/>
      <c r="G192" s="6"/>
      <c r="H192" s="6"/>
      <c r="I192" s="34"/>
      <c r="J192" s="6"/>
      <c r="K192" s="6"/>
      <c r="L192" s="6"/>
      <c r="M192" s="62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75" customHeight="1" x14ac:dyDescent="0.2">
      <c r="A193" s="6"/>
      <c r="B193" s="34"/>
      <c r="C193" s="34"/>
      <c r="D193" s="34"/>
      <c r="E193" s="6"/>
      <c r="F193" s="6"/>
      <c r="G193" s="6"/>
      <c r="H193" s="6"/>
      <c r="I193" s="34"/>
      <c r="J193" s="6"/>
      <c r="K193" s="6"/>
      <c r="L193" s="6"/>
      <c r="M193" s="62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75" customHeight="1" x14ac:dyDescent="0.2">
      <c r="A194" s="6"/>
      <c r="B194" s="34"/>
      <c r="C194" s="34"/>
      <c r="D194" s="34"/>
      <c r="E194" s="6"/>
      <c r="F194" s="6"/>
      <c r="G194" s="6"/>
      <c r="H194" s="6"/>
      <c r="I194" s="34"/>
      <c r="J194" s="6"/>
      <c r="K194" s="6"/>
      <c r="L194" s="6"/>
      <c r="M194" s="62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75" customHeight="1" x14ac:dyDescent="0.2">
      <c r="A195" s="6"/>
      <c r="B195" s="34"/>
      <c r="C195" s="34"/>
      <c r="D195" s="34"/>
      <c r="E195" s="6"/>
      <c r="F195" s="6"/>
      <c r="G195" s="6"/>
      <c r="H195" s="6"/>
      <c r="I195" s="34"/>
      <c r="J195" s="6"/>
      <c r="K195" s="6"/>
      <c r="L195" s="6"/>
      <c r="M195" s="62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75" customHeight="1" x14ac:dyDescent="0.2">
      <c r="A196" s="6"/>
      <c r="B196" s="34"/>
      <c r="C196" s="34"/>
      <c r="D196" s="34"/>
      <c r="E196" s="6"/>
      <c r="F196" s="6"/>
      <c r="G196" s="6"/>
      <c r="H196" s="6"/>
      <c r="I196" s="34"/>
      <c r="J196" s="6"/>
      <c r="K196" s="6"/>
      <c r="L196" s="6"/>
      <c r="M196" s="62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75" customHeight="1" x14ac:dyDescent="0.2">
      <c r="A197" s="6"/>
      <c r="B197" s="34"/>
      <c r="C197" s="34"/>
      <c r="D197" s="34"/>
      <c r="E197" s="6"/>
      <c r="F197" s="6"/>
      <c r="G197" s="6"/>
      <c r="H197" s="6"/>
      <c r="I197" s="34"/>
      <c r="J197" s="6"/>
      <c r="K197" s="6"/>
      <c r="L197" s="6"/>
      <c r="M197" s="62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75" customHeight="1" x14ac:dyDescent="0.2">
      <c r="A198" s="6"/>
      <c r="B198" s="34"/>
      <c r="C198" s="34"/>
      <c r="D198" s="34"/>
      <c r="E198" s="6"/>
      <c r="F198" s="6"/>
      <c r="G198" s="6"/>
      <c r="H198" s="6"/>
      <c r="I198" s="34"/>
      <c r="J198" s="6"/>
      <c r="K198" s="6"/>
      <c r="L198" s="6"/>
      <c r="M198" s="62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75" customHeight="1" x14ac:dyDescent="0.2">
      <c r="A199" s="6"/>
      <c r="B199" s="34"/>
      <c r="C199" s="34"/>
      <c r="D199" s="34"/>
      <c r="E199" s="6"/>
      <c r="F199" s="6"/>
      <c r="G199" s="6"/>
      <c r="H199" s="6"/>
      <c r="I199" s="34"/>
      <c r="J199" s="6"/>
      <c r="K199" s="6"/>
      <c r="L199" s="6"/>
      <c r="M199" s="62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75" customHeight="1" x14ac:dyDescent="0.2">
      <c r="A200" s="6"/>
      <c r="B200" s="34"/>
      <c r="C200" s="34"/>
      <c r="D200" s="34"/>
      <c r="E200" s="6"/>
      <c r="F200" s="6"/>
      <c r="G200" s="6"/>
      <c r="H200" s="6"/>
      <c r="I200" s="34"/>
      <c r="J200" s="6"/>
      <c r="K200" s="6"/>
      <c r="L200" s="6"/>
      <c r="M200" s="62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75" customHeight="1" x14ac:dyDescent="0.2">
      <c r="A201" s="6"/>
      <c r="B201" s="34"/>
      <c r="C201" s="34"/>
      <c r="D201" s="34"/>
      <c r="E201" s="6"/>
      <c r="F201" s="6"/>
      <c r="G201" s="6"/>
      <c r="H201" s="6"/>
      <c r="I201" s="34"/>
      <c r="J201" s="6"/>
      <c r="K201" s="6"/>
      <c r="L201" s="6"/>
      <c r="M201" s="62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75" customHeight="1" x14ac:dyDescent="0.2">
      <c r="A202" s="6"/>
      <c r="B202" s="34"/>
      <c r="C202" s="34"/>
      <c r="D202" s="34"/>
      <c r="E202" s="6"/>
      <c r="F202" s="6"/>
      <c r="G202" s="6"/>
      <c r="H202" s="6"/>
      <c r="I202" s="34"/>
      <c r="J202" s="6"/>
      <c r="K202" s="6"/>
      <c r="L202" s="6"/>
      <c r="M202" s="62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75" customHeight="1" x14ac:dyDescent="0.2">
      <c r="A203" s="6"/>
      <c r="B203" s="34"/>
      <c r="C203" s="34"/>
      <c r="D203" s="34"/>
      <c r="E203" s="6"/>
      <c r="F203" s="6"/>
      <c r="G203" s="6"/>
      <c r="H203" s="6"/>
      <c r="I203" s="34"/>
      <c r="J203" s="6"/>
      <c r="K203" s="6"/>
      <c r="L203" s="6"/>
      <c r="M203" s="62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75" customHeight="1" x14ac:dyDescent="0.2">
      <c r="A204" s="6"/>
      <c r="B204" s="34"/>
      <c r="C204" s="34"/>
      <c r="D204" s="34"/>
      <c r="E204" s="6"/>
      <c r="F204" s="6"/>
      <c r="G204" s="6"/>
      <c r="H204" s="6"/>
      <c r="I204" s="34"/>
      <c r="J204" s="6"/>
      <c r="K204" s="6"/>
      <c r="L204" s="6"/>
      <c r="M204" s="62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75" customHeight="1" x14ac:dyDescent="0.2">
      <c r="A205" s="6"/>
      <c r="B205" s="34"/>
      <c r="C205" s="34"/>
      <c r="D205" s="34"/>
      <c r="E205" s="6"/>
      <c r="F205" s="6"/>
      <c r="G205" s="6"/>
      <c r="H205" s="6"/>
      <c r="I205" s="34"/>
      <c r="J205" s="6"/>
      <c r="K205" s="6"/>
      <c r="L205" s="6"/>
      <c r="M205" s="62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75" customHeight="1" x14ac:dyDescent="0.2">
      <c r="A206" s="6"/>
      <c r="B206" s="34"/>
      <c r="C206" s="34"/>
      <c r="D206" s="34"/>
      <c r="E206" s="6"/>
      <c r="F206" s="6"/>
      <c r="G206" s="6"/>
      <c r="H206" s="6"/>
      <c r="I206" s="34"/>
      <c r="J206" s="6"/>
      <c r="K206" s="6"/>
      <c r="L206" s="6"/>
      <c r="M206" s="62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75" customHeight="1" x14ac:dyDescent="0.2">
      <c r="A207" s="6"/>
      <c r="B207" s="34"/>
      <c r="C207" s="34"/>
      <c r="D207" s="34"/>
      <c r="E207" s="6"/>
      <c r="F207" s="6"/>
      <c r="G207" s="6"/>
      <c r="H207" s="6"/>
      <c r="I207" s="34"/>
      <c r="J207" s="6"/>
      <c r="K207" s="6"/>
      <c r="L207" s="6"/>
      <c r="M207" s="62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75" customHeight="1" x14ac:dyDescent="0.2">
      <c r="A208" s="6"/>
      <c r="B208" s="34"/>
      <c r="C208" s="34"/>
      <c r="D208" s="34"/>
      <c r="E208" s="6"/>
      <c r="F208" s="6"/>
      <c r="G208" s="6"/>
      <c r="H208" s="6"/>
      <c r="I208" s="34"/>
      <c r="J208" s="6"/>
      <c r="K208" s="6"/>
      <c r="L208" s="6"/>
      <c r="M208" s="62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75" customHeight="1" x14ac:dyDescent="0.2">
      <c r="A209" s="6"/>
      <c r="B209" s="34"/>
      <c r="C209" s="34"/>
      <c r="D209" s="34"/>
      <c r="E209" s="6"/>
      <c r="F209" s="6"/>
      <c r="G209" s="6"/>
      <c r="H209" s="6"/>
      <c r="I209" s="34"/>
      <c r="J209" s="6"/>
      <c r="K209" s="6"/>
      <c r="L209" s="6"/>
      <c r="M209" s="62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75" customHeight="1" x14ac:dyDescent="0.2">
      <c r="A210" s="6"/>
      <c r="B210" s="34"/>
      <c r="C210" s="34"/>
      <c r="D210" s="34"/>
      <c r="E210" s="6"/>
      <c r="F210" s="6"/>
      <c r="G210" s="6"/>
      <c r="H210" s="6"/>
      <c r="I210" s="34"/>
      <c r="J210" s="6"/>
      <c r="K210" s="6"/>
      <c r="L210" s="6"/>
      <c r="M210" s="62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75" customHeight="1" x14ac:dyDescent="0.2">
      <c r="A211" s="6"/>
      <c r="B211" s="34"/>
      <c r="C211" s="34"/>
      <c r="D211" s="34"/>
      <c r="E211" s="6"/>
      <c r="F211" s="6"/>
      <c r="G211" s="6"/>
      <c r="H211" s="6"/>
      <c r="I211" s="34"/>
      <c r="J211" s="6"/>
      <c r="K211" s="6"/>
      <c r="L211" s="6"/>
      <c r="M211" s="62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75" customHeight="1" x14ac:dyDescent="0.2">
      <c r="A212" s="6"/>
      <c r="B212" s="34"/>
      <c r="C212" s="34"/>
      <c r="D212" s="34"/>
      <c r="E212" s="6"/>
      <c r="F212" s="6"/>
      <c r="G212" s="6"/>
      <c r="H212" s="6"/>
      <c r="I212" s="34"/>
      <c r="J212" s="6"/>
      <c r="K212" s="6"/>
      <c r="L212" s="6"/>
      <c r="M212" s="62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 x14ac:dyDescent="0.2">
      <c r="A213" s="6"/>
      <c r="B213" s="34"/>
      <c r="C213" s="34"/>
      <c r="D213" s="34"/>
      <c r="E213" s="6"/>
      <c r="F213" s="6"/>
      <c r="G213" s="6"/>
      <c r="H213" s="6"/>
      <c r="I213" s="34"/>
      <c r="J213" s="6"/>
      <c r="K213" s="6"/>
      <c r="L213" s="6"/>
      <c r="M213" s="62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75" customHeight="1" x14ac:dyDescent="0.2">
      <c r="A214" s="6"/>
      <c r="B214" s="34"/>
      <c r="C214" s="34"/>
      <c r="D214" s="34"/>
      <c r="E214" s="6"/>
      <c r="F214" s="6"/>
      <c r="G214" s="6"/>
      <c r="H214" s="6"/>
      <c r="I214" s="34"/>
      <c r="J214" s="6"/>
      <c r="K214" s="6"/>
      <c r="L214" s="6"/>
      <c r="M214" s="62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 x14ac:dyDescent="0.2">
      <c r="A215" s="6"/>
      <c r="B215" s="34"/>
      <c r="C215" s="34"/>
      <c r="D215" s="34"/>
      <c r="E215" s="6"/>
      <c r="F215" s="6"/>
      <c r="G215" s="6"/>
      <c r="H215" s="6"/>
      <c r="I215" s="34"/>
      <c r="J215" s="6"/>
      <c r="K215" s="6"/>
      <c r="L215" s="6"/>
      <c r="M215" s="62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75" customHeight="1" x14ac:dyDescent="0.2">
      <c r="A216" s="6"/>
      <c r="B216" s="34"/>
      <c r="C216" s="34"/>
      <c r="D216" s="34"/>
      <c r="E216" s="6"/>
      <c r="F216" s="6"/>
      <c r="G216" s="6"/>
      <c r="H216" s="6"/>
      <c r="I216" s="34"/>
      <c r="J216" s="6"/>
      <c r="K216" s="6"/>
      <c r="L216" s="6"/>
      <c r="M216" s="62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.75" customHeight="1" x14ac:dyDescent="0.2">
      <c r="A217" s="6"/>
      <c r="B217" s="34"/>
      <c r="C217" s="34"/>
      <c r="D217" s="34"/>
      <c r="E217" s="6"/>
      <c r="F217" s="6"/>
      <c r="G217" s="6"/>
      <c r="H217" s="6"/>
      <c r="I217" s="34"/>
      <c r="J217" s="6"/>
      <c r="K217" s="6"/>
      <c r="L217" s="6"/>
      <c r="M217" s="62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.75" customHeight="1" x14ac:dyDescent="0.2">
      <c r="A218" s="6"/>
      <c r="B218" s="34"/>
      <c r="C218" s="34"/>
      <c r="D218" s="34"/>
      <c r="E218" s="6"/>
      <c r="F218" s="6"/>
      <c r="G218" s="6"/>
      <c r="H218" s="6"/>
      <c r="I218" s="34"/>
      <c r="J218" s="6"/>
      <c r="K218" s="6"/>
      <c r="L218" s="6"/>
      <c r="M218" s="62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.75" customHeight="1" x14ac:dyDescent="0.2">
      <c r="A219" s="6"/>
      <c r="B219" s="34"/>
      <c r="C219" s="34"/>
      <c r="D219" s="34"/>
      <c r="E219" s="6"/>
      <c r="F219" s="6"/>
      <c r="G219" s="6"/>
      <c r="H219" s="6"/>
      <c r="I219" s="34"/>
      <c r="J219" s="6"/>
      <c r="K219" s="6"/>
      <c r="L219" s="6"/>
      <c r="M219" s="62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.75" customHeight="1" x14ac:dyDescent="0.2">
      <c r="A220" s="6"/>
      <c r="B220" s="34"/>
      <c r="C220" s="34"/>
      <c r="D220" s="34"/>
      <c r="E220" s="6"/>
      <c r="F220" s="6"/>
      <c r="G220" s="6"/>
      <c r="H220" s="6"/>
      <c r="I220" s="34"/>
      <c r="J220" s="6"/>
      <c r="K220" s="6"/>
      <c r="L220" s="6"/>
      <c r="M220" s="62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 customHeight="1" x14ac:dyDescent="0.2">
      <c r="A221" s="6"/>
      <c r="B221" s="34"/>
      <c r="C221" s="34"/>
      <c r="D221" s="34"/>
      <c r="E221" s="6"/>
      <c r="F221" s="6"/>
      <c r="G221" s="6"/>
      <c r="H221" s="6"/>
      <c r="I221" s="34"/>
      <c r="J221" s="6"/>
      <c r="K221" s="6"/>
      <c r="L221" s="6"/>
      <c r="M221" s="62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5.75" customHeight="1" x14ac:dyDescent="0.2">
      <c r="A222" s="6"/>
      <c r="B222" s="34"/>
      <c r="C222" s="34"/>
      <c r="D222" s="34"/>
      <c r="E222" s="6"/>
      <c r="F222" s="6"/>
      <c r="G222" s="6"/>
      <c r="H222" s="6"/>
      <c r="I222" s="34"/>
      <c r="J222" s="6"/>
      <c r="K222" s="6"/>
      <c r="L222" s="6"/>
      <c r="M222" s="62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5.75" customHeight="1" x14ac:dyDescent="0.2">
      <c r="A223" s="6"/>
      <c r="B223" s="34"/>
      <c r="C223" s="34"/>
      <c r="D223" s="34"/>
      <c r="E223" s="6"/>
      <c r="F223" s="6"/>
      <c r="G223" s="6"/>
      <c r="H223" s="6"/>
      <c r="I223" s="34"/>
      <c r="J223" s="6"/>
      <c r="K223" s="6"/>
      <c r="L223" s="6"/>
      <c r="M223" s="62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5.75" customHeight="1" x14ac:dyDescent="0.2">
      <c r="A224" s="6"/>
      <c r="B224" s="34"/>
      <c r="C224" s="34"/>
      <c r="D224" s="34"/>
      <c r="E224" s="6"/>
      <c r="F224" s="6"/>
      <c r="G224" s="6"/>
      <c r="H224" s="6"/>
      <c r="I224" s="34"/>
      <c r="J224" s="6"/>
      <c r="K224" s="6"/>
      <c r="L224" s="6"/>
      <c r="M224" s="62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5.75" customHeight="1" x14ac:dyDescent="0.2">
      <c r="A225" s="6"/>
      <c r="B225" s="34"/>
      <c r="C225" s="34"/>
      <c r="D225" s="34"/>
      <c r="E225" s="6"/>
      <c r="F225" s="6"/>
      <c r="G225" s="6"/>
      <c r="H225" s="6"/>
      <c r="I225" s="34"/>
      <c r="J225" s="6"/>
      <c r="K225" s="6"/>
      <c r="L225" s="6"/>
      <c r="M225" s="62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5.75" customHeight="1" x14ac:dyDescent="0.2">
      <c r="A226" s="6"/>
      <c r="B226" s="34"/>
      <c r="C226" s="34"/>
      <c r="D226" s="34"/>
      <c r="E226" s="6"/>
      <c r="F226" s="6"/>
      <c r="G226" s="6"/>
      <c r="H226" s="6"/>
      <c r="I226" s="34"/>
      <c r="J226" s="6"/>
      <c r="K226" s="6"/>
      <c r="L226" s="6"/>
      <c r="M226" s="62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5.75" customHeight="1" x14ac:dyDescent="0.2">
      <c r="A227" s="6"/>
      <c r="B227" s="34"/>
      <c r="C227" s="34"/>
      <c r="D227" s="34"/>
      <c r="E227" s="6"/>
      <c r="F227" s="6"/>
      <c r="G227" s="6"/>
      <c r="H227" s="6"/>
      <c r="I227" s="34"/>
      <c r="J227" s="6"/>
      <c r="K227" s="6"/>
      <c r="L227" s="6"/>
      <c r="M227" s="62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5.75" customHeight="1" x14ac:dyDescent="0.2">
      <c r="A228" s="6"/>
      <c r="B228" s="34"/>
      <c r="C228" s="34"/>
      <c r="D228" s="34"/>
      <c r="E228" s="6"/>
      <c r="F228" s="6"/>
      <c r="G228" s="6"/>
      <c r="H228" s="6"/>
      <c r="I228" s="34"/>
      <c r="J228" s="6"/>
      <c r="K228" s="6"/>
      <c r="L228" s="6"/>
      <c r="M228" s="62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5.75" customHeight="1" x14ac:dyDescent="0.2">
      <c r="A229" s="6"/>
      <c r="B229" s="34"/>
      <c r="C229" s="34"/>
      <c r="D229" s="34"/>
      <c r="E229" s="6"/>
      <c r="F229" s="6"/>
      <c r="G229" s="6"/>
      <c r="H229" s="6"/>
      <c r="I229" s="34"/>
      <c r="J229" s="6"/>
      <c r="K229" s="6"/>
      <c r="L229" s="6"/>
      <c r="M229" s="62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5.75" customHeight="1" x14ac:dyDescent="0.2">
      <c r="A230" s="6"/>
      <c r="B230" s="34"/>
      <c r="C230" s="34"/>
      <c r="D230" s="34"/>
      <c r="E230" s="6"/>
      <c r="F230" s="6"/>
      <c r="G230" s="6"/>
      <c r="H230" s="6"/>
      <c r="I230" s="34"/>
      <c r="J230" s="6"/>
      <c r="K230" s="6"/>
      <c r="L230" s="6"/>
      <c r="M230" s="62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5.75" customHeight="1" x14ac:dyDescent="0.2">
      <c r="A231" s="6"/>
      <c r="B231" s="34"/>
      <c r="C231" s="34"/>
      <c r="D231" s="34"/>
      <c r="E231" s="6"/>
      <c r="F231" s="6"/>
      <c r="G231" s="6"/>
      <c r="H231" s="6"/>
      <c r="I231" s="34"/>
      <c r="J231" s="6"/>
      <c r="K231" s="6"/>
      <c r="L231" s="6"/>
      <c r="M231" s="62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5.75" customHeight="1" x14ac:dyDescent="0.2">
      <c r="A232" s="6"/>
      <c r="B232" s="34"/>
      <c r="C232" s="34"/>
      <c r="D232" s="34"/>
      <c r="E232" s="6"/>
      <c r="F232" s="6"/>
      <c r="G232" s="6"/>
      <c r="H232" s="6"/>
      <c r="I232" s="34"/>
      <c r="J232" s="6"/>
      <c r="K232" s="6"/>
      <c r="L232" s="6"/>
      <c r="M232" s="62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5.75" customHeight="1" x14ac:dyDescent="0.2">
      <c r="A233" s="6"/>
      <c r="B233" s="34"/>
      <c r="C233" s="34"/>
      <c r="D233" s="34"/>
      <c r="E233" s="6"/>
      <c r="F233" s="6"/>
      <c r="G233" s="6"/>
      <c r="H233" s="6"/>
      <c r="I233" s="34"/>
      <c r="J233" s="6"/>
      <c r="K233" s="6"/>
      <c r="L233" s="6"/>
      <c r="M233" s="62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5.75" customHeight="1" x14ac:dyDescent="0.2">
      <c r="A234" s="6"/>
      <c r="B234" s="34"/>
      <c r="C234" s="34"/>
      <c r="D234" s="34"/>
      <c r="E234" s="6"/>
      <c r="F234" s="6"/>
      <c r="G234" s="6"/>
      <c r="H234" s="6"/>
      <c r="I234" s="34"/>
      <c r="J234" s="6"/>
      <c r="K234" s="6"/>
      <c r="L234" s="6"/>
      <c r="M234" s="62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5.75" customHeight="1" x14ac:dyDescent="0.2">
      <c r="A235" s="6"/>
      <c r="B235" s="34"/>
      <c r="C235" s="34"/>
      <c r="D235" s="34"/>
      <c r="E235" s="6"/>
      <c r="F235" s="6"/>
      <c r="G235" s="6"/>
      <c r="H235" s="6"/>
      <c r="I235" s="34"/>
      <c r="J235" s="6"/>
      <c r="K235" s="6"/>
      <c r="L235" s="6"/>
      <c r="M235" s="62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5.75" customHeight="1" x14ac:dyDescent="0.2">
      <c r="A236" s="6"/>
      <c r="B236" s="34"/>
      <c r="C236" s="34"/>
      <c r="D236" s="34"/>
      <c r="E236" s="6"/>
      <c r="F236" s="6"/>
      <c r="G236" s="6"/>
      <c r="H236" s="6"/>
      <c r="I236" s="34"/>
      <c r="J236" s="6"/>
      <c r="K236" s="6"/>
      <c r="L236" s="6"/>
      <c r="M236" s="62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5.75" customHeight="1" x14ac:dyDescent="0.2">
      <c r="A237" s="6"/>
      <c r="B237" s="34"/>
      <c r="C237" s="34"/>
      <c r="D237" s="34"/>
      <c r="E237" s="6"/>
      <c r="F237" s="6"/>
      <c r="G237" s="6"/>
      <c r="H237" s="6"/>
      <c r="I237" s="34"/>
      <c r="J237" s="6"/>
      <c r="K237" s="6"/>
      <c r="L237" s="6"/>
      <c r="M237" s="62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5.75" customHeight="1" x14ac:dyDescent="0.2">
      <c r="A238" s="6"/>
      <c r="B238" s="34"/>
      <c r="C238" s="34"/>
      <c r="D238" s="34"/>
      <c r="E238" s="6"/>
      <c r="F238" s="6"/>
      <c r="G238" s="6"/>
      <c r="H238" s="6"/>
      <c r="I238" s="34"/>
      <c r="J238" s="6"/>
      <c r="K238" s="6"/>
      <c r="L238" s="6"/>
      <c r="M238" s="62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5.75" customHeight="1" x14ac:dyDescent="0.2">
      <c r="A239" s="6"/>
      <c r="B239" s="34"/>
      <c r="C239" s="34"/>
      <c r="D239" s="34"/>
      <c r="E239" s="6"/>
      <c r="F239" s="6"/>
      <c r="G239" s="6"/>
      <c r="H239" s="6"/>
      <c r="I239" s="34"/>
      <c r="J239" s="6"/>
      <c r="K239" s="6"/>
      <c r="L239" s="6"/>
      <c r="M239" s="62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5.75" customHeight="1" x14ac:dyDescent="0.2">
      <c r="A240" s="6"/>
      <c r="B240" s="34"/>
      <c r="C240" s="34"/>
      <c r="D240" s="34"/>
      <c r="E240" s="6"/>
      <c r="F240" s="6"/>
      <c r="G240" s="6"/>
      <c r="H240" s="6"/>
      <c r="I240" s="34"/>
      <c r="J240" s="6"/>
      <c r="K240" s="6"/>
      <c r="L240" s="6"/>
      <c r="M240" s="62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5.75" customHeight="1" x14ac:dyDescent="0.2">
      <c r="A241" s="6"/>
      <c r="B241" s="34"/>
      <c r="C241" s="34"/>
      <c r="D241" s="34"/>
      <c r="E241" s="6"/>
      <c r="F241" s="6"/>
      <c r="G241" s="6"/>
      <c r="H241" s="6"/>
      <c r="I241" s="34"/>
      <c r="J241" s="6"/>
      <c r="K241" s="6"/>
      <c r="L241" s="6"/>
      <c r="M241" s="62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5.75" customHeight="1" x14ac:dyDescent="0.2">
      <c r="A242" s="6"/>
      <c r="B242" s="34"/>
      <c r="C242" s="34"/>
      <c r="D242" s="34"/>
      <c r="E242" s="6"/>
      <c r="F242" s="6"/>
      <c r="G242" s="6"/>
      <c r="H242" s="6"/>
      <c r="I242" s="34"/>
      <c r="J242" s="6"/>
      <c r="K242" s="6"/>
      <c r="L242" s="6"/>
      <c r="M242" s="62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5.75" customHeight="1" x14ac:dyDescent="0.2">
      <c r="A243" s="6"/>
      <c r="B243" s="34"/>
      <c r="C243" s="34"/>
      <c r="D243" s="34"/>
      <c r="E243" s="6"/>
      <c r="F243" s="6"/>
      <c r="G243" s="6"/>
      <c r="H243" s="6"/>
      <c r="I243" s="34"/>
      <c r="J243" s="6"/>
      <c r="K243" s="6"/>
      <c r="L243" s="6"/>
      <c r="M243" s="62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5.75" customHeight="1" x14ac:dyDescent="0.2">
      <c r="A244" s="6"/>
      <c r="B244" s="34"/>
      <c r="C244" s="34"/>
      <c r="D244" s="34"/>
      <c r="E244" s="6"/>
      <c r="F244" s="6"/>
      <c r="G244" s="6"/>
      <c r="H244" s="6"/>
      <c r="I244" s="34"/>
      <c r="J244" s="6"/>
      <c r="K244" s="6"/>
      <c r="L244" s="6"/>
      <c r="M244" s="62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5.75" customHeight="1" x14ac:dyDescent="0.2">
      <c r="A245" s="6"/>
      <c r="B245" s="34"/>
      <c r="C245" s="34"/>
      <c r="D245" s="34"/>
      <c r="E245" s="6"/>
      <c r="F245" s="6"/>
      <c r="G245" s="6"/>
      <c r="H245" s="6"/>
      <c r="I245" s="34"/>
      <c r="J245" s="6"/>
      <c r="K245" s="6"/>
      <c r="L245" s="6"/>
      <c r="M245" s="62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5.75" customHeight="1" x14ac:dyDescent="0.2">
      <c r="A246" s="6"/>
      <c r="B246" s="34"/>
      <c r="C246" s="34"/>
      <c r="D246" s="34"/>
      <c r="E246" s="6"/>
      <c r="F246" s="6"/>
      <c r="G246" s="6"/>
      <c r="H246" s="6"/>
      <c r="I246" s="34"/>
      <c r="J246" s="6"/>
      <c r="K246" s="6"/>
      <c r="L246" s="6"/>
      <c r="M246" s="62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5.75" customHeight="1" x14ac:dyDescent="0.2">
      <c r="A247" s="6"/>
      <c r="B247" s="34"/>
      <c r="C247" s="34"/>
      <c r="D247" s="34"/>
      <c r="E247" s="6"/>
      <c r="F247" s="6"/>
      <c r="G247" s="6"/>
      <c r="H247" s="6"/>
      <c r="I247" s="34"/>
      <c r="J247" s="6"/>
      <c r="K247" s="6"/>
      <c r="L247" s="6"/>
      <c r="M247" s="62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 customHeight="1" x14ac:dyDescent="0.2">
      <c r="A248" s="6"/>
      <c r="B248" s="34"/>
      <c r="C248" s="34"/>
      <c r="D248" s="34"/>
      <c r="E248" s="6"/>
      <c r="F248" s="6"/>
      <c r="G248" s="6"/>
      <c r="H248" s="6"/>
      <c r="I248" s="34"/>
      <c r="J248" s="6"/>
      <c r="K248" s="6"/>
      <c r="L248" s="6"/>
      <c r="M248" s="62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5.75" customHeight="1" x14ac:dyDescent="0.2">
      <c r="A249" s="6"/>
      <c r="B249" s="34"/>
      <c r="C249" s="34"/>
      <c r="D249" s="34"/>
      <c r="E249" s="6"/>
      <c r="F249" s="6"/>
      <c r="G249" s="6"/>
      <c r="H249" s="6"/>
      <c r="I249" s="34"/>
      <c r="J249" s="6"/>
      <c r="K249" s="6"/>
      <c r="L249" s="6"/>
      <c r="M249" s="62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5.75" customHeight="1" x14ac:dyDescent="0.2">
      <c r="A250" s="6"/>
      <c r="B250" s="34"/>
      <c r="C250" s="34"/>
      <c r="D250" s="34"/>
      <c r="E250" s="6"/>
      <c r="F250" s="6"/>
      <c r="G250" s="6"/>
      <c r="H250" s="6"/>
      <c r="I250" s="34"/>
      <c r="J250" s="6"/>
      <c r="K250" s="6"/>
      <c r="L250" s="6"/>
      <c r="M250" s="62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5.75" customHeight="1" x14ac:dyDescent="0.2">
      <c r="A251" s="6"/>
      <c r="B251" s="34"/>
      <c r="C251" s="34"/>
      <c r="D251" s="34"/>
      <c r="E251" s="6"/>
      <c r="F251" s="6"/>
      <c r="G251" s="6"/>
      <c r="H251" s="6"/>
      <c r="I251" s="34"/>
      <c r="J251" s="6"/>
      <c r="K251" s="6"/>
      <c r="L251" s="6"/>
      <c r="M251" s="62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5.75" customHeight="1" x14ac:dyDescent="0.2">
      <c r="A252" s="6"/>
      <c r="B252" s="34"/>
      <c r="C252" s="34"/>
      <c r="D252" s="34"/>
      <c r="E252" s="6"/>
      <c r="F252" s="6"/>
      <c r="G252" s="6"/>
      <c r="H252" s="6"/>
      <c r="I252" s="34"/>
      <c r="J252" s="6"/>
      <c r="K252" s="6"/>
      <c r="L252" s="6"/>
      <c r="M252" s="62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5.75" customHeight="1" x14ac:dyDescent="0.2">
      <c r="A253" s="6"/>
      <c r="B253" s="34"/>
      <c r="C253" s="34"/>
      <c r="D253" s="34"/>
      <c r="E253" s="6"/>
      <c r="F253" s="6"/>
      <c r="G253" s="6"/>
      <c r="H253" s="6"/>
      <c r="I253" s="34"/>
      <c r="J253" s="6"/>
      <c r="K253" s="6"/>
      <c r="L253" s="6"/>
      <c r="M253" s="62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5.75" customHeight="1" x14ac:dyDescent="0.2">
      <c r="A254" s="6"/>
      <c r="B254" s="34"/>
      <c r="C254" s="34"/>
      <c r="D254" s="34"/>
      <c r="E254" s="6"/>
      <c r="F254" s="6"/>
      <c r="G254" s="6"/>
      <c r="H254" s="6"/>
      <c r="I254" s="34"/>
      <c r="J254" s="6"/>
      <c r="K254" s="6"/>
      <c r="L254" s="6"/>
      <c r="M254" s="62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5.75" customHeight="1" x14ac:dyDescent="0.2">
      <c r="A255" s="6"/>
      <c r="B255" s="34"/>
      <c r="C255" s="34"/>
      <c r="D255" s="34"/>
      <c r="E255" s="6"/>
      <c r="F255" s="6"/>
      <c r="G255" s="6"/>
      <c r="H255" s="6"/>
      <c r="I255" s="34"/>
      <c r="J255" s="6"/>
      <c r="K255" s="6"/>
      <c r="L255" s="6"/>
      <c r="M255" s="62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5.75" customHeight="1" x14ac:dyDescent="0.2">
      <c r="A256" s="6"/>
      <c r="B256" s="34"/>
      <c r="C256" s="34"/>
      <c r="D256" s="34"/>
      <c r="E256" s="6"/>
      <c r="F256" s="6"/>
      <c r="G256" s="6"/>
      <c r="H256" s="6"/>
      <c r="I256" s="34"/>
      <c r="J256" s="6"/>
      <c r="K256" s="6"/>
      <c r="L256" s="6"/>
      <c r="M256" s="62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5.75" customHeight="1" x14ac:dyDescent="0.2">
      <c r="A257" s="6"/>
      <c r="B257" s="34"/>
      <c r="C257" s="34"/>
      <c r="D257" s="34"/>
      <c r="E257" s="6"/>
      <c r="F257" s="6"/>
      <c r="G257" s="6"/>
      <c r="H257" s="6"/>
      <c r="I257" s="34"/>
      <c r="J257" s="6"/>
      <c r="K257" s="6"/>
      <c r="L257" s="6"/>
      <c r="M257" s="62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5.75" customHeight="1" x14ac:dyDescent="0.2">
      <c r="A258" s="6"/>
      <c r="B258" s="34"/>
      <c r="C258" s="34"/>
      <c r="D258" s="34"/>
      <c r="E258" s="6"/>
      <c r="F258" s="6"/>
      <c r="G258" s="6"/>
      <c r="H258" s="6"/>
      <c r="I258" s="34"/>
      <c r="J258" s="6"/>
      <c r="K258" s="6"/>
      <c r="L258" s="6"/>
      <c r="M258" s="62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 customHeight="1" x14ac:dyDescent="0.2">
      <c r="A259" s="6"/>
      <c r="B259" s="34"/>
      <c r="C259" s="34"/>
      <c r="D259" s="34"/>
      <c r="E259" s="6"/>
      <c r="F259" s="6"/>
      <c r="G259" s="6"/>
      <c r="H259" s="6"/>
      <c r="I259" s="34"/>
      <c r="J259" s="6"/>
      <c r="K259" s="6"/>
      <c r="L259" s="6"/>
      <c r="M259" s="62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5.75" customHeight="1" x14ac:dyDescent="0.2">
      <c r="A260" s="6"/>
      <c r="B260" s="34"/>
      <c r="C260" s="34"/>
      <c r="D260" s="34"/>
      <c r="E260" s="6"/>
      <c r="F260" s="6"/>
      <c r="G260" s="6"/>
      <c r="H260" s="6"/>
      <c r="I260" s="34"/>
      <c r="J260" s="6"/>
      <c r="K260" s="6"/>
      <c r="L260" s="6"/>
      <c r="M260" s="62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5.75" customHeight="1" x14ac:dyDescent="0.2">
      <c r="A261" s="6"/>
      <c r="B261" s="34"/>
      <c r="C261" s="34"/>
      <c r="D261" s="34"/>
      <c r="E261" s="6"/>
      <c r="F261" s="6"/>
      <c r="G261" s="6"/>
      <c r="H261" s="6"/>
      <c r="I261" s="34"/>
      <c r="J261" s="6"/>
      <c r="K261" s="6"/>
      <c r="L261" s="6"/>
      <c r="M261" s="62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5.75" customHeight="1" x14ac:dyDescent="0.2">
      <c r="A262" s="6"/>
      <c r="B262" s="34"/>
      <c r="C262" s="34"/>
      <c r="D262" s="34"/>
      <c r="E262" s="6"/>
      <c r="F262" s="6"/>
      <c r="G262" s="6"/>
      <c r="H262" s="6"/>
      <c r="I262" s="34"/>
      <c r="J262" s="6"/>
      <c r="K262" s="6"/>
      <c r="L262" s="6"/>
      <c r="M262" s="62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5.75" customHeight="1" x14ac:dyDescent="0.2">
      <c r="A263" s="6"/>
      <c r="B263" s="34"/>
      <c r="C263" s="34"/>
      <c r="D263" s="34"/>
      <c r="E263" s="6"/>
      <c r="F263" s="6"/>
      <c r="G263" s="6"/>
      <c r="H263" s="6"/>
      <c r="I263" s="34"/>
      <c r="J263" s="6"/>
      <c r="K263" s="6"/>
      <c r="L263" s="6"/>
      <c r="M263" s="62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5.75" customHeight="1" x14ac:dyDescent="0.2">
      <c r="A264" s="6"/>
      <c r="B264" s="34"/>
      <c r="C264" s="34"/>
      <c r="D264" s="34"/>
      <c r="E264" s="6"/>
      <c r="F264" s="6"/>
      <c r="G264" s="6"/>
      <c r="H264" s="6"/>
      <c r="I264" s="34"/>
      <c r="J264" s="6"/>
      <c r="K264" s="6"/>
      <c r="L264" s="6"/>
      <c r="M264" s="62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5.75" customHeight="1" x14ac:dyDescent="0.2">
      <c r="A265" s="6"/>
      <c r="B265" s="34"/>
      <c r="C265" s="34"/>
      <c r="D265" s="34"/>
      <c r="E265" s="6"/>
      <c r="F265" s="6"/>
      <c r="G265" s="6"/>
      <c r="H265" s="6"/>
      <c r="I265" s="34"/>
      <c r="J265" s="6"/>
      <c r="K265" s="6"/>
      <c r="L265" s="6"/>
      <c r="M265" s="62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5.75" customHeight="1" x14ac:dyDescent="0.2">
      <c r="A266" s="6"/>
      <c r="B266" s="34"/>
      <c r="C266" s="34"/>
      <c r="D266" s="34"/>
      <c r="E266" s="6"/>
      <c r="F266" s="6"/>
      <c r="G266" s="6"/>
      <c r="H266" s="6"/>
      <c r="I266" s="34"/>
      <c r="J266" s="6"/>
      <c r="K266" s="6"/>
      <c r="L266" s="6"/>
      <c r="M266" s="62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5.75" customHeight="1" x14ac:dyDescent="0.2">
      <c r="A267" s="6"/>
      <c r="B267" s="34"/>
      <c r="C267" s="34"/>
      <c r="D267" s="34"/>
      <c r="E267" s="6"/>
      <c r="F267" s="6"/>
      <c r="G267" s="6"/>
      <c r="H267" s="6"/>
      <c r="I267" s="34"/>
      <c r="J267" s="6"/>
      <c r="K267" s="6"/>
      <c r="L267" s="6"/>
      <c r="M267" s="62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5.75" customHeight="1" x14ac:dyDescent="0.2">
      <c r="A268" s="6"/>
      <c r="B268" s="34"/>
      <c r="C268" s="34"/>
      <c r="D268" s="34"/>
      <c r="E268" s="6"/>
      <c r="F268" s="6"/>
      <c r="G268" s="6"/>
      <c r="H268" s="6"/>
      <c r="I268" s="34"/>
      <c r="J268" s="6"/>
      <c r="K268" s="6"/>
      <c r="L268" s="6"/>
      <c r="M268" s="62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5.75" customHeight="1" x14ac:dyDescent="0.2">
      <c r="A269" s="6"/>
      <c r="B269" s="34"/>
      <c r="C269" s="34"/>
      <c r="D269" s="34"/>
      <c r="E269" s="6"/>
      <c r="F269" s="6"/>
      <c r="G269" s="6"/>
      <c r="H269" s="6"/>
      <c r="I269" s="34"/>
      <c r="J269" s="6"/>
      <c r="K269" s="6"/>
      <c r="L269" s="6"/>
      <c r="M269" s="62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5.75" customHeight="1" x14ac:dyDescent="0.2">
      <c r="A270" s="6"/>
      <c r="B270" s="34"/>
      <c r="C270" s="34"/>
      <c r="D270" s="34"/>
      <c r="E270" s="6"/>
      <c r="F270" s="6"/>
      <c r="G270" s="6"/>
      <c r="H270" s="6"/>
      <c r="I270" s="34"/>
      <c r="J270" s="6"/>
      <c r="K270" s="6"/>
      <c r="L270" s="6"/>
      <c r="M270" s="62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5.75" customHeight="1" x14ac:dyDescent="0.2">
      <c r="A271" s="6"/>
      <c r="B271" s="34"/>
      <c r="C271" s="34"/>
      <c r="D271" s="34"/>
      <c r="E271" s="6"/>
      <c r="F271" s="6"/>
      <c r="G271" s="6"/>
      <c r="H271" s="6"/>
      <c r="I271" s="34"/>
      <c r="J271" s="6"/>
      <c r="K271" s="6"/>
      <c r="L271" s="6"/>
      <c r="M271" s="62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5.75" customHeight="1" x14ac:dyDescent="0.2">
      <c r="A272" s="6"/>
      <c r="B272" s="34"/>
      <c r="C272" s="34"/>
      <c r="D272" s="34"/>
      <c r="E272" s="6"/>
      <c r="F272" s="6"/>
      <c r="G272" s="6"/>
      <c r="H272" s="6"/>
      <c r="I272" s="34"/>
      <c r="J272" s="6"/>
      <c r="K272" s="6"/>
      <c r="L272" s="6"/>
      <c r="M272" s="62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5.75" customHeight="1" x14ac:dyDescent="0.2">
      <c r="A273" s="6"/>
      <c r="B273" s="34"/>
      <c r="C273" s="34"/>
      <c r="D273" s="34"/>
      <c r="E273" s="6"/>
      <c r="F273" s="6"/>
      <c r="G273" s="6"/>
      <c r="H273" s="6"/>
      <c r="I273" s="34"/>
      <c r="J273" s="6"/>
      <c r="K273" s="6"/>
      <c r="L273" s="6"/>
      <c r="M273" s="62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5.75" customHeight="1" x14ac:dyDescent="0.2">
      <c r="A274" s="6"/>
      <c r="B274" s="34"/>
      <c r="C274" s="34"/>
      <c r="D274" s="34"/>
      <c r="E274" s="6"/>
      <c r="F274" s="6"/>
      <c r="G274" s="6"/>
      <c r="H274" s="6"/>
      <c r="I274" s="34"/>
      <c r="J274" s="6"/>
      <c r="K274" s="6"/>
      <c r="L274" s="6"/>
      <c r="M274" s="62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5.75" customHeight="1" x14ac:dyDescent="0.2">
      <c r="A275" s="6"/>
      <c r="B275" s="34"/>
      <c r="C275" s="34"/>
      <c r="D275" s="34"/>
      <c r="E275" s="6"/>
      <c r="F275" s="6"/>
      <c r="G275" s="6"/>
      <c r="H275" s="6"/>
      <c r="I275" s="34"/>
      <c r="J275" s="6"/>
      <c r="K275" s="6"/>
      <c r="L275" s="6"/>
      <c r="M275" s="62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5.75" customHeight="1" x14ac:dyDescent="0.2">
      <c r="A276" s="6"/>
      <c r="B276" s="34"/>
      <c r="C276" s="34"/>
      <c r="D276" s="34"/>
      <c r="E276" s="6"/>
      <c r="F276" s="6"/>
      <c r="G276" s="6"/>
      <c r="H276" s="6"/>
      <c r="I276" s="34"/>
      <c r="J276" s="6"/>
      <c r="K276" s="6"/>
      <c r="L276" s="6"/>
      <c r="M276" s="62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5.75" customHeight="1" x14ac:dyDescent="0.2">
      <c r="A277" s="6"/>
      <c r="B277" s="34"/>
      <c r="C277" s="34"/>
      <c r="D277" s="34"/>
      <c r="E277" s="6"/>
      <c r="F277" s="6"/>
      <c r="G277" s="6"/>
      <c r="H277" s="6"/>
      <c r="I277" s="34"/>
      <c r="J277" s="6"/>
      <c r="K277" s="6"/>
      <c r="L277" s="6"/>
      <c r="M277" s="62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5.75" customHeight="1" x14ac:dyDescent="0.2">
      <c r="A278" s="6"/>
      <c r="B278" s="34"/>
      <c r="C278" s="34"/>
      <c r="D278" s="34"/>
      <c r="E278" s="6"/>
      <c r="F278" s="6"/>
      <c r="G278" s="6"/>
      <c r="H278" s="6"/>
      <c r="I278" s="34"/>
      <c r="J278" s="6"/>
      <c r="K278" s="6"/>
      <c r="L278" s="6"/>
      <c r="M278" s="62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5.75" customHeight="1" x14ac:dyDescent="0.2">
      <c r="A279" s="6"/>
      <c r="B279" s="34"/>
      <c r="C279" s="34"/>
      <c r="D279" s="34"/>
      <c r="E279" s="6"/>
      <c r="F279" s="6"/>
      <c r="G279" s="6"/>
      <c r="H279" s="6"/>
      <c r="I279" s="34"/>
      <c r="J279" s="6"/>
      <c r="K279" s="6"/>
      <c r="L279" s="6"/>
      <c r="M279" s="62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5.75" customHeight="1" x14ac:dyDescent="0.2">
      <c r="A280" s="6"/>
      <c r="B280" s="34"/>
      <c r="C280" s="34"/>
      <c r="D280" s="34"/>
      <c r="E280" s="6"/>
      <c r="F280" s="6"/>
      <c r="G280" s="6"/>
      <c r="H280" s="6"/>
      <c r="I280" s="34"/>
      <c r="J280" s="6"/>
      <c r="K280" s="6"/>
      <c r="L280" s="6"/>
      <c r="M280" s="62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5.75" customHeight="1" x14ac:dyDescent="0.2">
      <c r="A281" s="6"/>
      <c r="B281" s="34"/>
      <c r="C281" s="34"/>
      <c r="D281" s="34"/>
      <c r="E281" s="6"/>
      <c r="F281" s="6"/>
      <c r="G281" s="6"/>
      <c r="H281" s="6"/>
      <c r="I281" s="34"/>
      <c r="J281" s="6"/>
      <c r="K281" s="6"/>
      <c r="L281" s="6"/>
      <c r="M281" s="62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5.75" customHeight="1" x14ac:dyDescent="0.2">
      <c r="A282" s="6"/>
      <c r="B282" s="34"/>
      <c r="C282" s="34"/>
      <c r="D282" s="34"/>
      <c r="E282" s="6"/>
      <c r="F282" s="6"/>
      <c r="G282" s="6"/>
      <c r="H282" s="6"/>
      <c r="I282" s="34"/>
      <c r="J282" s="6"/>
      <c r="K282" s="6"/>
      <c r="L282" s="6"/>
      <c r="M282" s="62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5.75" customHeight="1" x14ac:dyDescent="0.2">
      <c r="A283" s="6"/>
      <c r="B283" s="34"/>
      <c r="C283" s="34"/>
      <c r="D283" s="34"/>
      <c r="E283" s="6"/>
      <c r="F283" s="6"/>
      <c r="G283" s="6"/>
      <c r="H283" s="6"/>
      <c r="I283" s="34"/>
      <c r="J283" s="6"/>
      <c r="K283" s="6"/>
      <c r="L283" s="6"/>
      <c r="M283" s="62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5.75" customHeight="1" x14ac:dyDescent="0.2">
      <c r="A284" s="6"/>
      <c r="B284" s="34"/>
      <c r="C284" s="34"/>
      <c r="D284" s="34"/>
      <c r="E284" s="6"/>
      <c r="F284" s="6"/>
      <c r="G284" s="6"/>
      <c r="H284" s="6"/>
      <c r="I284" s="34"/>
      <c r="J284" s="6"/>
      <c r="K284" s="6"/>
      <c r="L284" s="6"/>
      <c r="M284" s="62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5.75" customHeight="1" x14ac:dyDescent="0.2">
      <c r="A285" s="6"/>
      <c r="B285" s="34"/>
      <c r="C285" s="34"/>
      <c r="D285" s="34"/>
      <c r="E285" s="6"/>
      <c r="F285" s="6"/>
      <c r="G285" s="6"/>
      <c r="H285" s="6"/>
      <c r="I285" s="34"/>
      <c r="J285" s="6"/>
      <c r="K285" s="6"/>
      <c r="L285" s="6"/>
      <c r="M285" s="62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5.75" customHeight="1" x14ac:dyDescent="0.2">
      <c r="A286" s="6"/>
      <c r="B286" s="34"/>
      <c r="C286" s="34"/>
      <c r="D286" s="34"/>
      <c r="E286" s="6"/>
      <c r="F286" s="6"/>
      <c r="G286" s="6"/>
      <c r="H286" s="6"/>
      <c r="I286" s="34"/>
      <c r="J286" s="6"/>
      <c r="K286" s="6"/>
      <c r="L286" s="6"/>
      <c r="M286" s="62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5.75" customHeight="1" x14ac:dyDescent="0.2">
      <c r="A287" s="6"/>
      <c r="B287" s="34"/>
      <c r="C287" s="34"/>
      <c r="D287" s="34"/>
      <c r="E287" s="6"/>
      <c r="F287" s="6"/>
      <c r="G287" s="6"/>
      <c r="H287" s="6"/>
      <c r="I287" s="34"/>
      <c r="J287" s="6"/>
      <c r="K287" s="6"/>
      <c r="L287" s="6"/>
      <c r="M287" s="62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5.75" customHeight="1" x14ac:dyDescent="0.2">
      <c r="A288" s="6"/>
      <c r="B288" s="34"/>
      <c r="C288" s="34"/>
      <c r="D288" s="34"/>
      <c r="E288" s="6"/>
      <c r="F288" s="6"/>
      <c r="G288" s="6"/>
      <c r="H288" s="6"/>
      <c r="I288" s="34"/>
      <c r="J288" s="6"/>
      <c r="K288" s="6"/>
      <c r="L288" s="6"/>
      <c r="M288" s="62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5.75" customHeight="1" x14ac:dyDescent="0.2">
      <c r="A289" s="6"/>
      <c r="B289" s="34"/>
      <c r="C289" s="34"/>
      <c r="D289" s="34"/>
      <c r="E289" s="6"/>
      <c r="F289" s="6"/>
      <c r="G289" s="6"/>
      <c r="H289" s="6"/>
      <c r="I289" s="34"/>
      <c r="J289" s="6"/>
      <c r="K289" s="6"/>
      <c r="L289" s="6"/>
      <c r="M289" s="62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 customHeight="1" x14ac:dyDescent="0.2">
      <c r="A290" s="6"/>
      <c r="B290" s="34"/>
      <c r="C290" s="34"/>
      <c r="D290" s="34"/>
      <c r="E290" s="6"/>
      <c r="F290" s="6"/>
      <c r="G290" s="6"/>
      <c r="H290" s="6"/>
      <c r="I290" s="34"/>
      <c r="J290" s="6"/>
      <c r="K290" s="6"/>
      <c r="L290" s="6"/>
      <c r="M290" s="62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5.75" customHeight="1" x14ac:dyDescent="0.2">
      <c r="A291" s="6"/>
      <c r="B291" s="34"/>
      <c r="C291" s="34"/>
      <c r="D291" s="34"/>
      <c r="E291" s="6"/>
      <c r="F291" s="6"/>
      <c r="G291" s="6"/>
      <c r="H291" s="6"/>
      <c r="I291" s="34"/>
      <c r="J291" s="6"/>
      <c r="K291" s="6"/>
      <c r="L291" s="6"/>
      <c r="M291" s="62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5.75" customHeight="1" x14ac:dyDescent="0.2">
      <c r="A292" s="6"/>
      <c r="B292" s="34"/>
      <c r="C292" s="34"/>
      <c r="D292" s="34"/>
      <c r="E292" s="6"/>
      <c r="F292" s="6"/>
      <c r="G292" s="6"/>
      <c r="H292" s="6"/>
      <c r="I292" s="34"/>
      <c r="J292" s="6"/>
      <c r="K292" s="6"/>
      <c r="L292" s="6"/>
      <c r="M292" s="62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5.75" customHeight="1" x14ac:dyDescent="0.2">
      <c r="A293" s="6"/>
      <c r="B293" s="34"/>
      <c r="C293" s="34"/>
      <c r="D293" s="34"/>
      <c r="E293" s="6"/>
      <c r="F293" s="6"/>
      <c r="G293" s="6"/>
      <c r="H293" s="6"/>
      <c r="I293" s="34"/>
      <c r="J293" s="6"/>
      <c r="K293" s="6"/>
      <c r="L293" s="6"/>
      <c r="M293" s="62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5.75" customHeight="1" x14ac:dyDescent="0.2">
      <c r="A294" s="6"/>
      <c r="B294" s="34"/>
      <c r="C294" s="34"/>
      <c r="D294" s="34"/>
      <c r="E294" s="6"/>
      <c r="F294" s="6"/>
      <c r="G294" s="6"/>
      <c r="H294" s="6"/>
      <c r="I294" s="34"/>
      <c r="J294" s="6"/>
      <c r="K294" s="6"/>
      <c r="L294" s="6"/>
      <c r="M294" s="62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5.75" customHeight="1" x14ac:dyDescent="0.2">
      <c r="A295" s="6"/>
      <c r="B295" s="34"/>
      <c r="C295" s="34"/>
      <c r="D295" s="34"/>
      <c r="E295" s="6"/>
      <c r="F295" s="6"/>
      <c r="G295" s="6"/>
      <c r="H295" s="6"/>
      <c r="I295" s="34"/>
      <c r="J295" s="6"/>
      <c r="K295" s="6"/>
      <c r="L295" s="6"/>
      <c r="M295" s="62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5.75" customHeight="1" x14ac:dyDescent="0.2">
      <c r="A296" s="6"/>
      <c r="B296" s="34"/>
      <c r="C296" s="34"/>
      <c r="D296" s="34"/>
      <c r="E296" s="6"/>
      <c r="F296" s="6"/>
      <c r="G296" s="6"/>
      <c r="H296" s="6"/>
      <c r="I296" s="34"/>
      <c r="J296" s="6"/>
      <c r="K296" s="6"/>
      <c r="L296" s="6"/>
      <c r="M296" s="62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5.75" customHeight="1" x14ac:dyDescent="0.2">
      <c r="A297" s="6"/>
      <c r="B297" s="34"/>
      <c r="C297" s="34"/>
      <c r="D297" s="34"/>
      <c r="E297" s="6"/>
      <c r="F297" s="6"/>
      <c r="G297" s="6"/>
      <c r="H297" s="6"/>
      <c r="I297" s="34"/>
      <c r="J297" s="6"/>
      <c r="K297" s="6"/>
      <c r="L297" s="6"/>
      <c r="M297" s="62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5.75" customHeight="1" x14ac:dyDescent="0.2">
      <c r="A298" s="6"/>
      <c r="B298" s="34"/>
      <c r="C298" s="34"/>
      <c r="D298" s="34"/>
      <c r="E298" s="6"/>
      <c r="F298" s="6"/>
      <c r="G298" s="6"/>
      <c r="H298" s="6"/>
      <c r="I298" s="34"/>
      <c r="J298" s="6"/>
      <c r="K298" s="6"/>
      <c r="L298" s="6"/>
      <c r="M298" s="62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5.75" customHeight="1" x14ac:dyDescent="0.2">
      <c r="A299" s="6"/>
      <c r="B299" s="34"/>
      <c r="C299" s="34"/>
      <c r="D299" s="34"/>
      <c r="E299" s="6"/>
      <c r="F299" s="6"/>
      <c r="G299" s="6"/>
      <c r="H299" s="6"/>
      <c r="I299" s="34"/>
      <c r="J299" s="6"/>
      <c r="K299" s="6"/>
      <c r="L299" s="6"/>
      <c r="M299" s="62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5.75" customHeight="1" x14ac:dyDescent="0.2">
      <c r="A300" s="6"/>
      <c r="B300" s="34"/>
      <c r="C300" s="34"/>
      <c r="D300" s="34"/>
      <c r="E300" s="6"/>
      <c r="F300" s="6"/>
      <c r="G300" s="6"/>
      <c r="H300" s="6"/>
      <c r="I300" s="34"/>
      <c r="J300" s="6"/>
      <c r="K300" s="6"/>
      <c r="L300" s="6"/>
      <c r="M300" s="62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5.75" customHeight="1" x14ac:dyDescent="0.2">
      <c r="A301" s="6"/>
      <c r="B301" s="34"/>
      <c r="C301" s="34"/>
      <c r="D301" s="34"/>
      <c r="E301" s="6"/>
      <c r="F301" s="6"/>
      <c r="G301" s="6"/>
      <c r="H301" s="6"/>
      <c r="I301" s="34"/>
      <c r="J301" s="6"/>
      <c r="K301" s="6"/>
      <c r="L301" s="6"/>
      <c r="M301" s="62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5.75" customHeight="1" x14ac:dyDescent="0.2">
      <c r="A302" s="6"/>
      <c r="B302" s="34"/>
      <c r="C302" s="34"/>
      <c r="D302" s="34"/>
      <c r="E302" s="6"/>
      <c r="F302" s="6"/>
      <c r="G302" s="6"/>
      <c r="H302" s="6"/>
      <c r="I302" s="34"/>
      <c r="J302" s="6"/>
      <c r="K302" s="6"/>
      <c r="L302" s="6"/>
      <c r="M302" s="62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5.75" customHeight="1" x14ac:dyDescent="0.2">
      <c r="A303" s="6"/>
      <c r="B303" s="34"/>
      <c r="C303" s="34"/>
      <c r="D303" s="34"/>
      <c r="E303" s="6"/>
      <c r="F303" s="6"/>
      <c r="G303" s="6"/>
      <c r="H303" s="6"/>
      <c r="I303" s="34"/>
      <c r="J303" s="6"/>
      <c r="K303" s="6"/>
      <c r="L303" s="6"/>
      <c r="M303" s="62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5.75" customHeight="1" x14ac:dyDescent="0.2">
      <c r="A304" s="6"/>
      <c r="B304" s="34"/>
      <c r="C304" s="34"/>
      <c r="D304" s="34"/>
      <c r="E304" s="6"/>
      <c r="F304" s="6"/>
      <c r="G304" s="6"/>
      <c r="H304" s="6"/>
      <c r="I304" s="34"/>
      <c r="J304" s="6"/>
      <c r="K304" s="6"/>
      <c r="L304" s="6"/>
      <c r="M304" s="62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5.75" customHeight="1" x14ac:dyDescent="0.2">
      <c r="A305" s="6"/>
      <c r="B305" s="34"/>
      <c r="C305" s="34"/>
      <c r="D305" s="34"/>
      <c r="E305" s="6"/>
      <c r="F305" s="6"/>
      <c r="G305" s="6"/>
      <c r="H305" s="6"/>
      <c r="I305" s="34"/>
      <c r="J305" s="6"/>
      <c r="K305" s="6"/>
      <c r="L305" s="6"/>
      <c r="M305" s="62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5.75" customHeight="1" x14ac:dyDescent="0.2">
      <c r="A306" s="6"/>
      <c r="B306" s="34"/>
      <c r="C306" s="34"/>
      <c r="D306" s="34"/>
      <c r="E306" s="6"/>
      <c r="F306" s="6"/>
      <c r="G306" s="6"/>
      <c r="H306" s="6"/>
      <c r="I306" s="34"/>
      <c r="J306" s="6"/>
      <c r="K306" s="6"/>
      <c r="L306" s="6"/>
      <c r="M306" s="62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5.75" customHeight="1" x14ac:dyDescent="0.2">
      <c r="A307" s="6"/>
      <c r="B307" s="34"/>
      <c r="C307" s="34"/>
      <c r="D307" s="34"/>
      <c r="E307" s="6"/>
      <c r="F307" s="6"/>
      <c r="G307" s="6"/>
      <c r="H307" s="6"/>
      <c r="I307" s="34"/>
      <c r="J307" s="6"/>
      <c r="K307" s="6"/>
      <c r="L307" s="6"/>
      <c r="M307" s="62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5.75" customHeight="1" x14ac:dyDescent="0.2">
      <c r="A308" s="6"/>
      <c r="B308" s="34"/>
      <c r="C308" s="34"/>
      <c r="D308" s="34"/>
      <c r="E308" s="6"/>
      <c r="F308" s="6"/>
      <c r="G308" s="6"/>
      <c r="H308" s="6"/>
      <c r="I308" s="34"/>
      <c r="J308" s="6"/>
      <c r="K308" s="6"/>
      <c r="L308" s="6"/>
      <c r="M308" s="62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5.75" customHeight="1" x14ac:dyDescent="0.2">
      <c r="A309" s="6"/>
      <c r="B309" s="34"/>
      <c r="C309" s="34"/>
      <c r="D309" s="34"/>
      <c r="E309" s="6"/>
      <c r="F309" s="6"/>
      <c r="G309" s="6"/>
      <c r="H309" s="6"/>
      <c r="I309" s="34"/>
      <c r="J309" s="6"/>
      <c r="K309" s="6"/>
      <c r="L309" s="6"/>
      <c r="M309" s="62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5.75" customHeight="1" x14ac:dyDescent="0.2">
      <c r="A310" s="6"/>
      <c r="B310" s="34"/>
      <c r="C310" s="34"/>
      <c r="D310" s="34"/>
      <c r="E310" s="6"/>
      <c r="F310" s="6"/>
      <c r="G310" s="6"/>
      <c r="H310" s="6"/>
      <c r="I310" s="34"/>
      <c r="J310" s="6"/>
      <c r="K310" s="6"/>
      <c r="L310" s="6"/>
      <c r="M310" s="62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5.75" customHeight="1" x14ac:dyDescent="0.2">
      <c r="A311" s="6"/>
      <c r="B311" s="34"/>
      <c r="C311" s="34"/>
      <c r="D311" s="34"/>
      <c r="E311" s="6"/>
      <c r="F311" s="6"/>
      <c r="G311" s="6"/>
      <c r="H311" s="6"/>
      <c r="I311" s="34"/>
      <c r="J311" s="6"/>
      <c r="K311" s="6"/>
      <c r="L311" s="6"/>
      <c r="M311" s="62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5.75" customHeight="1" x14ac:dyDescent="0.2">
      <c r="A312" s="6"/>
      <c r="B312" s="34"/>
      <c r="C312" s="34"/>
      <c r="D312" s="34"/>
      <c r="E312" s="6"/>
      <c r="F312" s="6"/>
      <c r="G312" s="6"/>
      <c r="H312" s="6"/>
      <c r="I312" s="34"/>
      <c r="J312" s="6"/>
      <c r="K312" s="6"/>
      <c r="L312" s="6"/>
      <c r="M312" s="62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5.75" customHeight="1" x14ac:dyDescent="0.2">
      <c r="A313" s="6"/>
      <c r="B313" s="34"/>
      <c r="C313" s="34"/>
      <c r="D313" s="34"/>
      <c r="E313" s="6"/>
      <c r="F313" s="6"/>
      <c r="G313" s="6"/>
      <c r="H313" s="6"/>
      <c r="I313" s="34"/>
      <c r="J313" s="6"/>
      <c r="K313" s="6"/>
      <c r="L313" s="6"/>
      <c r="M313" s="62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 customHeight="1" x14ac:dyDescent="0.2">
      <c r="A314" s="6"/>
      <c r="B314" s="34"/>
      <c r="C314" s="34"/>
      <c r="D314" s="34"/>
      <c r="E314" s="6"/>
      <c r="F314" s="6"/>
      <c r="G314" s="6"/>
      <c r="H314" s="6"/>
      <c r="I314" s="34"/>
      <c r="J314" s="6"/>
      <c r="K314" s="6"/>
      <c r="L314" s="6"/>
      <c r="M314" s="62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5.75" customHeight="1" x14ac:dyDescent="0.2">
      <c r="A315" s="6"/>
      <c r="B315" s="34"/>
      <c r="C315" s="34"/>
      <c r="D315" s="34"/>
      <c r="E315" s="6"/>
      <c r="F315" s="6"/>
      <c r="G315" s="6"/>
      <c r="H315" s="6"/>
      <c r="I315" s="34"/>
      <c r="J315" s="6"/>
      <c r="K315" s="6"/>
      <c r="L315" s="6"/>
      <c r="M315" s="62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5.75" customHeight="1" x14ac:dyDescent="0.2">
      <c r="A316" s="6"/>
      <c r="B316" s="34"/>
      <c r="C316" s="34"/>
      <c r="D316" s="34"/>
      <c r="E316" s="6"/>
      <c r="F316" s="6"/>
      <c r="G316" s="6"/>
      <c r="H316" s="6"/>
      <c r="I316" s="34"/>
      <c r="J316" s="6"/>
      <c r="K316" s="6"/>
      <c r="L316" s="6"/>
      <c r="M316" s="62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5.75" customHeight="1" x14ac:dyDescent="0.2">
      <c r="A317" s="6"/>
      <c r="B317" s="34"/>
      <c r="C317" s="34"/>
      <c r="D317" s="34"/>
      <c r="E317" s="6"/>
      <c r="F317" s="6"/>
      <c r="G317" s="6"/>
      <c r="H317" s="6"/>
      <c r="I317" s="34"/>
      <c r="J317" s="6"/>
      <c r="K317" s="6"/>
      <c r="L317" s="6"/>
      <c r="M317" s="62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5.75" customHeight="1" x14ac:dyDescent="0.2">
      <c r="A318" s="6"/>
      <c r="B318" s="34"/>
      <c r="C318" s="34"/>
      <c r="D318" s="34"/>
      <c r="E318" s="6"/>
      <c r="F318" s="6"/>
      <c r="G318" s="6"/>
      <c r="H318" s="6"/>
      <c r="I318" s="34"/>
      <c r="J318" s="6"/>
      <c r="K318" s="6"/>
      <c r="L318" s="6"/>
      <c r="M318" s="62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5.75" customHeight="1" x14ac:dyDescent="0.2">
      <c r="A319" s="6"/>
      <c r="B319" s="34"/>
      <c r="C319" s="34"/>
      <c r="D319" s="34"/>
      <c r="E319" s="6"/>
      <c r="F319" s="6"/>
      <c r="G319" s="6"/>
      <c r="H319" s="6"/>
      <c r="I319" s="34"/>
      <c r="J319" s="6"/>
      <c r="K319" s="6"/>
      <c r="L319" s="6"/>
      <c r="M319" s="62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5.75" customHeight="1" x14ac:dyDescent="0.2">
      <c r="A320" s="6"/>
      <c r="B320" s="34"/>
      <c r="C320" s="34"/>
      <c r="D320" s="34"/>
      <c r="E320" s="6"/>
      <c r="F320" s="6"/>
      <c r="G320" s="6"/>
      <c r="H320" s="6"/>
      <c r="I320" s="34"/>
      <c r="J320" s="6"/>
      <c r="K320" s="6"/>
      <c r="L320" s="6"/>
      <c r="M320" s="62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5.75" customHeight="1" x14ac:dyDescent="0.2">
      <c r="A321" s="6"/>
      <c r="B321" s="34"/>
      <c r="C321" s="34"/>
      <c r="D321" s="34"/>
      <c r="E321" s="6"/>
      <c r="F321" s="6"/>
      <c r="G321" s="6"/>
      <c r="H321" s="6"/>
      <c r="I321" s="34"/>
      <c r="J321" s="6"/>
      <c r="K321" s="6"/>
      <c r="L321" s="6"/>
      <c r="M321" s="62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5.75" customHeight="1" x14ac:dyDescent="0.2">
      <c r="A322" s="6"/>
      <c r="B322" s="34"/>
      <c r="C322" s="34"/>
      <c r="D322" s="34"/>
      <c r="E322" s="6"/>
      <c r="F322" s="6"/>
      <c r="G322" s="6"/>
      <c r="H322" s="6"/>
      <c r="I322" s="34"/>
      <c r="J322" s="6"/>
      <c r="K322" s="6"/>
      <c r="L322" s="6"/>
      <c r="M322" s="62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5.75" customHeight="1" x14ac:dyDescent="0.2">
      <c r="A323" s="6"/>
      <c r="B323" s="34"/>
      <c r="C323" s="34"/>
      <c r="D323" s="34"/>
      <c r="E323" s="6"/>
      <c r="F323" s="6"/>
      <c r="G323" s="6"/>
      <c r="H323" s="6"/>
      <c r="I323" s="34"/>
      <c r="J323" s="6"/>
      <c r="K323" s="6"/>
      <c r="L323" s="6"/>
      <c r="M323" s="62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5.75" customHeight="1" x14ac:dyDescent="0.2">
      <c r="A324" s="6"/>
      <c r="B324" s="34"/>
      <c r="C324" s="34"/>
      <c r="D324" s="34"/>
      <c r="E324" s="6"/>
      <c r="F324" s="6"/>
      <c r="G324" s="6"/>
      <c r="H324" s="6"/>
      <c r="I324" s="34"/>
      <c r="J324" s="6"/>
      <c r="K324" s="6"/>
      <c r="L324" s="6"/>
      <c r="M324" s="62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5.75" customHeight="1" x14ac:dyDescent="0.2">
      <c r="A325" s="6"/>
      <c r="B325" s="34"/>
      <c r="C325" s="34"/>
      <c r="D325" s="34"/>
      <c r="E325" s="6"/>
      <c r="F325" s="6"/>
      <c r="G325" s="6"/>
      <c r="H325" s="6"/>
      <c r="I325" s="34"/>
      <c r="J325" s="6"/>
      <c r="K325" s="6"/>
      <c r="L325" s="6"/>
      <c r="M325" s="62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5.75" customHeight="1" x14ac:dyDescent="0.2">
      <c r="A326" s="6"/>
      <c r="B326" s="34"/>
      <c r="C326" s="34"/>
      <c r="D326" s="34"/>
      <c r="E326" s="6"/>
      <c r="F326" s="6"/>
      <c r="G326" s="6"/>
      <c r="H326" s="6"/>
      <c r="I326" s="34"/>
      <c r="J326" s="6"/>
      <c r="K326" s="6"/>
      <c r="L326" s="6"/>
      <c r="M326" s="62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5.75" customHeight="1" x14ac:dyDescent="0.2">
      <c r="A327" s="6"/>
      <c r="B327" s="34"/>
      <c r="C327" s="34"/>
      <c r="D327" s="34"/>
      <c r="E327" s="6"/>
      <c r="F327" s="6"/>
      <c r="G327" s="6"/>
      <c r="H327" s="6"/>
      <c r="I327" s="34"/>
      <c r="J327" s="6"/>
      <c r="K327" s="6"/>
      <c r="L327" s="6"/>
      <c r="M327" s="62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5.75" customHeight="1" x14ac:dyDescent="0.2">
      <c r="A328" s="6"/>
      <c r="B328" s="34"/>
      <c r="C328" s="34"/>
      <c r="D328" s="34"/>
      <c r="E328" s="6"/>
      <c r="F328" s="6"/>
      <c r="G328" s="6"/>
      <c r="H328" s="6"/>
      <c r="I328" s="34"/>
      <c r="J328" s="6"/>
      <c r="K328" s="6"/>
      <c r="L328" s="6"/>
      <c r="M328" s="62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5.75" customHeight="1" x14ac:dyDescent="0.2">
      <c r="A329" s="6"/>
      <c r="B329" s="34"/>
      <c r="C329" s="34"/>
      <c r="D329" s="34"/>
      <c r="E329" s="6"/>
      <c r="F329" s="6"/>
      <c r="G329" s="6"/>
      <c r="H329" s="6"/>
      <c r="I329" s="34"/>
      <c r="J329" s="6"/>
      <c r="K329" s="6"/>
      <c r="L329" s="6"/>
      <c r="M329" s="62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5.75" customHeight="1" x14ac:dyDescent="0.2">
      <c r="A330" s="6"/>
      <c r="B330" s="34"/>
      <c r="C330" s="34"/>
      <c r="D330" s="34"/>
      <c r="E330" s="6"/>
      <c r="F330" s="6"/>
      <c r="G330" s="6"/>
      <c r="H330" s="6"/>
      <c r="I330" s="34"/>
      <c r="J330" s="6"/>
      <c r="K330" s="6"/>
      <c r="L330" s="6"/>
      <c r="M330" s="62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5.75" customHeight="1" x14ac:dyDescent="0.2">
      <c r="A331" s="6"/>
      <c r="B331" s="34"/>
      <c r="C331" s="34"/>
      <c r="D331" s="34"/>
      <c r="E331" s="6"/>
      <c r="F331" s="6"/>
      <c r="G331" s="6"/>
      <c r="H331" s="6"/>
      <c r="I331" s="34"/>
      <c r="J331" s="6"/>
      <c r="K331" s="6"/>
      <c r="L331" s="6"/>
      <c r="M331" s="62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5.75" customHeight="1" x14ac:dyDescent="0.2">
      <c r="A332" s="6"/>
      <c r="B332" s="34"/>
      <c r="C332" s="34"/>
      <c r="D332" s="34"/>
      <c r="E332" s="6"/>
      <c r="F332" s="6"/>
      <c r="G332" s="6"/>
      <c r="H332" s="6"/>
      <c r="I332" s="34"/>
      <c r="J332" s="6"/>
      <c r="K332" s="6"/>
      <c r="L332" s="6"/>
      <c r="M332" s="62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5.75" customHeight="1" x14ac:dyDescent="0.2">
      <c r="A333" s="6"/>
      <c r="B333" s="34"/>
      <c r="C333" s="34"/>
      <c r="D333" s="34"/>
      <c r="E333" s="6"/>
      <c r="F333" s="6"/>
      <c r="G333" s="6"/>
      <c r="H333" s="6"/>
      <c r="I333" s="34"/>
      <c r="J333" s="6"/>
      <c r="K333" s="6"/>
      <c r="L333" s="6"/>
      <c r="M333" s="62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5.75" customHeight="1" x14ac:dyDescent="0.2">
      <c r="A334" s="6"/>
      <c r="B334" s="34"/>
      <c r="C334" s="34"/>
      <c r="D334" s="34"/>
      <c r="E334" s="6"/>
      <c r="F334" s="6"/>
      <c r="G334" s="6"/>
      <c r="H334" s="6"/>
      <c r="I334" s="34"/>
      <c r="J334" s="6"/>
      <c r="K334" s="6"/>
      <c r="L334" s="6"/>
      <c r="M334" s="62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5.75" customHeight="1" x14ac:dyDescent="0.2">
      <c r="A335" s="6"/>
      <c r="B335" s="34"/>
      <c r="C335" s="34"/>
      <c r="D335" s="34"/>
      <c r="E335" s="6"/>
      <c r="F335" s="6"/>
      <c r="G335" s="6"/>
      <c r="H335" s="6"/>
      <c r="I335" s="34"/>
      <c r="J335" s="6"/>
      <c r="K335" s="6"/>
      <c r="L335" s="6"/>
      <c r="M335" s="62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5.75" customHeight="1" x14ac:dyDescent="0.2">
      <c r="A336" s="6"/>
      <c r="B336" s="34"/>
      <c r="C336" s="34"/>
      <c r="D336" s="34"/>
      <c r="E336" s="6"/>
      <c r="F336" s="6"/>
      <c r="G336" s="6"/>
      <c r="H336" s="6"/>
      <c r="I336" s="34"/>
      <c r="J336" s="6"/>
      <c r="K336" s="6"/>
      <c r="L336" s="6"/>
      <c r="M336" s="62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5.75" customHeight="1" x14ac:dyDescent="0.2">
      <c r="A337" s="6"/>
      <c r="B337" s="34"/>
      <c r="C337" s="34"/>
      <c r="D337" s="34"/>
      <c r="E337" s="6"/>
      <c r="F337" s="6"/>
      <c r="G337" s="6"/>
      <c r="H337" s="6"/>
      <c r="I337" s="34"/>
      <c r="J337" s="6"/>
      <c r="K337" s="6"/>
      <c r="L337" s="6"/>
      <c r="M337" s="62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5.75" customHeight="1" x14ac:dyDescent="0.2">
      <c r="A338" s="6"/>
      <c r="B338" s="34"/>
      <c r="C338" s="34"/>
      <c r="D338" s="34"/>
      <c r="E338" s="6"/>
      <c r="F338" s="6"/>
      <c r="G338" s="6"/>
      <c r="H338" s="6"/>
      <c r="I338" s="34"/>
      <c r="J338" s="6"/>
      <c r="K338" s="6"/>
      <c r="L338" s="6"/>
      <c r="M338" s="62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5.75" customHeight="1" x14ac:dyDescent="0.2">
      <c r="A339" s="6"/>
      <c r="B339" s="34"/>
      <c r="C339" s="34"/>
      <c r="D339" s="34"/>
      <c r="E339" s="6"/>
      <c r="F339" s="6"/>
      <c r="G339" s="6"/>
      <c r="H339" s="6"/>
      <c r="I339" s="34"/>
      <c r="J339" s="6"/>
      <c r="K339" s="6"/>
      <c r="L339" s="6"/>
      <c r="M339" s="62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5.75" customHeight="1" x14ac:dyDescent="0.2">
      <c r="A340" s="6"/>
      <c r="B340" s="34"/>
      <c r="C340" s="34"/>
      <c r="D340" s="34"/>
      <c r="E340" s="6"/>
      <c r="F340" s="6"/>
      <c r="G340" s="6"/>
      <c r="H340" s="6"/>
      <c r="I340" s="34"/>
      <c r="J340" s="6"/>
      <c r="K340" s="6"/>
      <c r="L340" s="6"/>
      <c r="M340" s="62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5.75" customHeight="1" x14ac:dyDescent="0.2">
      <c r="A341" s="6"/>
      <c r="B341" s="34"/>
      <c r="C341" s="34"/>
      <c r="D341" s="34"/>
      <c r="E341" s="6"/>
      <c r="F341" s="6"/>
      <c r="G341" s="6"/>
      <c r="H341" s="6"/>
      <c r="I341" s="34"/>
      <c r="J341" s="6"/>
      <c r="K341" s="6"/>
      <c r="L341" s="6"/>
      <c r="M341" s="62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5.75" customHeight="1" x14ac:dyDescent="0.2">
      <c r="A342" s="6"/>
      <c r="B342" s="34"/>
      <c r="C342" s="34"/>
      <c r="D342" s="34"/>
      <c r="E342" s="6"/>
      <c r="F342" s="6"/>
      <c r="G342" s="6"/>
      <c r="H342" s="6"/>
      <c r="I342" s="34"/>
      <c r="J342" s="6"/>
      <c r="K342" s="6"/>
      <c r="L342" s="6"/>
      <c r="M342" s="62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5.75" customHeight="1" x14ac:dyDescent="0.2">
      <c r="A343" s="6"/>
      <c r="B343" s="34"/>
      <c r="C343" s="34"/>
      <c r="D343" s="34"/>
      <c r="E343" s="6"/>
      <c r="F343" s="6"/>
      <c r="G343" s="6"/>
      <c r="H343" s="6"/>
      <c r="I343" s="34"/>
      <c r="J343" s="6"/>
      <c r="K343" s="6"/>
      <c r="L343" s="6"/>
      <c r="M343" s="62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5.75" customHeight="1" x14ac:dyDescent="0.2">
      <c r="A344" s="6"/>
      <c r="B344" s="34"/>
      <c r="C344" s="34"/>
      <c r="D344" s="34"/>
      <c r="E344" s="6"/>
      <c r="F344" s="6"/>
      <c r="G344" s="6"/>
      <c r="H344" s="6"/>
      <c r="I344" s="34"/>
      <c r="J344" s="6"/>
      <c r="K344" s="6"/>
      <c r="L344" s="6"/>
      <c r="M344" s="62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5.75" customHeight="1" x14ac:dyDescent="0.2">
      <c r="A345" s="6"/>
      <c r="B345" s="34"/>
      <c r="C345" s="34"/>
      <c r="D345" s="34"/>
      <c r="E345" s="6"/>
      <c r="F345" s="6"/>
      <c r="G345" s="6"/>
      <c r="H345" s="6"/>
      <c r="I345" s="34"/>
      <c r="J345" s="6"/>
      <c r="K345" s="6"/>
      <c r="L345" s="6"/>
      <c r="M345" s="62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5.75" customHeight="1" x14ac:dyDescent="0.2">
      <c r="A346" s="6"/>
      <c r="B346" s="34"/>
      <c r="C346" s="34"/>
      <c r="D346" s="34"/>
      <c r="E346" s="6"/>
      <c r="F346" s="6"/>
      <c r="G346" s="6"/>
      <c r="H346" s="6"/>
      <c r="I346" s="34"/>
      <c r="J346" s="6"/>
      <c r="K346" s="6"/>
      <c r="L346" s="6"/>
      <c r="M346" s="62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5.75" customHeight="1" x14ac:dyDescent="0.2">
      <c r="A347" s="6"/>
      <c r="B347" s="34"/>
      <c r="C347" s="34"/>
      <c r="D347" s="34"/>
      <c r="E347" s="6"/>
      <c r="F347" s="6"/>
      <c r="G347" s="6"/>
      <c r="H347" s="6"/>
      <c r="I347" s="34"/>
      <c r="J347" s="6"/>
      <c r="K347" s="6"/>
      <c r="L347" s="6"/>
      <c r="M347" s="62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5.75" customHeight="1" x14ac:dyDescent="0.2">
      <c r="A348" s="6"/>
      <c r="B348" s="34"/>
      <c r="C348" s="34"/>
      <c r="D348" s="34"/>
      <c r="E348" s="6"/>
      <c r="F348" s="6"/>
      <c r="G348" s="6"/>
      <c r="H348" s="6"/>
      <c r="I348" s="34"/>
      <c r="J348" s="6"/>
      <c r="K348" s="6"/>
      <c r="L348" s="6"/>
      <c r="M348" s="62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5.75" customHeight="1" x14ac:dyDescent="0.2">
      <c r="A349" s="6"/>
      <c r="B349" s="34"/>
      <c r="C349" s="34"/>
      <c r="D349" s="34"/>
      <c r="E349" s="6"/>
      <c r="F349" s="6"/>
      <c r="G349" s="6"/>
      <c r="H349" s="6"/>
      <c r="I349" s="34"/>
      <c r="J349" s="6"/>
      <c r="K349" s="6"/>
      <c r="L349" s="6"/>
      <c r="M349" s="62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5.75" customHeight="1" x14ac:dyDescent="0.2">
      <c r="A350" s="6"/>
      <c r="B350" s="34"/>
      <c r="C350" s="34"/>
      <c r="D350" s="34"/>
      <c r="E350" s="6"/>
      <c r="F350" s="6"/>
      <c r="G350" s="6"/>
      <c r="H350" s="6"/>
      <c r="I350" s="34"/>
      <c r="J350" s="6"/>
      <c r="K350" s="6"/>
      <c r="L350" s="6"/>
      <c r="M350" s="62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 customHeight="1" x14ac:dyDescent="0.2">
      <c r="A351" s="6"/>
      <c r="B351" s="34"/>
      <c r="C351" s="34"/>
      <c r="D351" s="34"/>
      <c r="E351" s="6"/>
      <c r="F351" s="6"/>
      <c r="G351" s="6"/>
      <c r="H351" s="6"/>
      <c r="I351" s="34"/>
      <c r="J351" s="6"/>
      <c r="K351" s="6"/>
      <c r="L351" s="6"/>
      <c r="M351" s="62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5.75" customHeight="1" x14ac:dyDescent="0.2">
      <c r="A352" s="6"/>
      <c r="B352" s="34"/>
      <c r="C352" s="34"/>
      <c r="D352" s="34"/>
      <c r="E352" s="6"/>
      <c r="F352" s="6"/>
      <c r="G352" s="6"/>
      <c r="H352" s="6"/>
      <c r="I352" s="34"/>
      <c r="J352" s="6"/>
      <c r="K352" s="6"/>
      <c r="L352" s="6"/>
      <c r="M352" s="62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5.75" customHeight="1" x14ac:dyDescent="0.2">
      <c r="A353" s="6"/>
      <c r="B353" s="34"/>
      <c r="C353" s="34"/>
      <c r="D353" s="34"/>
      <c r="E353" s="6"/>
      <c r="F353" s="6"/>
      <c r="G353" s="6"/>
      <c r="H353" s="6"/>
      <c r="I353" s="34"/>
      <c r="J353" s="6"/>
      <c r="K353" s="6"/>
      <c r="L353" s="6"/>
      <c r="M353" s="62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5.75" customHeight="1" x14ac:dyDescent="0.2">
      <c r="A354" s="6"/>
      <c r="B354" s="34"/>
      <c r="C354" s="34"/>
      <c r="D354" s="34"/>
      <c r="E354" s="6"/>
      <c r="F354" s="6"/>
      <c r="G354" s="6"/>
      <c r="H354" s="6"/>
      <c r="I354" s="34"/>
      <c r="J354" s="6"/>
      <c r="K354" s="6"/>
      <c r="L354" s="6"/>
      <c r="M354" s="62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5.75" customHeight="1" x14ac:dyDescent="0.2">
      <c r="A355" s="6"/>
      <c r="B355" s="34"/>
      <c r="C355" s="34"/>
      <c r="D355" s="34"/>
      <c r="E355" s="6"/>
      <c r="F355" s="6"/>
      <c r="G355" s="6"/>
      <c r="H355" s="6"/>
      <c r="I355" s="34"/>
      <c r="J355" s="6"/>
      <c r="K355" s="6"/>
      <c r="L355" s="6"/>
      <c r="M355" s="62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5.75" customHeight="1" x14ac:dyDescent="0.2">
      <c r="A356" s="6"/>
      <c r="B356" s="34"/>
      <c r="C356" s="34"/>
      <c r="D356" s="34"/>
      <c r="E356" s="6"/>
      <c r="F356" s="6"/>
      <c r="G356" s="6"/>
      <c r="H356" s="6"/>
      <c r="I356" s="34"/>
      <c r="J356" s="6"/>
      <c r="K356" s="6"/>
      <c r="L356" s="6"/>
      <c r="M356" s="62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5.75" customHeight="1" x14ac:dyDescent="0.2">
      <c r="A357" s="6"/>
      <c r="B357" s="34"/>
      <c r="C357" s="34"/>
      <c r="D357" s="34"/>
      <c r="E357" s="6"/>
      <c r="F357" s="6"/>
      <c r="G357" s="6"/>
      <c r="H357" s="6"/>
      <c r="I357" s="34"/>
      <c r="J357" s="6"/>
      <c r="K357" s="6"/>
      <c r="L357" s="6"/>
      <c r="M357" s="62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5.75" customHeight="1" x14ac:dyDescent="0.2">
      <c r="A358" s="6"/>
      <c r="B358" s="34"/>
      <c r="C358" s="34"/>
      <c r="D358" s="34"/>
      <c r="E358" s="6"/>
      <c r="F358" s="6"/>
      <c r="G358" s="6"/>
      <c r="H358" s="6"/>
      <c r="I358" s="34"/>
      <c r="J358" s="6"/>
      <c r="K358" s="6"/>
      <c r="L358" s="6"/>
      <c r="M358" s="62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5.75" customHeight="1" x14ac:dyDescent="0.2">
      <c r="A359" s="6"/>
      <c r="B359" s="34"/>
      <c r="C359" s="34"/>
      <c r="D359" s="34"/>
      <c r="E359" s="6"/>
      <c r="F359" s="6"/>
      <c r="G359" s="6"/>
      <c r="H359" s="6"/>
      <c r="I359" s="34"/>
      <c r="J359" s="6"/>
      <c r="K359" s="6"/>
      <c r="L359" s="6"/>
      <c r="M359" s="62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5.75" customHeight="1" x14ac:dyDescent="0.2">
      <c r="A360" s="6"/>
      <c r="B360" s="34"/>
      <c r="C360" s="34"/>
      <c r="D360" s="34"/>
      <c r="E360" s="6"/>
      <c r="F360" s="6"/>
      <c r="G360" s="6"/>
      <c r="H360" s="6"/>
      <c r="I360" s="34"/>
      <c r="J360" s="6"/>
      <c r="K360" s="6"/>
      <c r="L360" s="6"/>
      <c r="M360" s="62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5.75" customHeight="1" x14ac:dyDescent="0.2">
      <c r="A361" s="6"/>
      <c r="B361" s="34"/>
      <c r="C361" s="34"/>
      <c r="D361" s="34"/>
      <c r="E361" s="6"/>
      <c r="F361" s="6"/>
      <c r="G361" s="6"/>
      <c r="H361" s="6"/>
      <c r="I361" s="34"/>
      <c r="J361" s="6"/>
      <c r="K361" s="6"/>
      <c r="L361" s="6"/>
      <c r="M361" s="62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 customHeight="1" x14ac:dyDescent="0.2">
      <c r="A362" s="6"/>
      <c r="B362" s="34"/>
      <c r="C362" s="34"/>
      <c r="D362" s="34"/>
      <c r="E362" s="6"/>
      <c r="F362" s="6"/>
      <c r="G362" s="6"/>
      <c r="H362" s="6"/>
      <c r="I362" s="34"/>
      <c r="J362" s="6"/>
      <c r="K362" s="6"/>
      <c r="L362" s="6"/>
      <c r="M362" s="62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5.75" customHeight="1" x14ac:dyDescent="0.2">
      <c r="A363" s="6"/>
      <c r="B363" s="34"/>
      <c r="C363" s="34"/>
      <c r="D363" s="34"/>
      <c r="E363" s="6"/>
      <c r="F363" s="6"/>
      <c r="G363" s="6"/>
      <c r="H363" s="6"/>
      <c r="I363" s="34"/>
      <c r="J363" s="6"/>
      <c r="K363" s="6"/>
      <c r="L363" s="6"/>
      <c r="M363" s="62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5.75" customHeight="1" x14ac:dyDescent="0.2">
      <c r="A364" s="6"/>
      <c r="B364" s="34"/>
      <c r="C364" s="34"/>
      <c r="D364" s="34"/>
      <c r="E364" s="6"/>
      <c r="F364" s="6"/>
      <c r="G364" s="6"/>
      <c r="H364" s="6"/>
      <c r="I364" s="34"/>
      <c r="J364" s="6"/>
      <c r="K364" s="6"/>
      <c r="L364" s="6"/>
      <c r="M364" s="62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5.75" customHeight="1" x14ac:dyDescent="0.2">
      <c r="A365" s="6"/>
      <c r="B365" s="34"/>
      <c r="C365" s="34"/>
      <c r="D365" s="34"/>
      <c r="E365" s="6"/>
      <c r="F365" s="6"/>
      <c r="G365" s="6"/>
      <c r="H365" s="6"/>
      <c r="I365" s="34"/>
      <c r="J365" s="6"/>
      <c r="K365" s="6"/>
      <c r="L365" s="6"/>
      <c r="M365" s="62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5.75" customHeight="1" x14ac:dyDescent="0.2">
      <c r="A366" s="6"/>
      <c r="B366" s="34"/>
      <c r="C366" s="34"/>
      <c r="D366" s="34"/>
      <c r="E366" s="6"/>
      <c r="F366" s="6"/>
      <c r="G366" s="6"/>
      <c r="H366" s="6"/>
      <c r="I366" s="34"/>
      <c r="J366" s="6"/>
      <c r="K366" s="6"/>
      <c r="L366" s="6"/>
      <c r="M366" s="62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5.75" customHeight="1" x14ac:dyDescent="0.2">
      <c r="A367" s="6"/>
      <c r="B367" s="34"/>
      <c r="C367" s="34"/>
      <c r="D367" s="34"/>
      <c r="E367" s="6"/>
      <c r="F367" s="6"/>
      <c r="G367" s="6"/>
      <c r="H367" s="6"/>
      <c r="I367" s="34"/>
      <c r="J367" s="6"/>
      <c r="K367" s="6"/>
      <c r="L367" s="6"/>
      <c r="M367" s="62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5.75" customHeight="1" x14ac:dyDescent="0.2">
      <c r="A368" s="6"/>
      <c r="B368" s="34"/>
      <c r="C368" s="34"/>
      <c r="D368" s="34"/>
      <c r="E368" s="6"/>
      <c r="F368" s="6"/>
      <c r="G368" s="6"/>
      <c r="H368" s="6"/>
      <c r="I368" s="34"/>
      <c r="J368" s="6"/>
      <c r="K368" s="6"/>
      <c r="L368" s="6"/>
      <c r="M368" s="62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5.75" customHeight="1" x14ac:dyDescent="0.2">
      <c r="A369" s="6"/>
      <c r="B369" s="34"/>
      <c r="C369" s="34"/>
      <c r="D369" s="34"/>
      <c r="E369" s="6"/>
      <c r="F369" s="6"/>
      <c r="G369" s="6"/>
      <c r="H369" s="6"/>
      <c r="I369" s="34"/>
      <c r="J369" s="6"/>
      <c r="K369" s="6"/>
      <c r="L369" s="6"/>
      <c r="M369" s="62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5.75" customHeight="1" x14ac:dyDescent="0.2">
      <c r="A370" s="6"/>
      <c r="B370" s="34"/>
      <c r="C370" s="34"/>
      <c r="D370" s="34"/>
      <c r="E370" s="6"/>
      <c r="F370" s="6"/>
      <c r="G370" s="6"/>
      <c r="H370" s="6"/>
      <c r="I370" s="34"/>
      <c r="J370" s="6"/>
      <c r="K370" s="6"/>
      <c r="L370" s="6"/>
      <c r="M370" s="62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5.75" customHeight="1" x14ac:dyDescent="0.2">
      <c r="A371" s="6"/>
      <c r="B371" s="34"/>
      <c r="C371" s="34"/>
      <c r="D371" s="34"/>
      <c r="E371" s="6"/>
      <c r="F371" s="6"/>
      <c r="G371" s="6"/>
      <c r="H371" s="6"/>
      <c r="I371" s="34"/>
      <c r="J371" s="6"/>
      <c r="K371" s="6"/>
      <c r="L371" s="6"/>
      <c r="M371" s="62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5.75" customHeight="1" x14ac:dyDescent="0.2">
      <c r="A372" s="6"/>
      <c r="B372" s="34"/>
      <c r="C372" s="34"/>
      <c r="D372" s="34"/>
      <c r="E372" s="6"/>
      <c r="F372" s="6"/>
      <c r="G372" s="6"/>
      <c r="H372" s="6"/>
      <c r="I372" s="34"/>
      <c r="J372" s="6"/>
      <c r="K372" s="6"/>
      <c r="L372" s="6"/>
      <c r="M372" s="62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5.75" customHeight="1" x14ac:dyDescent="0.2">
      <c r="A373" s="6"/>
      <c r="B373" s="34"/>
      <c r="C373" s="34"/>
      <c r="D373" s="34"/>
      <c r="E373" s="6"/>
      <c r="F373" s="6"/>
      <c r="G373" s="6"/>
      <c r="H373" s="6"/>
      <c r="I373" s="34"/>
      <c r="J373" s="6"/>
      <c r="K373" s="6"/>
      <c r="L373" s="6"/>
      <c r="M373" s="62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5.75" customHeight="1" x14ac:dyDescent="0.2">
      <c r="A374" s="6"/>
      <c r="B374" s="34"/>
      <c r="C374" s="34"/>
      <c r="D374" s="34"/>
      <c r="E374" s="6"/>
      <c r="F374" s="6"/>
      <c r="G374" s="6"/>
      <c r="H374" s="6"/>
      <c r="I374" s="34"/>
      <c r="J374" s="6"/>
      <c r="K374" s="6"/>
      <c r="L374" s="6"/>
      <c r="M374" s="62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5.75" customHeight="1" x14ac:dyDescent="0.2">
      <c r="A375" s="6"/>
      <c r="B375" s="34"/>
      <c r="C375" s="34"/>
      <c r="D375" s="34"/>
      <c r="E375" s="6"/>
      <c r="F375" s="6"/>
      <c r="G375" s="6"/>
      <c r="H375" s="6"/>
      <c r="I375" s="34"/>
      <c r="J375" s="6"/>
      <c r="K375" s="6"/>
      <c r="L375" s="6"/>
      <c r="M375" s="62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5.75" customHeight="1" x14ac:dyDescent="0.2">
      <c r="A376" s="6"/>
      <c r="B376" s="34"/>
      <c r="C376" s="34"/>
      <c r="D376" s="34"/>
      <c r="E376" s="6"/>
      <c r="F376" s="6"/>
      <c r="G376" s="6"/>
      <c r="H376" s="6"/>
      <c r="I376" s="34"/>
      <c r="J376" s="6"/>
      <c r="K376" s="6"/>
      <c r="L376" s="6"/>
      <c r="M376" s="62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5.75" customHeight="1" x14ac:dyDescent="0.2">
      <c r="A377" s="6"/>
      <c r="B377" s="34"/>
      <c r="C377" s="34"/>
      <c r="D377" s="34"/>
      <c r="E377" s="6"/>
      <c r="F377" s="6"/>
      <c r="G377" s="6"/>
      <c r="H377" s="6"/>
      <c r="I377" s="34"/>
      <c r="J377" s="6"/>
      <c r="K377" s="6"/>
      <c r="L377" s="6"/>
      <c r="M377" s="62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 customHeight="1" x14ac:dyDescent="0.2">
      <c r="A378" s="6"/>
      <c r="B378" s="34"/>
      <c r="C378" s="34"/>
      <c r="D378" s="34"/>
      <c r="E378" s="6"/>
      <c r="F378" s="6"/>
      <c r="G378" s="6"/>
      <c r="H378" s="6"/>
      <c r="I378" s="34"/>
      <c r="J378" s="6"/>
      <c r="K378" s="6"/>
      <c r="L378" s="6"/>
      <c r="M378" s="62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5.75" customHeight="1" x14ac:dyDescent="0.2">
      <c r="A379" s="6"/>
      <c r="B379" s="34"/>
      <c r="C379" s="34"/>
      <c r="D379" s="34"/>
      <c r="E379" s="6"/>
      <c r="F379" s="6"/>
      <c r="G379" s="6"/>
      <c r="H379" s="6"/>
      <c r="I379" s="34"/>
      <c r="J379" s="6"/>
      <c r="K379" s="6"/>
      <c r="L379" s="6"/>
      <c r="M379" s="62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5.75" customHeight="1" x14ac:dyDescent="0.2">
      <c r="A380" s="6"/>
      <c r="B380" s="34"/>
      <c r="C380" s="34"/>
      <c r="D380" s="34"/>
      <c r="E380" s="6"/>
      <c r="F380" s="6"/>
      <c r="G380" s="6"/>
      <c r="H380" s="6"/>
      <c r="I380" s="34"/>
      <c r="J380" s="6"/>
      <c r="K380" s="6"/>
      <c r="L380" s="6"/>
      <c r="M380" s="62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5.75" customHeight="1" x14ac:dyDescent="0.2">
      <c r="A381" s="6"/>
      <c r="B381" s="34"/>
      <c r="C381" s="34"/>
      <c r="D381" s="34"/>
      <c r="E381" s="6"/>
      <c r="F381" s="6"/>
      <c r="G381" s="6"/>
      <c r="H381" s="6"/>
      <c r="I381" s="34"/>
      <c r="J381" s="6"/>
      <c r="K381" s="6"/>
      <c r="L381" s="6"/>
      <c r="M381" s="62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5.75" customHeight="1" x14ac:dyDescent="0.2">
      <c r="A382" s="6"/>
      <c r="B382" s="34"/>
      <c r="C382" s="34"/>
      <c r="D382" s="34"/>
      <c r="E382" s="6"/>
      <c r="F382" s="6"/>
      <c r="G382" s="6"/>
      <c r="H382" s="6"/>
      <c r="I382" s="34"/>
      <c r="J382" s="6"/>
      <c r="K382" s="6"/>
      <c r="L382" s="6"/>
      <c r="M382" s="62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5.75" customHeight="1" x14ac:dyDescent="0.2">
      <c r="A383" s="6"/>
      <c r="B383" s="34"/>
      <c r="C383" s="34"/>
      <c r="D383" s="34"/>
      <c r="E383" s="6"/>
      <c r="F383" s="6"/>
      <c r="G383" s="6"/>
      <c r="H383" s="6"/>
      <c r="I383" s="34"/>
      <c r="J383" s="6"/>
      <c r="K383" s="6"/>
      <c r="L383" s="6"/>
      <c r="M383" s="62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5.75" customHeight="1" x14ac:dyDescent="0.2">
      <c r="A384" s="6"/>
      <c r="B384" s="34"/>
      <c r="C384" s="34"/>
      <c r="D384" s="34"/>
      <c r="E384" s="6"/>
      <c r="F384" s="6"/>
      <c r="G384" s="6"/>
      <c r="H384" s="6"/>
      <c r="I384" s="34"/>
      <c r="J384" s="6"/>
      <c r="K384" s="6"/>
      <c r="L384" s="6"/>
      <c r="M384" s="62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5.75" customHeight="1" x14ac:dyDescent="0.2">
      <c r="A385" s="6"/>
      <c r="B385" s="34"/>
      <c r="C385" s="34"/>
      <c r="D385" s="34"/>
      <c r="E385" s="6"/>
      <c r="F385" s="6"/>
      <c r="G385" s="6"/>
      <c r="H385" s="6"/>
      <c r="I385" s="34"/>
      <c r="J385" s="6"/>
      <c r="K385" s="6"/>
      <c r="L385" s="6"/>
      <c r="M385" s="62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5.75" customHeight="1" x14ac:dyDescent="0.2">
      <c r="A386" s="6"/>
      <c r="B386" s="34"/>
      <c r="C386" s="34"/>
      <c r="D386" s="34"/>
      <c r="E386" s="6"/>
      <c r="F386" s="6"/>
      <c r="G386" s="6"/>
      <c r="H386" s="6"/>
      <c r="I386" s="34"/>
      <c r="J386" s="6"/>
      <c r="K386" s="6"/>
      <c r="L386" s="6"/>
      <c r="M386" s="62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5.75" customHeight="1" x14ac:dyDescent="0.2">
      <c r="A387" s="6"/>
      <c r="B387" s="34"/>
      <c r="C387" s="34"/>
      <c r="D387" s="34"/>
      <c r="E387" s="6"/>
      <c r="F387" s="6"/>
      <c r="G387" s="6"/>
      <c r="H387" s="6"/>
      <c r="I387" s="34"/>
      <c r="J387" s="6"/>
      <c r="K387" s="6"/>
      <c r="L387" s="6"/>
      <c r="M387" s="62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5.75" customHeight="1" x14ac:dyDescent="0.2">
      <c r="A388" s="6"/>
      <c r="B388" s="34"/>
      <c r="C388" s="34"/>
      <c r="D388" s="34"/>
      <c r="E388" s="6"/>
      <c r="F388" s="6"/>
      <c r="G388" s="6"/>
      <c r="H388" s="6"/>
      <c r="I388" s="34"/>
      <c r="J388" s="6"/>
      <c r="K388" s="6"/>
      <c r="L388" s="6"/>
      <c r="M388" s="62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5.75" customHeight="1" x14ac:dyDescent="0.2">
      <c r="A389" s="6"/>
      <c r="B389" s="34"/>
      <c r="C389" s="34"/>
      <c r="D389" s="34"/>
      <c r="E389" s="6"/>
      <c r="F389" s="6"/>
      <c r="G389" s="6"/>
      <c r="H389" s="6"/>
      <c r="I389" s="34"/>
      <c r="J389" s="6"/>
      <c r="K389" s="6"/>
      <c r="L389" s="6"/>
      <c r="M389" s="62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5.75" customHeight="1" x14ac:dyDescent="0.2">
      <c r="A390" s="6"/>
      <c r="B390" s="34"/>
      <c r="C390" s="34"/>
      <c r="D390" s="34"/>
      <c r="E390" s="6"/>
      <c r="F390" s="6"/>
      <c r="G390" s="6"/>
      <c r="H390" s="6"/>
      <c r="I390" s="34"/>
      <c r="J390" s="6"/>
      <c r="K390" s="6"/>
      <c r="L390" s="6"/>
      <c r="M390" s="62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5.75" customHeight="1" x14ac:dyDescent="0.2">
      <c r="A391" s="6"/>
      <c r="B391" s="34"/>
      <c r="C391" s="34"/>
      <c r="D391" s="34"/>
      <c r="E391" s="6"/>
      <c r="F391" s="6"/>
      <c r="G391" s="6"/>
      <c r="H391" s="6"/>
      <c r="I391" s="34"/>
      <c r="J391" s="6"/>
      <c r="K391" s="6"/>
      <c r="L391" s="6"/>
      <c r="M391" s="62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5.75" customHeight="1" x14ac:dyDescent="0.2">
      <c r="A392" s="6"/>
      <c r="B392" s="34"/>
      <c r="C392" s="34"/>
      <c r="D392" s="34"/>
      <c r="E392" s="6"/>
      <c r="F392" s="6"/>
      <c r="G392" s="6"/>
      <c r="H392" s="6"/>
      <c r="I392" s="34"/>
      <c r="J392" s="6"/>
      <c r="K392" s="6"/>
      <c r="L392" s="6"/>
      <c r="M392" s="62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5.75" customHeight="1" x14ac:dyDescent="0.2">
      <c r="A393" s="6"/>
      <c r="B393" s="34"/>
      <c r="C393" s="34"/>
      <c r="D393" s="34"/>
      <c r="E393" s="6"/>
      <c r="F393" s="6"/>
      <c r="G393" s="6"/>
      <c r="H393" s="6"/>
      <c r="I393" s="34"/>
      <c r="J393" s="6"/>
      <c r="K393" s="6"/>
      <c r="L393" s="6"/>
      <c r="M393" s="62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5.75" customHeight="1" x14ac:dyDescent="0.2">
      <c r="A394" s="6"/>
      <c r="B394" s="34"/>
      <c r="C394" s="34"/>
      <c r="D394" s="34"/>
      <c r="E394" s="6"/>
      <c r="F394" s="6"/>
      <c r="G394" s="6"/>
      <c r="H394" s="6"/>
      <c r="I394" s="34"/>
      <c r="J394" s="6"/>
      <c r="K394" s="6"/>
      <c r="L394" s="6"/>
      <c r="M394" s="62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5.75" customHeight="1" x14ac:dyDescent="0.2">
      <c r="A395" s="6"/>
      <c r="B395" s="34"/>
      <c r="C395" s="34"/>
      <c r="D395" s="34"/>
      <c r="E395" s="6"/>
      <c r="F395" s="6"/>
      <c r="G395" s="6"/>
      <c r="H395" s="6"/>
      <c r="I395" s="34"/>
      <c r="J395" s="6"/>
      <c r="K395" s="6"/>
      <c r="L395" s="6"/>
      <c r="M395" s="62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5.75" customHeight="1" x14ac:dyDescent="0.2">
      <c r="A396" s="6"/>
      <c r="B396" s="34"/>
      <c r="C396" s="34"/>
      <c r="D396" s="34"/>
      <c r="E396" s="6"/>
      <c r="F396" s="6"/>
      <c r="G396" s="6"/>
      <c r="H396" s="6"/>
      <c r="I396" s="34"/>
      <c r="J396" s="6"/>
      <c r="K396" s="6"/>
      <c r="L396" s="6"/>
      <c r="M396" s="62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5.75" customHeight="1" x14ac:dyDescent="0.2">
      <c r="A397" s="6"/>
      <c r="B397" s="34"/>
      <c r="C397" s="34"/>
      <c r="D397" s="34"/>
      <c r="E397" s="6"/>
      <c r="F397" s="6"/>
      <c r="G397" s="6"/>
      <c r="H397" s="6"/>
      <c r="I397" s="34"/>
      <c r="J397" s="6"/>
      <c r="K397" s="6"/>
      <c r="L397" s="6"/>
      <c r="M397" s="62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5.75" customHeight="1" x14ac:dyDescent="0.2">
      <c r="A398" s="6"/>
      <c r="B398" s="34"/>
      <c r="C398" s="34"/>
      <c r="D398" s="34"/>
      <c r="E398" s="6"/>
      <c r="F398" s="6"/>
      <c r="G398" s="6"/>
      <c r="H398" s="6"/>
      <c r="I398" s="34"/>
      <c r="J398" s="6"/>
      <c r="K398" s="6"/>
      <c r="L398" s="6"/>
      <c r="M398" s="62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5.75" customHeight="1" x14ac:dyDescent="0.2">
      <c r="A399" s="6"/>
      <c r="B399" s="34"/>
      <c r="C399" s="34"/>
      <c r="D399" s="34"/>
      <c r="E399" s="6"/>
      <c r="F399" s="6"/>
      <c r="G399" s="6"/>
      <c r="H399" s="6"/>
      <c r="I399" s="34"/>
      <c r="J399" s="6"/>
      <c r="K399" s="6"/>
      <c r="L399" s="6"/>
      <c r="M399" s="62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5.75" customHeight="1" x14ac:dyDescent="0.2">
      <c r="A400" s="6"/>
      <c r="B400" s="34"/>
      <c r="C400" s="34"/>
      <c r="D400" s="34"/>
      <c r="E400" s="6"/>
      <c r="F400" s="6"/>
      <c r="G400" s="6"/>
      <c r="H400" s="6"/>
      <c r="I400" s="34"/>
      <c r="J400" s="6"/>
      <c r="K400" s="6"/>
      <c r="L400" s="6"/>
      <c r="M400" s="62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5.75" customHeight="1" x14ac:dyDescent="0.2">
      <c r="A401" s="6"/>
      <c r="B401" s="34"/>
      <c r="C401" s="34"/>
      <c r="D401" s="34"/>
      <c r="E401" s="6"/>
      <c r="F401" s="6"/>
      <c r="G401" s="6"/>
      <c r="H401" s="6"/>
      <c r="I401" s="34"/>
      <c r="J401" s="6"/>
      <c r="K401" s="6"/>
      <c r="L401" s="6"/>
      <c r="M401" s="62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5.75" customHeight="1" x14ac:dyDescent="0.2">
      <c r="A402" s="6"/>
      <c r="B402" s="34"/>
      <c r="C402" s="34"/>
      <c r="D402" s="34"/>
      <c r="E402" s="6"/>
      <c r="F402" s="6"/>
      <c r="G402" s="6"/>
      <c r="H402" s="6"/>
      <c r="I402" s="34"/>
      <c r="J402" s="6"/>
      <c r="K402" s="6"/>
      <c r="L402" s="6"/>
      <c r="M402" s="62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5.75" customHeight="1" x14ac:dyDescent="0.2">
      <c r="A403" s="6"/>
      <c r="B403" s="34"/>
      <c r="C403" s="34"/>
      <c r="D403" s="34"/>
      <c r="E403" s="6"/>
      <c r="F403" s="6"/>
      <c r="G403" s="6"/>
      <c r="H403" s="6"/>
      <c r="I403" s="34"/>
      <c r="J403" s="6"/>
      <c r="K403" s="6"/>
      <c r="L403" s="6"/>
      <c r="M403" s="62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5.75" customHeight="1" x14ac:dyDescent="0.2">
      <c r="A404" s="6"/>
      <c r="B404" s="34"/>
      <c r="C404" s="34"/>
      <c r="D404" s="34"/>
      <c r="E404" s="6"/>
      <c r="F404" s="6"/>
      <c r="G404" s="6"/>
      <c r="H404" s="6"/>
      <c r="I404" s="34"/>
      <c r="J404" s="6"/>
      <c r="K404" s="6"/>
      <c r="L404" s="6"/>
      <c r="M404" s="62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5.75" customHeight="1" x14ac:dyDescent="0.2">
      <c r="A405" s="6"/>
      <c r="B405" s="34"/>
      <c r="C405" s="34"/>
      <c r="D405" s="34"/>
      <c r="E405" s="6"/>
      <c r="F405" s="6"/>
      <c r="G405" s="6"/>
      <c r="H405" s="6"/>
      <c r="I405" s="34"/>
      <c r="J405" s="6"/>
      <c r="K405" s="6"/>
      <c r="L405" s="6"/>
      <c r="M405" s="62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5.75" customHeight="1" x14ac:dyDescent="0.2">
      <c r="A406" s="6"/>
      <c r="B406" s="34"/>
      <c r="C406" s="34"/>
      <c r="D406" s="34"/>
      <c r="E406" s="6"/>
      <c r="F406" s="6"/>
      <c r="G406" s="6"/>
      <c r="H406" s="6"/>
      <c r="I406" s="34"/>
      <c r="J406" s="6"/>
      <c r="K406" s="6"/>
      <c r="L406" s="6"/>
      <c r="M406" s="62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5.75" customHeight="1" x14ac:dyDescent="0.2">
      <c r="A407" s="6"/>
      <c r="B407" s="34"/>
      <c r="C407" s="34"/>
      <c r="D407" s="34"/>
      <c r="E407" s="6"/>
      <c r="F407" s="6"/>
      <c r="G407" s="6"/>
      <c r="H407" s="6"/>
      <c r="I407" s="34"/>
      <c r="J407" s="6"/>
      <c r="K407" s="6"/>
      <c r="L407" s="6"/>
      <c r="M407" s="62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5.75" customHeight="1" x14ac:dyDescent="0.2">
      <c r="A408" s="6"/>
      <c r="B408" s="34"/>
      <c r="C408" s="34"/>
      <c r="D408" s="34"/>
      <c r="E408" s="6"/>
      <c r="F408" s="6"/>
      <c r="G408" s="6"/>
      <c r="H408" s="6"/>
      <c r="I408" s="34"/>
      <c r="J408" s="6"/>
      <c r="K408" s="6"/>
      <c r="L408" s="6"/>
      <c r="M408" s="62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5.75" customHeight="1" x14ac:dyDescent="0.2">
      <c r="A409" s="6"/>
      <c r="B409" s="34"/>
      <c r="C409" s="34"/>
      <c r="D409" s="34"/>
      <c r="E409" s="6"/>
      <c r="F409" s="6"/>
      <c r="G409" s="6"/>
      <c r="H409" s="6"/>
      <c r="I409" s="34"/>
      <c r="J409" s="6"/>
      <c r="K409" s="6"/>
      <c r="L409" s="6"/>
      <c r="M409" s="62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5.75" customHeight="1" x14ac:dyDescent="0.2">
      <c r="A410" s="6"/>
      <c r="B410" s="34"/>
      <c r="C410" s="34"/>
      <c r="D410" s="34"/>
      <c r="E410" s="6"/>
      <c r="F410" s="6"/>
      <c r="G410" s="6"/>
      <c r="H410" s="6"/>
      <c r="I410" s="34"/>
      <c r="J410" s="6"/>
      <c r="K410" s="6"/>
      <c r="L410" s="6"/>
      <c r="M410" s="62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5.75" customHeight="1" x14ac:dyDescent="0.2">
      <c r="A411" s="6"/>
      <c r="B411" s="34"/>
      <c r="C411" s="34"/>
      <c r="D411" s="34"/>
      <c r="E411" s="6"/>
      <c r="F411" s="6"/>
      <c r="G411" s="6"/>
      <c r="H411" s="6"/>
      <c r="I411" s="34"/>
      <c r="J411" s="6"/>
      <c r="K411" s="6"/>
      <c r="L411" s="6"/>
      <c r="M411" s="62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5.75" customHeight="1" x14ac:dyDescent="0.2">
      <c r="A412" s="6"/>
      <c r="B412" s="34"/>
      <c r="C412" s="34"/>
      <c r="D412" s="34"/>
      <c r="E412" s="6"/>
      <c r="F412" s="6"/>
      <c r="G412" s="6"/>
      <c r="H412" s="6"/>
      <c r="I412" s="34"/>
      <c r="J412" s="6"/>
      <c r="K412" s="6"/>
      <c r="L412" s="6"/>
      <c r="M412" s="62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5.75" customHeight="1" x14ac:dyDescent="0.2">
      <c r="A413" s="6"/>
      <c r="B413" s="34"/>
      <c r="C413" s="34"/>
      <c r="D413" s="34"/>
      <c r="E413" s="6"/>
      <c r="F413" s="6"/>
      <c r="G413" s="6"/>
      <c r="H413" s="6"/>
      <c r="I413" s="34"/>
      <c r="J413" s="6"/>
      <c r="K413" s="6"/>
      <c r="L413" s="6"/>
      <c r="M413" s="62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 customHeight="1" x14ac:dyDescent="0.2">
      <c r="A414" s="6"/>
      <c r="B414" s="34"/>
      <c r="C414" s="34"/>
      <c r="D414" s="34"/>
      <c r="E414" s="6"/>
      <c r="F414" s="6"/>
      <c r="G414" s="6"/>
      <c r="H414" s="6"/>
      <c r="I414" s="34"/>
      <c r="J414" s="6"/>
      <c r="K414" s="6"/>
      <c r="L414" s="6"/>
      <c r="M414" s="62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5.75" customHeight="1" x14ac:dyDescent="0.2">
      <c r="A415" s="6"/>
      <c r="B415" s="34"/>
      <c r="C415" s="34"/>
      <c r="D415" s="34"/>
      <c r="E415" s="6"/>
      <c r="F415" s="6"/>
      <c r="G415" s="6"/>
      <c r="H415" s="6"/>
      <c r="I415" s="34"/>
      <c r="J415" s="6"/>
      <c r="K415" s="6"/>
      <c r="L415" s="6"/>
      <c r="M415" s="62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5.75" customHeight="1" x14ac:dyDescent="0.2">
      <c r="A416" s="6"/>
      <c r="B416" s="34"/>
      <c r="C416" s="34"/>
      <c r="D416" s="34"/>
      <c r="E416" s="6"/>
      <c r="F416" s="6"/>
      <c r="G416" s="6"/>
      <c r="H416" s="6"/>
      <c r="I416" s="34"/>
      <c r="J416" s="6"/>
      <c r="K416" s="6"/>
      <c r="L416" s="6"/>
      <c r="M416" s="62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5.75" customHeight="1" x14ac:dyDescent="0.2">
      <c r="A417" s="6"/>
      <c r="B417" s="34"/>
      <c r="C417" s="34"/>
      <c r="D417" s="34"/>
      <c r="E417" s="6"/>
      <c r="F417" s="6"/>
      <c r="G417" s="6"/>
      <c r="H417" s="6"/>
      <c r="I417" s="34"/>
      <c r="J417" s="6"/>
      <c r="K417" s="6"/>
      <c r="L417" s="6"/>
      <c r="M417" s="62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5.75" customHeight="1" x14ac:dyDescent="0.2">
      <c r="A418" s="6"/>
      <c r="B418" s="34"/>
      <c r="C418" s="34"/>
      <c r="D418" s="34"/>
      <c r="E418" s="6"/>
      <c r="F418" s="6"/>
      <c r="G418" s="6"/>
      <c r="H418" s="6"/>
      <c r="I418" s="34"/>
      <c r="J418" s="6"/>
      <c r="K418" s="6"/>
      <c r="L418" s="6"/>
      <c r="M418" s="62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5.75" customHeight="1" x14ac:dyDescent="0.2">
      <c r="A419" s="6"/>
      <c r="B419" s="34"/>
      <c r="C419" s="34"/>
      <c r="D419" s="34"/>
      <c r="E419" s="6"/>
      <c r="F419" s="6"/>
      <c r="G419" s="6"/>
      <c r="H419" s="6"/>
      <c r="I419" s="34"/>
      <c r="J419" s="6"/>
      <c r="K419" s="6"/>
      <c r="L419" s="6"/>
      <c r="M419" s="62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5.75" customHeight="1" x14ac:dyDescent="0.2">
      <c r="A420" s="6"/>
      <c r="B420" s="34"/>
      <c r="C420" s="34"/>
      <c r="D420" s="34"/>
      <c r="E420" s="6"/>
      <c r="F420" s="6"/>
      <c r="G420" s="6"/>
      <c r="H420" s="6"/>
      <c r="I420" s="34"/>
      <c r="J420" s="6"/>
      <c r="K420" s="6"/>
      <c r="L420" s="6"/>
      <c r="M420" s="62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5.75" customHeight="1" x14ac:dyDescent="0.2">
      <c r="A421" s="6"/>
      <c r="B421" s="34"/>
      <c r="C421" s="34"/>
      <c r="D421" s="34"/>
      <c r="E421" s="6"/>
      <c r="F421" s="6"/>
      <c r="G421" s="6"/>
      <c r="H421" s="6"/>
      <c r="I421" s="34"/>
      <c r="J421" s="6"/>
      <c r="K421" s="6"/>
      <c r="L421" s="6"/>
      <c r="M421" s="62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5.75" customHeight="1" x14ac:dyDescent="0.2">
      <c r="A422" s="6"/>
      <c r="B422" s="34"/>
      <c r="C422" s="34"/>
      <c r="D422" s="34"/>
      <c r="E422" s="6"/>
      <c r="F422" s="6"/>
      <c r="G422" s="6"/>
      <c r="H422" s="6"/>
      <c r="I422" s="34"/>
      <c r="J422" s="6"/>
      <c r="K422" s="6"/>
      <c r="L422" s="6"/>
      <c r="M422" s="62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5.75" customHeight="1" x14ac:dyDescent="0.2">
      <c r="A423" s="6"/>
      <c r="B423" s="34"/>
      <c r="C423" s="34"/>
      <c r="D423" s="34"/>
      <c r="E423" s="6"/>
      <c r="F423" s="6"/>
      <c r="G423" s="6"/>
      <c r="H423" s="6"/>
      <c r="I423" s="34"/>
      <c r="J423" s="6"/>
      <c r="K423" s="6"/>
      <c r="L423" s="6"/>
      <c r="M423" s="62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5.75" customHeight="1" x14ac:dyDescent="0.2">
      <c r="A424" s="6"/>
      <c r="B424" s="34"/>
      <c r="C424" s="34"/>
      <c r="D424" s="34"/>
      <c r="E424" s="6"/>
      <c r="F424" s="6"/>
      <c r="G424" s="6"/>
      <c r="H424" s="6"/>
      <c r="I424" s="34"/>
      <c r="J424" s="6"/>
      <c r="K424" s="6"/>
      <c r="L424" s="6"/>
      <c r="M424" s="62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5.75" customHeight="1" x14ac:dyDescent="0.2">
      <c r="A425" s="6"/>
      <c r="B425" s="34"/>
      <c r="C425" s="34"/>
      <c r="D425" s="34"/>
      <c r="E425" s="6"/>
      <c r="F425" s="6"/>
      <c r="G425" s="6"/>
      <c r="H425" s="6"/>
      <c r="I425" s="34"/>
      <c r="J425" s="6"/>
      <c r="K425" s="6"/>
      <c r="L425" s="6"/>
      <c r="M425" s="62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5.75" customHeight="1" x14ac:dyDescent="0.2">
      <c r="A426" s="6"/>
      <c r="B426" s="34"/>
      <c r="C426" s="34"/>
      <c r="D426" s="34"/>
      <c r="E426" s="6"/>
      <c r="F426" s="6"/>
      <c r="G426" s="6"/>
      <c r="H426" s="6"/>
      <c r="I426" s="34"/>
      <c r="J426" s="6"/>
      <c r="K426" s="6"/>
      <c r="L426" s="6"/>
      <c r="M426" s="62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5.75" customHeight="1" x14ac:dyDescent="0.2">
      <c r="A427" s="6"/>
      <c r="B427" s="34"/>
      <c r="C427" s="34"/>
      <c r="D427" s="34"/>
      <c r="E427" s="6"/>
      <c r="F427" s="6"/>
      <c r="G427" s="6"/>
      <c r="H427" s="6"/>
      <c r="I427" s="34"/>
      <c r="J427" s="6"/>
      <c r="K427" s="6"/>
      <c r="L427" s="6"/>
      <c r="M427" s="62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5.75" customHeight="1" x14ac:dyDescent="0.2">
      <c r="A428" s="6"/>
      <c r="B428" s="34"/>
      <c r="C428" s="34"/>
      <c r="D428" s="34"/>
      <c r="E428" s="6"/>
      <c r="F428" s="6"/>
      <c r="G428" s="6"/>
      <c r="H428" s="6"/>
      <c r="I428" s="34"/>
      <c r="J428" s="6"/>
      <c r="K428" s="6"/>
      <c r="L428" s="6"/>
      <c r="M428" s="62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5.75" customHeight="1" x14ac:dyDescent="0.2">
      <c r="A429" s="6"/>
      <c r="B429" s="34"/>
      <c r="C429" s="34"/>
      <c r="D429" s="34"/>
      <c r="E429" s="6"/>
      <c r="F429" s="6"/>
      <c r="G429" s="6"/>
      <c r="H429" s="6"/>
      <c r="I429" s="34"/>
      <c r="J429" s="6"/>
      <c r="K429" s="6"/>
      <c r="L429" s="6"/>
      <c r="M429" s="62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5.75" customHeight="1" x14ac:dyDescent="0.2">
      <c r="A430" s="6"/>
      <c r="B430" s="34"/>
      <c r="C430" s="34"/>
      <c r="D430" s="34"/>
      <c r="E430" s="6"/>
      <c r="F430" s="6"/>
      <c r="G430" s="6"/>
      <c r="H430" s="6"/>
      <c r="I430" s="34"/>
      <c r="J430" s="6"/>
      <c r="K430" s="6"/>
      <c r="L430" s="6"/>
      <c r="M430" s="62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5.75" customHeight="1" x14ac:dyDescent="0.2">
      <c r="A431" s="6"/>
      <c r="B431" s="34"/>
      <c r="C431" s="34"/>
      <c r="D431" s="34"/>
      <c r="E431" s="6"/>
      <c r="F431" s="6"/>
      <c r="G431" s="6"/>
      <c r="H431" s="6"/>
      <c r="I431" s="34"/>
      <c r="J431" s="6"/>
      <c r="K431" s="6"/>
      <c r="L431" s="6"/>
      <c r="M431" s="62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5.75" customHeight="1" x14ac:dyDescent="0.2">
      <c r="A432" s="6"/>
      <c r="B432" s="34"/>
      <c r="C432" s="34"/>
      <c r="D432" s="34"/>
      <c r="E432" s="6"/>
      <c r="F432" s="6"/>
      <c r="G432" s="6"/>
      <c r="H432" s="6"/>
      <c r="I432" s="34"/>
      <c r="J432" s="6"/>
      <c r="K432" s="6"/>
      <c r="L432" s="6"/>
      <c r="M432" s="62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5.75" customHeight="1" x14ac:dyDescent="0.2">
      <c r="A433" s="6"/>
      <c r="B433" s="34"/>
      <c r="C433" s="34"/>
      <c r="D433" s="34"/>
      <c r="E433" s="6"/>
      <c r="F433" s="6"/>
      <c r="G433" s="6"/>
      <c r="H433" s="6"/>
      <c r="I433" s="34"/>
      <c r="J433" s="6"/>
      <c r="K433" s="6"/>
      <c r="L433" s="6"/>
      <c r="M433" s="62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5.75" customHeight="1" x14ac:dyDescent="0.2">
      <c r="A434" s="6"/>
      <c r="B434" s="34"/>
      <c r="C434" s="34"/>
      <c r="D434" s="34"/>
      <c r="E434" s="6"/>
      <c r="F434" s="6"/>
      <c r="G434" s="6"/>
      <c r="H434" s="6"/>
      <c r="I434" s="34"/>
      <c r="J434" s="6"/>
      <c r="K434" s="6"/>
      <c r="L434" s="6"/>
      <c r="M434" s="62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5.75" customHeight="1" x14ac:dyDescent="0.2">
      <c r="A435" s="6"/>
      <c r="B435" s="34"/>
      <c r="C435" s="34"/>
      <c r="D435" s="34"/>
      <c r="E435" s="6"/>
      <c r="F435" s="6"/>
      <c r="G435" s="6"/>
      <c r="H435" s="6"/>
      <c r="I435" s="34"/>
      <c r="J435" s="6"/>
      <c r="K435" s="6"/>
      <c r="L435" s="6"/>
      <c r="M435" s="62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5.75" customHeight="1" x14ac:dyDescent="0.2">
      <c r="A436" s="6"/>
      <c r="B436" s="34"/>
      <c r="C436" s="34"/>
      <c r="D436" s="34"/>
      <c r="E436" s="6"/>
      <c r="F436" s="6"/>
      <c r="G436" s="6"/>
      <c r="H436" s="6"/>
      <c r="I436" s="34"/>
      <c r="J436" s="6"/>
      <c r="K436" s="6"/>
      <c r="L436" s="6"/>
      <c r="M436" s="62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5.75" customHeight="1" x14ac:dyDescent="0.2">
      <c r="A437" s="6"/>
      <c r="B437" s="34"/>
      <c r="C437" s="34"/>
      <c r="D437" s="34"/>
      <c r="E437" s="6"/>
      <c r="F437" s="6"/>
      <c r="G437" s="6"/>
      <c r="H437" s="6"/>
      <c r="I437" s="34"/>
      <c r="J437" s="6"/>
      <c r="K437" s="6"/>
      <c r="L437" s="6"/>
      <c r="M437" s="62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5.75" customHeight="1" x14ac:dyDescent="0.2">
      <c r="A438" s="6"/>
      <c r="B438" s="34"/>
      <c r="C438" s="34"/>
      <c r="D438" s="34"/>
      <c r="E438" s="6"/>
      <c r="F438" s="6"/>
      <c r="G438" s="6"/>
      <c r="H438" s="6"/>
      <c r="I438" s="34"/>
      <c r="J438" s="6"/>
      <c r="K438" s="6"/>
      <c r="L438" s="6"/>
      <c r="M438" s="62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5.75" customHeight="1" x14ac:dyDescent="0.2">
      <c r="A439" s="6"/>
      <c r="B439" s="34"/>
      <c r="C439" s="34"/>
      <c r="D439" s="34"/>
      <c r="E439" s="6"/>
      <c r="F439" s="6"/>
      <c r="G439" s="6"/>
      <c r="H439" s="6"/>
      <c r="I439" s="34"/>
      <c r="J439" s="6"/>
      <c r="K439" s="6"/>
      <c r="L439" s="6"/>
      <c r="M439" s="62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5.75" customHeight="1" x14ac:dyDescent="0.2">
      <c r="A440" s="6"/>
      <c r="B440" s="34"/>
      <c r="C440" s="34"/>
      <c r="D440" s="34"/>
      <c r="E440" s="6"/>
      <c r="F440" s="6"/>
      <c r="G440" s="6"/>
      <c r="H440" s="6"/>
      <c r="I440" s="34"/>
      <c r="J440" s="6"/>
      <c r="K440" s="6"/>
      <c r="L440" s="6"/>
      <c r="M440" s="62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5.75" customHeight="1" x14ac:dyDescent="0.2">
      <c r="A441" s="6"/>
      <c r="B441" s="34"/>
      <c r="C441" s="34"/>
      <c r="D441" s="34"/>
      <c r="E441" s="6"/>
      <c r="F441" s="6"/>
      <c r="G441" s="6"/>
      <c r="H441" s="6"/>
      <c r="I441" s="34"/>
      <c r="J441" s="6"/>
      <c r="K441" s="6"/>
      <c r="L441" s="6"/>
      <c r="M441" s="62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5.75" customHeight="1" x14ac:dyDescent="0.2">
      <c r="A442" s="6"/>
      <c r="B442" s="34"/>
      <c r="C442" s="34"/>
      <c r="D442" s="34"/>
      <c r="E442" s="6"/>
      <c r="F442" s="6"/>
      <c r="G442" s="6"/>
      <c r="H442" s="6"/>
      <c r="I442" s="34"/>
      <c r="J442" s="6"/>
      <c r="K442" s="6"/>
      <c r="L442" s="6"/>
      <c r="M442" s="62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5.75" customHeight="1" x14ac:dyDescent="0.2">
      <c r="A443" s="6"/>
      <c r="B443" s="34"/>
      <c r="C443" s="34"/>
      <c r="D443" s="34"/>
      <c r="E443" s="6"/>
      <c r="F443" s="6"/>
      <c r="G443" s="6"/>
      <c r="H443" s="6"/>
      <c r="I443" s="34"/>
      <c r="J443" s="6"/>
      <c r="K443" s="6"/>
      <c r="L443" s="6"/>
      <c r="M443" s="62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5.75" customHeight="1" x14ac:dyDescent="0.2">
      <c r="A444" s="6"/>
      <c r="B444" s="34"/>
      <c r="C444" s="34"/>
      <c r="D444" s="34"/>
      <c r="E444" s="6"/>
      <c r="F444" s="6"/>
      <c r="G444" s="6"/>
      <c r="H444" s="6"/>
      <c r="I444" s="34"/>
      <c r="J444" s="6"/>
      <c r="K444" s="6"/>
      <c r="L444" s="6"/>
      <c r="M444" s="62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5.75" customHeight="1" x14ac:dyDescent="0.2">
      <c r="A445" s="6"/>
      <c r="B445" s="34"/>
      <c r="C445" s="34"/>
      <c r="D445" s="34"/>
      <c r="E445" s="6"/>
      <c r="F445" s="6"/>
      <c r="G445" s="6"/>
      <c r="H445" s="6"/>
      <c r="I445" s="34"/>
      <c r="J445" s="6"/>
      <c r="K445" s="6"/>
      <c r="L445" s="6"/>
      <c r="M445" s="62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5.75" customHeight="1" x14ac:dyDescent="0.2">
      <c r="A446" s="6"/>
      <c r="B446" s="34"/>
      <c r="C446" s="34"/>
      <c r="D446" s="34"/>
      <c r="E446" s="6"/>
      <c r="F446" s="6"/>
      <c r="G446" s="6"/>
      <c r="H446" s="6"/>
      <c r="I446" s="34"/>
      <c r="J446" s="6"/>
      <c r="K446" s="6"/>
      <c r="L446" s="6"/>
      <c r="M446" s="62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5.75" customHeight="1" x14ac:dyDescent="0.2">
      <c r="A447" s="6"/>
      <c r="B447" s="34"/>
      <c r="C447" s="34"/>
      <c r="D447" s="34"/>
      <c r="E447" s="6"/>
      <c r="F447" s="6"/>
      <c r="G447" s="6"/>
      <c r="H447" s="6"/>
      <c r="I447" s="34"/>
      <c r="J447" s="6"/>
      <c r="K447" s="6"/>
      <c r="L447" s="6"/>
      <c r="M447" s="62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5.75" customHeight="1" x14ac:dyDescent="0.2">
      <c r="A448" s="6"/>
      <c r="B448" s="34"/>
      <c r="C448" s="34"/>
      <c r="D448" s="34"/>
      <c r="E448" s="6"/>
      <c r="F448" s="6"/>
      <c r="G448" s="6"/>
      <c r="H448" s="6"/>
      <c r="I448" s="34"/>
      <c r="J448" s="6"/>
      <c r="K448" s="6"/>
      <c r="L448" s="6"/>
      <c r="M448" s="62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5.75" customHeight="1" x14ac:dyDescent="0.2">
      <c r="A449" s="6"/>
      <c r="B449" s="34"/>
      <c r="C449" s="34"/>
      <c r="D449" s="34"/>
      <c r="E449" s="6"/>
      <c r="F449" s="6"/>
      <c r="G449" s="6"/>
      <c r="H449" s="6"/>
      <c r="I449" s="34"/>
      <c r="J449" s="6"/>
      <c r="K449" s="6"/>
      <c r="L449" s="6"/>
      <c r="M449" s="62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5.75" customHeight="1" x14ac:dyDescent="0.2">
      <c r="A450" s="6"/>
      <c r="B450" s="34"/>
      <c r="C450" s="34"/>
      <c r="D450" s="34"/>
      <c r="E450" s="6"/>
      <c r="F450" s="6"/>
      <c r="G450" s="6"/>
      <c r="H450" s="6"/>
      <c r="I450" s="34"/>
      <c r="J450" s="6"/>
      <c r="K450" s="6"/>
      <c r="L450" s="6"/>
      <c r="M450" s="62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5.75" customHeight="1" x14ac:dyDescent="0.2">
      <c r="A451" s="6"/>
      <c r="B451" s="34"/>
      <c r="C451" s="34"/>
      <c r="D451" s="34"/>
      <c r="E451" s="6"/>
      <c r="F451" s="6"/>
      <c r="G451" s="6"/>
      <c r="H451" s="6"/>
      <c r="I451" s="34"/>
      <c r="J451" s="6"/>
      <c r="K451" s="6"/>
      <c r="L451" s="6"/>
      <c r="M451" s="62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5.75" customHeight="1" x14ac:dyDescent="0.2">
      <c r="A452" s="6"/>
      <c r="B452" s="34"/>
      <c r="C452" s="34"/>
      <c r="D452" s="34"/>
      <c r="E452" s="6"/>
      <c r="F452" s="6"/>
      <c r="G452" s="6"/>
      <c r="H452" s="6"/>
      <c r="I452" s="34"/>
      <c r="J452" s="6"/>
      <c r="K452" s="6"/>
      <c r="L452" s="6"/>
      <c r="M452" s="62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5.75" customHeight="1" x14ac:dyDescent="0.2">
      <c r="A453" s="6"/>
      <c r="B453" s="34"/>
      <c r="C453" s="34"/>
      <c r="D453" s="34"/>
      <c r="E453" s="6"/>
      <c r="F453" s="6"/>
      <c r="G453" s="6"/>
      <c r="H453" s="6"/>
      <c r="I453" s="34"/>
      <c r="J453" s="6"/>
      <c r="K453" s="6"/>
      <c r="L453" s="6"/>
      <c r="M453" s="62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5.75" customHeight="1" x14ac:dyDescent="0.2">
      <c r="A454" s="6"/>
      <c r="B454" s="34"/>
      <c r="C454" s="34"/>
      <c r="D454" s="34"/>
      <c r="E454" s="6"/>
      <c r="F454" s="6"/>
      <c r="G454" s="6"/>
      <c r="H454" s="6"/>
      <c r="I454" s="34"/>
      <c r="J454" s="6"/>
      <c r="K454" s="6"/>
      <c r="L454" s="6"/>
      <c r="M454" s="62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5.75" customHeight="1" x14ac:dyDescent="0.2">
      <c r="A455" s="6"/>
      <c r="B455" s="34"/>
      <c r="C455" s="34"/>
      <c r="D455" s="34"/>
      <c r="E455" s="6"/>
      <c r="F455" s="6"/>
      <c r="G455" s="6"/>
      <c r="H455" s="6"/>
      <c r="I455" s="34"/>
      <c r="J455" s="6"/>
      <c r="K455" s="6"/>
      <c r="L455" s="6"/>
      <c r="M455" s="62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5.75" customHeight="1" x14ac:dyDescent="0.2">
      <c r="A456" s="6"/>
      <c r="B456" s="34"/>
      <c r="C456" s="34"/>
      <c r="D456" s="34"/>
      <c r="E456" s="6"/>
      <c r="F456" s="6"/>
      <c r="G456" s="6"/>
      <c r="H456" s="6"/>
      <c r="I456" s="34"/>
      <c r="J456" s="6"/>
      <c r="K456" s="6"/>
      <c r="L456" s="6"/>
      <c r="M456" s="62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5.75" customHeight="1" x14ac:dyDescent="0.2">
      <c r="A457" s="6"/>
      <c r="B457" s="34"/>
      <c r="C457" s="34"/>
      <c r="D457" s="34"/>
      <c r="E457" s="6"/>
      <c r="F457" s="6"/>
      <c r="G457" s="6"/>
      <c r="H457" s="6"/>
      <c r="I457" s="34"/>
      <c r="J457" s="6"/>
      <c r="K457" s="6"/>
      <c r="L457" s="6"/>
      <c r="M457" s="62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5.75" customHeight="1" x14ac:dyDescent="0.2">
      <c r="A458" s="6"/>
      <c r="B458" s="34"/>
      <c r="C458" s="34"/>
      <c r="D458" s="34"/>
      <c r="E458" s="6"/>
      <c r="F458" s="6"/>
      <c r="G458" s="6"/>
      <c r="H458" s="6"/>
      <c r="I458" s="34"/>
      <c r="J458" s="6"/>
      <c r="K458" s="6"/>
      <c r="L458" s="6"/>
      <c r="M458" s="62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5.75" customHeight="1" x14ac:dyDescent="0.2">
      <c r="A459" s="6"/>
      <c r="B459" s="34"/>
      <c r="C459" s="34"/>
      <c r="D459" s="34"/>
      <c r="E459" s="6"/>
      <c r="F459" s="6"/>
      <c r="G459" s="6"/>
      <c r="H459" s="6"/>
      <c r="I459" s="34"/>
      <c r="J459" s="6"/>
      <c r="K459" s="6"/>
      <c r="L459" s="6"/>
      <c r="M459" s="62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5.75" customHeight="1" x14ac:dyDescent="0.2">
      <c r="A460" s="6"/>
      <c r="B460" s="34"/>
      <c r="C460" s="34"/>
      <c r="D460" s="34"/>
      <c r="E460" s="6"/>
      <c r="F460" s="6"/>
      <c r="G460" s="6"/>
      <c r="H460" s="6"/>
      <c r="I460" s="34"/>
      <c r="J460" s="6"/>
      <c r="K460" s="6"/>
      <c r="L460" s="6"/>
      <c r="M460" s="62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5.75" customHeight="1" x14ac:dyDescent="0.2">
      <c r="A461" s="6"/>
      <c r="B461" s="34"/>
      <c r="C461" s="34"/>
      <c r="D461" s="34"/>
      <c r="E461" s="6"/>
      <c r="F461" s="6"/>
      <c r="G461" s="6"/>
      <c r="H461" s="6"/>
      <c r="I461" s="34"/>
      <c r="J461" s="6"/>
      <c r="K461" s="6"/>
      <c r="L461" s="6"/>
      <c r="M461" s="62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5.75" customHeight="1" x14ac:dyDescent="0.2">
      <c r="A462" s="6"/>
      <c r="B462" s="34"/>
      <c r="C462" s="34"/>
      <c r="D462" s="34"/>
      <c r="E462" s="6"/>
      <c r="F462" s="6"/>
      <c r="G462" s="6"/>
      <c r="H462" s="6"/>
      <c r="I462" s="34"/>
      <c r="J462" s="6"/>
      <c r="K462" s="6"/>
      <c r="L462" s="6"/>
      <c r="M462" s="62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5.75" customHeight="1" x14ac:dyDescent="0.2">
      <c r="A463" s="6"/>
      <c r="B463" s="34"/>
      <c r="C463" s="34"/>
      <c r="D463" s="34"/>
      <c r="E463" s="6"/>
      <c r="F463" s="6"/>
      <c r="G463" s="6"/>
      <c r="H463" s="6"/>
      <c r="I463" s="34"/>
      <c r="J463" s="6"/>
      <c r="K463" s="6"/>
      <c r="L463" s="6"/>
      <c r="M463" s="62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5.75" customHeight="1" x14ac:dyDescent="0.2">
      <c r="A464" s="6"/>
      <c r="B464" s="34"/>
      <c r="C464" s="34"/>
      <c r="D464" s="34"/>
      <c r="E464" s="6"/>
      <c r="F464" s="6"/>
      <c r="G464" s="6"/>
      <c r="H464" s="6"/>
      <c r="I464" s="34"/>
      <c r="J464" s="6"/>
      <c r="K464" s="6"/>
      <c r="L464" s="6"/>
      <c r="M464" s="62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5.75" customHeight="1" x14ac:dyDescent="0.2">
      <c r="A465" s="6"/>
      <c r="B465" s="34"/>
      <c r="C465" s="34"/>
      <c r="D465" s="34"/>
      <c r="E465" s="6"/>
      <c r="F465" s="6"/>
      <c r="G465" s="6"/>
      <c r="H465" s="6"/>
      <c r="I465" s="34"/>
      <c r="J465" s="6"/>
      <c r="K465" s="6"/>
      <c r="L465" s="6"/>
      <c r="M465" s="62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5.75" customHeight="1" x14ac:dyDescent="0.2">
      <c r="A466" s="6"/>
      <c r="B466" s="34"/>
      <c r="C466" s="34"/>
      <c r="D466" s="34"/>
      <c r="E466" s="6"/>
      <c r="F466" s="6"/>
      <c r="G466" s="6"/>
      <c r="H466" s="6"/>
      <c r="I466" s="34"/>
      <c r="J466" s="6"/>
      <c r="K466" s="6"/>
      <c r="L466" s="6"/>
      <c r="M466" s="62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5.75" customHeight="1" x14ac:dyDescent="0.2">
      <c r="A467" s="6"/>
      <c r="B467" s="34"/>
      <c r="C467" s="34"/>
      <c r="D467" s="34"/>
      <c r="E467" s="6"/>
      <c r="F467" s="6"/>
      <c r="G467" s="6"/>
      <c r="H467" s="6"/>
      <c r="I467" s="34"/>
      <c r="J467" s="6"/>
      <c r="K467" s="6"/>
      <c r="L467" s="6"/>
      <c r="M467" s="62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5.75" customHeight="1" x14ac:dyDescent="0.2">
      <c r="A468" s="6"/>
      <c r="B468" s="34"/>
      <c r="C468" s="34"/>
      <c r="D468" s="34"/>
      <c r="E468" s="6"/>
      <c r="F468" s="6"/>
      <c r="G468" s="6"/>
      <c r="H468" s="6"/>
      <c r="I468" s="34"/>
      <c r="J468" s="6"/>
      <c r="K468" s="6"/>
      <c r="L468" s="6"/>
      <c r="M468" s="62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5.75" customHeight="1" x14ac:dyDescent="0.2">
      <c r="A469" s="6"/>
      <c r="B469" s="34"/>
      <c r="C469" s="34"/>
      <c r="D469" s="34"/>
      <c r="E469" s="6"/>
      <c r="F469" s="6"/>
      <c r="G469" s="6"/>
      <c r="H469" s="6"/>
      <c r="I469" s="34"/>
      <c r="J469" s="6"/>
      <c r="K469" s="6"/>
      <c r="L469" s="6"/>
      <c r="M469" s="62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5.75" customHeight="1" x14ac:dyDescent="0.2">
      <c r="A470" s="6"/>
      <c r="B470" s="34"/>
      <c r="C470" s="34"/>
      <c r="D470" s="34"/>
      <c r="E470" s="6"/>
      <c r="F470" s="6"/>
      <c r="G470" s="6"/>
      <c r="H470" s="6"/>
      <c r="I470" s="34"/>
      <c r="J470" s="6"/>
      <c r="K470" s="6"/>
      <c r="L470" s="6"/>
      <c r="M470" s="62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5.75" customHeight="1" x14ac:dyDescent="0.2">
      <c r="A471" s="6"/>
      <c r="B471" s="34"/>
      <c r="C471" s="34"/>
      <c r="D471" s="34"/>
      <c r="E471" s="6"/>
      <c r="F471" s="6"/>
      <c r="G471" s="6"/>
      <c r="H471" s="6"/>
      <c r="I471" s="34"/>
      <c r="J471" s="6"/>
      <c r="K471" s="6"/>
      <c r="L471" s="6"/>
      <c r="M471" s="62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5.75" customHeight="1" x14ac:dyDescent="0.2">
      <c r="A472" s="6"/>
      <c r="B472" s="34"/>
      <c r="C472" s="34"/>
      <c r="D472" s="34"/>
      <c r="E472" s="6"/>
      <c r="F472" s="6"/>
      <c r="G472" s="6"/>
      <c r="H472" s="6"/>
      <c r="I472" s="34"/>
      <c r="J472" s="6"/>
      <c r="K472" s="6"/>
      <c r="L472" s="6"/>
      <c r="M472" s="62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5.75" customHeight="1" x14ac:dyDescent="0.2">
      <c r="A473" s="6"/>
      <c r="B473" s="34"/>
      <c r="C473" s="34"/>
      <c r="D473" s="34"/>
      <c r="E473" s="6"/>
      <c r="F473" s="6"/>
      <c r="G473" s="6"/>
      <c r="H473" s="6"/>
      <c r="I473" s="34"/>
      <c r="J473" s="6"/>
      <c r="K473" s="6"/>
      <c r="L473" s="6"/>
      <c r="M473" s="62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5.75" customHeight="1" x14ac:dyDescent="0.2">
      <c r="A474" s="6"/>
      <c r="B474" s="34"/>
      <c r="C474" s="34"/>
      <c r="D474" s="34"/>
      <c r="E474" s="6"/>
      <c r="F474" s="6"/>
      <c r="G474" s="6"/>
      <c r="H474" s="6"/>
      <c r="I474" s="34"/>
      <c r="J474" s="6"/>
      <c r="K474" s="6"/>
      <c r="L474" s="6"/>
      <c r="M474" s="62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5.75" customHeight="1" x14ac:dyDescent="0.2">
      <c r="A475" s="6"/>
      <c r="B475" s="34"/>
      <c r="C475" s="34"/>
      <c r="D475" s="34"/>
      <c r="E475" s="6"/>
      <c r="F475" s="6"/>
      <c r="G475" s="6"/>
      <c r="H475" s="6"/>
      <c r="I475" s="34"/>
      <c r="J475" s="6"/>
      <c r="K475" s="6"/>
      <c r="L475" s="6"/>
      <c r="M475" s="62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5.75" customHeight="1" x14ac:dyDescent="0.2">
      <c r="A476" s="6"/>
      <c r="B476" s="34"/>
      <c r="C476" s="34"/>
      <c r="D476" s="34"/>
      <c r="E476" s="6"/>
      <c r="F476" s="6"/>
      <c r="G476" s="6"/>
      <c r="H476" s="6"/>
      <c r="I476" s="34"/>
      <c r="J476" s="6"/>
      <c r="K476" s="6"/>
      <c r="L476" s="6"/>
      <c r="M476" s="62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5.75" customHeight="1" x14ac:dyDescent="0.2">
      <c r="A477" s="6"/>
      <c r="B477" s="34"/>
      <c r="C477" s="34"/>
      <c r="D477" s="34"/>
      <c r="E477" s="6"/>
      <c r="F477" s="6"/>
      <c r="G477" s="6"/>
      <c r="H477" s="6"/>
      <c r="I477" s="34"/>
      <c r="J477" s="6"/>
      <c r="K477" s="6"/>
      <c r="L477" s="6"/>
      <c r="M477" s="62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5.75" customHeight="1" x14ac:dyDescent="0.2">
      <c r="A478" s="6"/>
      <c r="B478" s="34"/>
      <c r="C478" s="34"/>
      <c r="D478" s="34"/>
      <c r="E478" s="6"/>
      <c r="F478" s="6"/>
      <c r="G478" s="6"/>
      <c r="H478" s="6"/>
      <c r="I478" s="34"/>
      <c r="J478" s="6"/>
      <c r="K478" s="6"/>
      <c r="L478" s="6"/>
      <c r="M478" s="62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5.75" customHeight="1" x14ac:dyDescent="0.2">
      <c r="A479" s="6"/>
      <c r="B479" s="34"/>
      <c r="C479" s="34"/>
      <c r="D479" s="34"/>
      <c r="E479" s="6"/>
      <c r="F479" s="6"/>
      <c r="G479" s="6"/>
      <c r="H479" s="6"/>
      <c r="I479" s="34"/>
      <c r="J479" s="6"/>
      <c r="K479" s="6"/>
      <c r="L479" s="6"/>
      <c r="M479" s="62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5.75" customHeight="1" x14ac:dyDescent="0.2">
      <c r="A480" s="6"/>
      <c r="B480" s="34"/>
      <c r="C480" s="34"/>
      <c r="D480" s="34"/>
      <c r="E480" s="6"/>
      <c r="F480" s="6"/>
      <c r="G480" s="6"/>
      <c r="H480" s="6"/>
      <c r="I480" s="34"/>
      <c r="J480" s="6"/>
      <c r="K480" s="6"/>
      <c r="L480" s="6"/>
      <c r="M480" s="62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5.75" customHeight="1" x14ac:dyDescent="0.2">
      <c r="A481" s="6"/>
      <c r="B481" s="34"/>
      <c r="C481" s="34"/>
      <c r="D481" s="34"/>
      <c r="E481" s="6"/>
      <c r="F481" s="6"/>
      <c r="G481" s="6"/>
      <c r="H481" s="6"/>
      <c r="I481" s="34"/>
      <c r="J481" s="6"/>
      <c r="K481" s="6"/>
      <c r="L481" s="6"/>
      <c r="M481" s="62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5.75" customHeight="1" x14ac:dyDescent="0.2">
      <c r="A482" s="6"/>
      <c r="B482" s="34"/>
      <c r="C482" s="34"/>
      <c r="D482" s="34"/>
      <c r="E482" s="6"/>
      <c r="F482" s="6"/>
      <c r="G482" s="6"/>
      <c r="H482" s="6"/>
      <c r="I482" s="34"/>
      <c r="J482" s="6"/>
      <c r="K482" s="6"/>
      <c r="L482" s="6"/>
      <c r="M482" s="62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5.75" customHeight="1" x14ac:dyDescent="0.2">
      <c r="A483" s="6"/>
      <c r="B483" s="34"/>
      <c r="C483" s="34"/>
      <c r="D483" s="34"/>
      <c r="E483" s="6"/>
      <c r="F483" s="6"/>
      <c r="G483" s="6"/>
      <c r="H483" s="6"/>
      <c r="I483" s="34"/>
      <c r="J483" s="6"/>
      <c r="K483" s="6"/>
      <c r="L483" s="6"/>
      <c r="M483" s="62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5.75" customHeight="1" x14ac:dyDescent="0.2">
      <c r="A484" s="6"/>
      <c r="B484" s="34"/>
      <c r="C484" s="34"/>
      <c r="D484" s="34"/>
      <c r="E484" s="6"/>
      <c r="F484" s="6"/>
      <c r="G484" s="6"/>
      <c r="H484" s="6"/>
      <c r="I484" s="34"/>
      <c r="J484" s="6"/>
      <c r="K484" s="6"/>
      <c r="L484" s="6"/>
      <c r="M484" s="62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5.75" customHeight="1" x14ac:dyDescent="0.2">
      <c r="A485" s="6"/>
      <c r="B485" s="34"/>
      <c r="C485" s="34"/>
      <c r="D485" s="34"/>
      <c r="E485" s="6"/>
      <c r="F485" s="6"/>
      <c r="G485" s="6"/>
      <c r="H485" s="6"/>
      <c r="I485" s="34"/>
      <c r="J485" s="6"/>
      <c r="K485" s="6"/>
      <c r="L485" s="6"/>
      <c r="M485" s="62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5.75" customHeight="1" x14ac:dyDescent="0.2">
      <c r="A486" s="6"/>
      <c r="B486" s="34"/>
      <c r="C486" s="34"/>
      <c r="D486" s="34"/>
      <c r="E486" s="6"/>
      <c r="F486" s="6"/>
      <c r="G486" s="6"/>
      <c r="H486" s="6"/>
      <c r="I486" s="34"/>
      <c r="J486" s="6"/>
      <c r="K486" s="6"/>
      <c r="L486" s="6"/>
      <c r="M486" s="62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5.75" customHeight="1" x14ac:dyDescent="0.2">
      <c r="A487" s="6"/>
      <c r="B487" s="34"/>
      <c r="C487" s="34"/>
      <c r="D487" s="34"/>
      <c r="E487" s="6"/>
      <c r="F487" s="6"/>
      <c r="G487" s="6"/>
      <c r="H487" s="6"/>
      <c r="I487" s="34"/>
      <c r="J487" s="6"/>
      <c r="K487" s="6"/>
      <c r="L487" s="6"/>
      <c r="M487" s="62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5.75" customHeight="1" x14ac:dyDescent="0.2">
      <c r="A488" s="6"/>
      <c r="B488" s="34"/>
      <c r="C488" s="34"/>
      <c r="D488" s="34"/>
      <c r="E488" s="6"/>
      <c r="F488" s="6"/>
      <c r="G488" s="6"/>
      <c r="H488" s="6"/>
      <c r="I488" s="34"/>
      <c r="J488" s="6"/>
      <c r="K488" s="6"/>
      <c r="L488" s="6"/>
      <c r="M488" s="62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5.75" customHeight="1" x14ac:dyDescent="0.2">
      <c r="A489" s="6"/>
      <c r="B489" s="34"/>
      <c r="C489" s="34"/>
      <c r="D489" s="34"/>
      <c r="E489" s="6"/>
      <c r="F489" s="6"/>
      <c r="G489" s="6"/>
      <c r="H489" s="6"/>
      <c r="I489" s="34"/>
      <c r="J489" s="6"/>
      <c r="K489" s="6"/>
      <c r="L489" s="6"/>
      <c r="M489" s="62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5.75" customHeight="1" x14ac:dyDescent="0.2">
      <c r="A490" s="6"/>
      <c r="B490" s="34"/>
      <c r="C490" s="34"/>
      <c r="D490" s="34"/>
      <c r="E490" s="6"/>
      <c r="F490" s="6"/>
      <c r="G490" s="6"/>
      <c r="H490" s="6"/>
      <c r="I490" s="34"/>
      <c r="J490" s="6"/>
      <c r="K490" s="6"/>
      <c r="L490" s="6"/>
      <c r="M490" s="62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5.75" customHeight="1" x14ac:dyDescent="0.2">
      <c r="A491" s="6"/>
      <c r="B491" s="34"/>
      <c r="C491" s="34"/>
      <c r="D491" s="34"/>
      <c r="E491" s="6"/>
      <c r="F491" s="6"/>
      <c r="G491" s="6"/>
      <c r="H491" s="6"/>
      <c r="I491" s="34"/>
      <c r="J491" s="6"/>
      <c r="K491" s="6"/>
      <c r="L491" s="6"/>
      <c r="M491" s="62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5.75" customHeight="1" x14ac:dyDescent="0.2">
      <c r="A492" s="6"/>
      <c r="B492" s="34"/>
      <c r="C492" s="34"/>
      <c r="D492" s="34"/>
      <c r="E492" s="6"/>
      <c r="F492" s="6"/>
      <c r="G492" s="6"/>
      <c r="H492" s="6"/>
      <c r="I492" s="34"/>
      <c r="J492" s="6"/>
      <c r="K492" s="6"/>
      <c r="L492" s="6"/>
      <c r="M492" s="62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5.75" customHeight="1" x14ac:dyDescent="0.2">
      <c r="A493" s="6"/>
      <c r="B493" s="34"/>
      <c r="C493" s="34"/>
      <c r="D493" s="34"/>
      <c r="E493" s="6"/>
      <c r="F493" s="6"/>
      <c r="G493" s="6"/>
      <c r="H493" s="6"/>
      <c r="I493" s="34"/>
      <c r="J493" s="6"/>
      <c r="K493" s="6"/>
      <c r="L493" s="6"/>
      <c r="M493" s="62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5.75" customHeight="1" x14ac:dyDescent="0.2">
      <c r="A494" s="6"/>
      <c r="B494" s="34"/>
      <c r="C494" s="34"/>
      <c r="D494" s="34"/>
      <c r="E494" s="6"/>
      <c r="F494" s="6"/>
      <c r="G494" s="6"/>
      <c r="H494" s="6"/>
      <c r="I494" s="34"/>
      <c r="J494" s="6"/>
      <c r="K494" s="6"/>
      <c r="L494" s="6"/>
      <c r="M494" s="62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5.75" customHeight="1" x14ac:dyDescent="0.2">
      <c r="A495" s="6"/>
      <c r="B495" s="34"/>
      <c r="C495" s="34"/>
      <c r="D495" s="34"/>
      <c r="E495" s="6"/>
      <c r="F495" s="6"/>
      <c r="G495" s="6"/>
      <c r="H495" s="6"/>
      <c r="I495" s="34"/>
      <c r="J495" s="6"/>
      <c r="K495" s="6"/>
      <c r="L495" s="6"/>
      <c r="M495" s="62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5.75" customHeight="1" x14ac:dyDescent="0.2">
      <c r="A496" s="6"/>
      <c r="B496" s="34"/>
      <c r="C496" s="34"/>
      <c r="D496" s="34"/>
      <c r="E496" s="6"/>
      <c r="F496" s="6"/>
      <c r="G496" s="6"/>
      <c r="H496" s="6"/>
      <c r="I496" s="34"/>
      <c r="J496" s="6"/>
      <c r="K496" s="6"/>
      <c r="L496" s="6"/>
      <c r="M496" s="62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5.75" customHeight="1" x14ac:dyDescent="0.2">
      <c r="A497" s="6"/>
      <c r="B497" s="34"/>
      <c r="C497" s="34"/>
      <c r="D497" s="34"/>
      <c r="E497" s="6"/>
      <c r="F497" s="6"/>
      <c r="G497" s="6"/>
      <c r="H497" s="6"/>
      <c r="I497" s="34"/>
      <c r="J497" s="6"/>
      <c r="K497" s="6"/>
      <c r="L497" s="6"/>
      <c r="M497" s="62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5.75" customHeight="1" x14ac:dyDescent="0.2">
      <c r="A498" s="6"/>
      <c r="B498" s="34"/>
      <c r="C498" s="34"/>
      <c r="D498" s="34"/>
      <c r="E498" s="6"/>
      <c r="F498" s="6"/>
      <c r="G498" s="6"/>
      <c r="H498" s="6"/>
      <c r="I498" s="34"/>
      <c r="J498" s="6"/>
      <c r="K498" s="6"/>
      <c r="L498" s="6"/>
      <c r="M498" s="62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5.75" customHeight="1" x14ac:dyDescent="0.2">
      <c r="A499" s="6"/>
      <c r="B499" s="34"/>
      <c r="C499" s="34"/>
      <c r="D499" s="34"/>
      <c r="E499" s="6"/>
      <c r="F499" s="6"/>
      <c r="G499" s="6"/>
      <c r="H499" s="6"/>
      <c r="I499" s="34"/>
      <c r="J499" s="6"/>
      <c r="K499" s="6"/>
      <c r="L499" s="6"/>
      <c r="M499" s="62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5.75" customHeight="1" x14ac:dyDescent="0.2">
      <c r="A500" s="6"/>
      <c r="B500" s="34"/>
      <c r="C500" s="34"/>
      <c r="D500" s="34"/>
      <c r="E500" s="6"/>
      <c r="F500" s="6"/>
      <c r="G500" s="6"/>
      <c r="H500" s="6"/>
      <c r="I500" s="34"/>
      <c r="J500" s="6"/>
      <c r="K500" s="6"/>
      <c r="L500" s="6"/>
      <c r="M500" s="62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5.75" customHeight="1" x14ac:dyDescent="0.2">
      <c r="A501" s="6"/>
      <c r="B501" s="34"/>
      <c r="C501" s="34"/>
      <c r="D501" s="34"/>
      <c r="E501" s="6"/>
      <c r="F501" s="6"/>
      <c r="G501" s="6"/>
      <c r="H501" s="6"/>
      <c r="I501" s="34"/>
      <c r="J501" s="6"/>
      <c r="K501" s="6"/>
      <c r="L501" s="6"/>
      <c r="M501" s="62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5.75" customHeight="1" x14ac:dyDescent="0.2">
      <c r="A502" s="6"/>
      <c r="B502" s="34"/>
      <c r="C502" s="34"/>
      <c r="D502" s="34"/>
      <c r="E502" s="6"/>
      <c r="F502" s="6"/>
      <c r="G502" s="6"/>
      <c r="H502" s="6"/>
      <c r="I502" s="34"/>
      <c r="J502" s="6"/>
      <c r="K502" s="6"/>
      <c r="L502" s="6"/>
      <c r="M502" s="62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5.75" customHeight="1" x14ac:dyDescent="0.2">
      <c r="A503" s="6"/>
      <c r="B503" s="34"/>
      <c r="C503" s="34"/>
      <c r="D503" s="34"/>
      <c r="E503" s="6"/>
      <c r="F503" s="6"/>
      <c r="G503" s="6"/>
      <c r="H503" s="6"/>
      <c r="I503" s="34"/>
      <c r="J503" s="6"/>
      <c r="K503" s="6"/>
      <c r="L503" s="6"/>
      <c r="M503" s="62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5.75" customHeight="1" x14ac:dyDescent="0.2">
      <c r="A504" s="6"/>
      <c r="B504" s="34"/>
      <c r="C504" s="34"/>
      <c r="D504" s="34"/>
      <c r="E504" s="6"/>
      <c r="F504" s="6"/>
      <c r="G504" s="6"/>
      <c r="H504" s="6"/>
      <c r="I504" s="34"/>
      <c r="J504" s="6"/>
      <c r="K504" s="6"/>
      <c r="L504" s="6"/>
      <c r="M504" s="62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5.75" customHeight="1" x14ac:dyDescent="0.2">
      <c r="A505" s="6"/>
      <c r="B505" s="34"/>
      <c r="C505" s="34"/>
      <c r="D505" s="34"/>
      <c r="E505" s="6"/>
      <c r="F505" s="6"/>
      <c r="G505" s="6"/>
      <c r="H505" s="6"/>
      <c r="I505" s="34"/>
      <c r="J505" s="6"/>
      <c r="K505" s="6"/>
      <c r="L505" s="6"/>
      <c r="M505" s="62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5.75" customHeight="1" x14ac:dyDescent="0.2">
      <c r="A506" s="6"/>
      <c r="B506" s="34"/>
      <c r="C506" s="34"/>
      <c r="D506" s="34"/>
      <c r="E506" s="6"/>
      <c r="F506" s="6"/>
      <c r="G506" s="6"/>
      <c r="H506" s="6"/>
      <c r="I506" s="34"/>
      <c r="J506" s="6"/>
      <c r="K506" s="6"/>
      <c r="L506" s="6"/>
      <c r="M506" s="62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5.75" customHeight="1" x14ac:dyDescent="0.2">
      <c r="A507" s="6"/>
      <c r="B507" s="34"/>
      <c r="C507" s="34"/>
      <c r="D507" s="34"/>
      <c r="E507" s="6"/>
      <c r="F507" s="6"/>
      <c r="G507" s="6"/>
      <c r="H507" s="6"/>
      <c r="I507" s="34"/>
      <c r="J507" s="6"/>
      <c r="K507" s="6"/>
      <c r="L507" s="6"/>
      <c r="M507" s="62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5.75" customHeight="1" x14ac:dyDescent="0.2">
      <c r="A508" s="6"/>
      <c r="B508" s="34"/>
      <c r="C508" s="34"/>
      <c r="D508" s="34"/>
      <c r="E508" s="6"/>
      <c r="F508" s="6"/>
      <c r="G508" s="6"/>
      <c r="H508" s="6"/>
      <c r="I508" s="34"/>
      <c r="J508" s="6"/>
      <c r="K508" s="6"/>
      <c r="L508" s="6"/>
      <c r="M508" s="62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5.75" customHeight="1" x14ac:dyDescent="0.2">
      <c r="A509" s="6"/>
      <c r="B509" s="34"/>
      <c r="C509" s="34"/>
      <c r="D509" s="34"/>
      <c r="E509" s="6"/>
      <c r="F509" s="6"/>
      <c r="G509" s="6"/>
      <c r="H509" s="6"/>
      <c r="I509" s="34"/>
      <c r="J509" s="6"/>
      <c r="K509" s="6"/>
      <c r="L509" s="6"/>
      <c r="M509" s="62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5.75" customHeight="1" x14ac:dyDescent="0.2">
      <c r="A510" s="6"/>
      <c r="B510" s="34"/>
      <c r="C510" s="34"/>
      <c r="D510" s="34"/>
      <c r="E510" s="6"/>
      <c r="F510" s="6"/>
      <c r="G510" s="6"/>
      <c r="H510" s="6"/>
      <c r="I510" s="34"/>
      <c r="J510" s="6"/>
      <c r="K510" s="6"/>
      <c r="L510" s="6"/>
      <c r="M510" s="62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5.75" customHeight="1" x14ac:dyDescent="0.2">
      <c r="A511" s="6"/>
      <c r="B511" s="34"/>
      <c r="C511" s="34"/>
      <c r="D511" s="34"/>
      <c r="E511" s="6"/>
      <c r="F511" s="6"/>
      <c r="G511" s="6"/>
      <c r="H511" s="6"/>
      <c r="I511" s="34"/>
      <c r="J511" s="6"/>
      <c r="K511" s="6"/>
      <c r="L511" s="6"/>
      <c r="M511" s="62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5.75" customHeight="1" x14ac:dyDescent="0.2">
      <c r="A512" s="6"/>
      <c r="B512" s="34"/>
      <c r="C512" s="34"/>
      <c r="D512" s="34"/>
      <c r="E512" s="6"/>
      <c r="F512" s="6"/>
      <c r="G512" s="6"/>
      <c r="H512" s="6"/>
      <c r="I512" s="34"/>
      <c r="J512" s="6"/>
      <c r="K512" s="6"/>
      <c r="L512" s="6"/>
      <c r="M512" s="62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5.75" customHeight="1" x14ac:dyDescent="0.2">
      <c r="A513" s="6"/>
      <c r="B513" s="34"/>
      <c r="C513" s="34"/>
      <c r="D513" s="34"/>
      <c r="E513" s="6"/>
      <c r="F513" s="6"/>
      <c r="G513" s="6"/>
      <c r="H513" s="6"/>
      <c r="I513" s="34"/>
      <c r="J513" s="6"/>
      <c r="K513" s="6"/>
      <c r="L513" s="6"/>
      <c r="M513" s="62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5.75" customHeight="1" x14ac:dyDescent="0.2">
      <c r="A514" s="6"/>
      <c r="B514" s="34"/>
      <c r="C514" s="34"/>
      <c r="D514" s="34"/>
      <c r="E514" s="6"/>
      <c r="F514" s="6"/>
      <c r="G514" s="6"/>
      <c r="H514" s="6"/>
      <c r="I514" s="34"/>
      <c r="J514" s="6"/>
      <c r="K514" s="6"/>
      <c r="L514" s="6"/>
      <c r="M514" s="62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5.75" customHeight="1" x14ac:dyDescent="0.2">
      <c r="A515" s="6"/>
      <c r="B515" s="34"/>
      <c r="C515" s="34"/>
      <c r="D515" s="34"/>
      <c r="E515" s="6"/>
      <c r="F515" s="6"/>
      <c r="G515" s="6"/>
      <c r="H515" s="6"/>
      <c r="I515" s="34"/>
      <c r="J515" s="6"/>
      <c r="K515" s="6"/>
      <c r="L515" s="6"/>
      <c r="M515" s="62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5.75" customHeight="1" x14ac:dyDescent="0.2">
      <c r="A516" s="6"/>
      <c r="B516" s="34"/>
      <c r="C516" s="34"/>
      <c r="D516" s="34"/>
      <c r="E516" s="6"/>
      <c r="F516" s="6"/>
      <c r="G516" s="6"/>
      <c r="H516" s="6"/>
      <c r="I516" s="34"/>
      <c r="J516" s="6"/>
      <c r="K516" s="6"/>
      <c r="L516" s="6"/>
      <c r="M516" s="62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5.75" customHeight="1" x14ac:dyDescent="0.2">
      <c r="A517" s="6"/>
      <c r="B517" s="34"/>
      <c r="C517" s="34"/>
      <c r="D517" s="34"/>
      <c r="E517" s="6"/>
      <c r="F517" s="6"/>
      <c r="G517" s="6"/>
      <c r="H517" s="6"/>
      <c r="I517" s="34"/>
      <c r="J517" s="6"/>
      <c r="K517" s="6"/>
      <c r="L517" s="6"/>
      <c r="M517" s="62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5.75" customHeight="1" x14ac:dyDescent="0.2">
      <c r="A518" s="6"/>
      <c r="B518" s="34"/>
      <c r="C518" s="34"/>
      <c r="D518" s="34"/>
      <c r="E518" s="6"/>
      <c r="F518" s="6"/>
      <c r="G518" s="6"/>
      <c r="H518" s="6"/>
      <c r="I518" s="34"/>
      <c r="J518" s="6"/>
      <c r="K518" s="6"/>
      <c r="L518" s="6"/>
      <c r="M518" s="62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5.75" customHeight="1" x14ac:dyDescent="0.2">
      <c r="A519" s="6"/>
      <c r="B519" s="34"/>
      <c r="C519" s="34"/>
      <c r="D519" s="34"/>
      <c r="E519" s="6"/>
      <c r="F519" s="6"/>
      <c r="G519" s="6"/>
      <c r="H519" s="6"/>
      <c r="I519" s="34"/>
      <c r="J519" s="6"/>
      <c r="K519" s="6"/>
      <c r="L519" s="6"/>
      <c r="M519" s="62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5.75" customHeight="1" x14ac:dyDescent="0.2">
      <c r="A520" s="6"/>
      <c r="B520" s="34"/>
      <c r="C520" s="34"/>
      <c r="D520" s="34"/>
      <c r="E520" s="6"/>
      <c r="F520" s="6"/>
      <c r="G520" s="6"/>
      <c r="H520" s="6"/>
      <c r="I520" s="34"/>
      <c r="J520" s="6"/>
      <c r="K520" s="6"/>
      <c r="L520" s="6"/>
      <c r="M520" s="62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5.75" customHeight="1" x14ac:dyDescent="0.2">
      <c r="A521" s="6"/>
      <c r="B521" s="34"/>
      <c r="C521" s="34"/>
      <c r="D521" s="34"/>
      <c r="E521" s="6"/>
      <c r="F521" s="6"/>
      <c r="G521" s="6"/>
      <c r="H521" s="6"/>
      <c r="I521" s="34"/>
      <c r="J521" s="6"/>
      <c r="K521" s="6"/>
      <c r="L521" s="6"/>
      <c r="M521" s="62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5.75" customHeight="1" x14ac:dyDescent="0.2">
      <c r="A522" s="6"/>
      <c r="B522" s="34"/>
      <c r="C522" s="34"/>
      <c r="D522" s="34"/>
      <c r="E522" s="6"/>
      <c r="F522" s="6"/>
      <c r="G522" s="6"/>
      <c r="H522" s="6"/>
      <c r="I522" s="34"/>
      <c r="J522" s="6"/>
      <c r="K522" s="6"/>
      <c r="L522" s="6"/>
      <c r="M522" s="62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5.75" customHeight="1" x14ac:dyDescent="0.2">
      <c r="A523" s="6"/>
      <c r="B523" s="34"/>
      <c r="C523" s="34"/>
      <c r="D523" s="34"/>
      <c r="E523" s="6"/>
      <c r="F523" s="6"/>
      <c r="G523" s="6"/>
      <c r="H523" s="6"/>
      <c r="I523" s="34"/>
      <c r="J523" s="6"/>
      <c r="K523" s="6"/>
      <c r="L523" s="6"/>
      <c r="M523" s="62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5.75" customHeight="1" x14ac:dyDescent="0.2">
      <c r="A524" s="6"/>
      <c r="B524" s="34"/>
      <c r="C524" s="34"/>
      <c r="D524" s="34"/>
      <c r="E524" s="6"/>
      <c r="F524" s="6"/>
      <c r="G524" s="6"/>
      <c r="H524" s="6"/>
      <c r="I524" s="34"/>
      <c r="J524" s="6"/>
      <c r="K524" s="6"/>
      <c r="L524" s="6"/>
      <c r="M524" s="62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5.75" customHeight="1" x14ac:dyDescent="0.2">
      <c r="A525" s="6"/>
      <c r="B525" s="34"/>
      <c r="C525" s="34"/>
      <c r="D525" s="34"/>
      <c r="E525" s="6"/>
      <c r="F525" s="6"/>
      <c r="G525" s="6"/>
      <c r="H525" s="6"/>
      <c r="I525" s="34"/>
      <c r="J525" s="6"/>
      <c r="K525" s="6"/>
      <c r="L525" s="6"/>
      <c r="M525" s="62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5.75" customHeight="1" x14ac:dyDescent="0.2">
      <c r="A526" s="6"/>
      <c r="B526" s="34"/>
      <c r="C526" s="34"/>
      <c r="D526" s="34"/>
      <c r="E526" s="6"/>
      <c r="F526" s="6"/>
      <c r="G526" s="6"/>
      <c r="H526" s="6"/>
      <c r="I526" s="34"/>
      <c r="J526" s="6"/>
      <c r="K526" s="6"/>
      <c r="L526" s="6"/>
      <c r="M526" s="62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5.75" customHeight="1" x14ac:dyDescent="0.2">
      <c r="A527" s="6"/>
      <c r="B527" s="34"/>
      <c r="C527" s="34"/>
      <c r="D527" s="34"/>
      <c r="E527" s="6"/>
      <c r="F527" s="6"/>
      <c r="G527" s="6"/>
      <c r="H527" s="6"/>
      <c r="I527" s="34"/>
      <c r="J527" s="6"/>
      <c r="K527" s="6"/>
      <c r="L527" s="6"/>
      <c r="M527" s="62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5.75" customHeight="1" x14ac:dyDescent="0.2">
      <c r="A528" s="6"/>
      <c r="B528" s="34"/>
      <c r="C528" s="34"/>
      <c r="D528" s="34"/>
      <c r="E528" s="6"/>
      <c r="F528" s="6"/>
      <c r="G528" s="6"/>
      <c r="H528" s="6"/>
      <c r="I528" s="34"/>
      <c r="J528" s="6"/>
      <c r="K528" s="6"/>
      <c r="L528" s="6"/>
      <c r="M528" s="62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5.75" customHeight="1" x14ac:dyDescent="0.2">
      <c r="A529" s="6"/>
      <c r="B529" s="34"/>
      <c r="C529" s="34"/>
      <c r="D529" s="34"/>
      <c r="E529" s="6"/>
      <c r="F529" s="6"/>
      <c r="G529" s="6"/>
      <c r="H529" s="6"/>
      <c r="I529" s="34"/>
      <c r="J529" s="6"/>
      <c r="K529" s="6"/>
      <c r="L529" s="6"/>
      <c r="M529" s="62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5.75" customHeight="1" x14ac:dyDescent="0.2">
      <c r="A530" s="6"/>
      <c r="B530" s="34"/>
      <c r="C530" s="34"/>
      <c r="D530" s="34"/>
      <c r="E530" s="6"/>
      <c r="F530" s="6"/>
      <c r="G530" s="6"/>
      <c r="H530" s="6"/>
      <c r="I530" s="34"/>
      <c r="J530" s="6"/>
      <c r="K530" s="6"/>
      <c r="L530" s="6"/>
      <c r="M530" s="62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5.75" customHeight="1" x14ac:dyDescent="0.2">
      <c r="A531" s="6"/>
      <c r="B531" s="34"/>
      <c r="C531" s="34"/>
      <c r="D531" s="34"/>
      <c r="E531" s="6"/>
      <c r="F531" s="6"/>
      <c r="G531" s="6"/>
      <c r="H531" s="6"/>
      <c r="I531" s="34"/>
      <c r="J531" s="6"/>
      <c r="K531" s="6"/>
      <c r="L531" s="6"/>
      <c r="M531" s="62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5.75" customHeight="1" x14ac:dyDescent="0.2">
      <c r="A532" s="6"/>
      <c r="B532" s="34"/>
      <c r="C532" s="34"/>
      <c r="D532" s="34"/>
      <c r="E532" s="6"/>
      <c r="F532" s="6"/>
      <c r="G532" s="6"/>
      <c r="H532" s="6"/>
      <c r="I532" s="34"/>
      <c r="J532" s="6"/>
      <c r="K532" s="6"/>
      <c r="L532" s="6"/>
      <c r="M532" s="62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5.75" customHeight="1" x14ac:dyDescent="0.2">
      <c r="A533" s="6"/>
      <c r="B533" s="34"/>
      <c r="C533" s="34"/>
      <c r="D533" s="34"/>
      <c r="E533" s="6"/>
      <c r="F533" s="6"/>
      <c r="G533" s="6"/>
      <c r="H533" s="6"/>
      <c r="I533" s="34"/>
      <c r="J533" s="6"/>
      <c r="K533" s="6"/>
      <c r="L533" s="6"/>
      <c r="M533" s="62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5.75" customHeight="1" x14ac:dyDescent="0.2">
      <c r="A534" s="6"/>
      <c r="B534" s="34"/>
      <c r="C534" s="34"/>
      <c r="D534" s="34"/>
      <c r="E534" s="6"/>
      <c r="F534" s="6"/>
      <c r="G534" s="6"/>
      <c r="H534" s="6"/>
      <c r="I534" s="34"/>
      <c r="J534" s="6"/>
      <c r="K534" s="6"/>
      <c r="L534" s="6"/>
      <c r="M534" s="62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5.75" customHeight="1" x14ac:dyDescent="0.2">
      <c r="A535" s="6"/>
      <c r="B535" s="34"/>
      <c r="C535" s="34"/>
      <c r="D535" s="34"/>
      <c r="E535" s="6"/>
      <c r="F535" s="6"/>
      <c r="G535" s="6"/>
      <c r="H535" s="6"/>
      <c r="I535" s="34"/>
      <c r="J535" s="6"/>
      <c r="K535" s="6"/>
      <c r="L535" s="6"/>
      <c r="M535" s="62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5.75" customHeight="1" x14ac:dyDescent="0.2">
      <c r="A536" s="6"/>
      <c r="B536" s="34"/>
      <c r="C536" s="34"/>
      <c r="D536" s="34"/>
      <c r="E536" s="6"/>
      <c r="F536" s="6"/>
      <c r="G536" s="6"/>
      <c r="H536" s="6"/>
      <c r="I536" s="34"/>
      <c r="J536" s="6"/>
      <c r="K536" s="6"/>
      <c r="L536" s="6"/>
      <c r="M536" s="62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5.75" customHeight="1" x14ac:dyDescent="0.2">
      <c r="A537" s="6"/>
      <c r="B537" s="34"/>
      <c r="C537" s="34"/>
      <c r="D537" s="34"/>
      <c r="E537" s="6"/>
      <c r="F537" s="6"/>
      <c r="G537" s="6"/>
      <c r="H537" s="6"/>
      <c r="I537" s="34"/>
      <c r="J537" s="6"/>
      <c r="K537" s="6"/>
      <c r="L537" s="6"/>
      <c r="M537" s="62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5.75" customHeight="1" x14ac:dyDescent="0.2">
      <c r="A538" s="6"/>
      <c r="B538" s="34"/>
      <c r="C538" s="34"/>
      <c r="D538" s="34"/>
      <c r="E538" s="6"/>
      <c r="F538" s="6"/>
      <c r="G538" s="6"/>
      <c r="H538" s="6"/>
      <c r="I538" s="34"/>
      <c r="J538" s="6"/>
      <c r="K538" s="6"/>
      <c r="L538" s="6"/>
      <c r="M538" s="62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5.75" customHeight="1" x14ac:dyDescent="0.2">
      <c r="A539" s="6"/>
      <c r="B539" s="34"/>
      <c r="C539" s="34"/>
      <c r="D539" s="34"/>
      <c r="E539" s="6"/>
      <c r="F539" s="6"/>
      <c r="G539" s="6"/>
      <c r="H539" s="6"/>
      <c r="I539" s="34"/>
      <c r="J539" s="6"/>
      <c r="K539" s="6"/>
      <c r="L539" s="6"/>
      <c r="M539" s="62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5.75" customHeight="1" x14ac:dyDescent="0.2">
      <c r="A540" s="6"/>
      <c r="B540" s="34"/>
      <c r="C540" s="34"/>
      <c r="D540" s="34"/>
      <c r="E540" s="6"/>
      <c r="F540" s="6"/>
      <c r="G540" s="6"/>
      <c r="H540" s="6"/>
      <c r="I540" s="34"/>
      <c r="J540" s="6"/>
      <c r="K540" s="6"/>
      <c r="L540" s="6"/>
      <c r="M540" s="62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5.75" customHeight="1" x14ac:dyDescent="0.2">
      <c r="A541" s="6"/>
      <c r="B541" s="34"/>
      <c r="C541" s="34"/>
      <c r="D541" s="34"/>
      <c r="E541" s="6"/>
      <c r="F541" s="6"/>
      <c r="G541" s="6"/>
      <c r="H541" s="6"/>
      <c r="I541" s="34"/>
      <c r="J541" s="6"/>
      <c r="K541" s="6"/>
      <c r="L541" s="6"/>
      <c r="M541" s="62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5.75" customHeight="1" x14ac:dyDescent="0.2">
      <c r="A542" s="6"/>
      <c r="B542" s="34"/>
      <c r="C542" s="34"/>
      <c r="D542" s="34"/>
      <c r="E542" s="6"/>
      <c r="F542" s="6"/>
      <c r="G542" s="6"/>
      <c r="H542" s="6"/>
      <c r="I542" s="34"/>
      <c r="J542" s="6"/>
      <c r="K542" s="6"/>
      <c r="L542" s="6"/>
      <c r="M542" s="62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5.75" customHeight="1" x14ac:dyDescent="0.2">
      <c r="A543" s="6"/>
      <c r="B543" s="34"/>
      <c r="C543" s="34"/>
      <c r="D543" s="34"/>
      <c r="E543" s="6"/>
      <c r="F543" s="6"/>
      <c r="G543" s="6"/>
      <c r="H543" s="6"/>
      <c r="I543" s="34"/>
      <c r="J543" s="6"/>
      <c r="K543" s="6"/>
      <c r="L543" s="6"/>
      <c r="M543" s="62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5.75" customHeight="1" x14ac:dyDescent="0.2">
      <c r="A544" s="6"/>
      <c r="B544" s="34"/>
      <c r="C544" s="34"/>
      <c r="D544" s="34"/>
      <c r="E544" s="6"/>
      <c r="F544" s="6"/>
      <c r="G544" s="6"/>
      <c r="H544" s="6"/>
      <c r="I544" s="34"/>
      <c r="J544" s="6"/>
      <c r="K544" s="6"/>
      <c r="L544" s="6"/>
      <c r="M544" s="62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5.75" customHeight="1" x14ac:dyDescent="0.2">
      <c r="A545" s="6"/>
      <c r="B545" s="34"/>
      <c r="C545" s="34"/>
      <c r="D545" s="34"/>
      <c r="E545" s="6"/>
      <c r="F545" s="6"/>
      <c r="G545" s="6"/>
      <c r="H545" s="6"/>
      <c r="I545" s="34"/>
      <c r="J545" s="6"/>
      <c r="K545" s="6"/>
      <c r="L545" s="6"/>
      <c r="M545" s="62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5.75" customHeight="1" x14ac:dyDescent="0.2">
      <c r="A546" s="6"/>
      <c r="B546" s="34"/>
      <c r="C546" s="34"/>
      <c r="D546" s="34"/>
      <c r="E546" s="6"/>
      <c r="F546" s="6"/>
      <c r="G546" s="6"/>
      <c r="H546" s="6"/>
      <c r="I546" s="34"/>
      <c r="J546" s="6"/>
      <c r="K546" s="6"/>
      <c r="L546" s="6"/>
      <c r="M546" s="62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5.75" customHeight="1" x14ac:dyDescent="0.2">
      <c r="A547" s="6"/>
      <c r="B547" s="34"/>
      <c r="C547" s="34"/>
      <c r="D547" s="34"/>
      <c r="E547" s="6"/>
      <c r="F547" s="6"/>
      <c r="G547" s="6"/>
      <c r="H547" s="6"/>
      <c r="I547" s="34"/>
      <c r="J547" s="6"/>
      <c r="K547" s="6"/>
      <c r="L547" s="6"/>
      <c r="M547" s="62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5.75" customHeight="1" x14ac:dyDescent="0.2">
      <c r="A548" s="6"/>
      <c r="B548" s="34"/>
      <c r="C548" s="34"/>
      <c r="D548" s="34"/>
      <c r="E548" s="6"/>
      <c r="F548" s="6"/>
      <c r="G548" s="6"/>
      <c r="H548" s="6"/>
      <c r="I548" s="34"/>
      <c r="J548" s="6"/>
      <c r="K548" s="6"/>
      <c r="L548" s="6"/>
      <c r="M548" s="62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5.75" customHeight="1" x14ac:dyDescent="0.2">
      <c r="A549" s="6"/>
      <c r="B549" s="34"/>
      <c r="C549" s="34"/>
      <c r="D549" s="34"/>
      <c r="E549" s="6"/>
      <c r="F549" s="6"/>
      <c r="G549" s="6"/>
      <c r="H549" s="6"/>
      <c r="I549" s="34"/>
      <c r="J549" s="6"/>
      <c r="K549" s="6"/>
      <c r="L549" s="6"/>
      <c r="M549" s="62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5.75" customHeight="1" x14ac:dyDescent="0.2">
      <c r="A550" s="6"/>
      <c r="B550" s="34"/>
      <c r="C550" s="34"/>
      <c r="D550" s="34"/>
      <c r="E550" s="6"/>
      <c r="F550" s="6"/>
      <c r="G550" s="6"/>
      <c r="H550" s="6"/>
      <c r="I550" s="34"/>
      <c r="J550" s="6"/>
      <c r="K550" s="6"/>
      <c r="L550" s="6"/>
      <c r="M550" s="62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5.75" customHeight="1" x14ac:dyDescent="0.2">
      <c r="A551" s="6"/>
      <c r="B551" s="34"/>
      <c r="C551" s="34"/>
      <c r="D551" s="34"/>
      <c r="E551" s="6"/>
      <c r="F551" s="6"/>
      <c r="G551" s="6"/>
      <c r="H551" s="6"/>
      <c r="I551" s="34"/>
      <c r="J551" s="6"/>
      <c r="K551" s="6"/>
      <c r="L551" s="6"/>
      <c r="M551" s="62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5.75" customHeight="1" x14ac:dyDescent="0.2">
      <c r="A552" s="6"/>
      <c r="B552" s="34"/>
      <c r="C552" s="34"/>
      <c r="D552" s="34"/>
      <c r="E552" s="6"/>
      <c r="F552" s="6"/>
      <c r="G552" s="6"/>
      <c r="H552" s="6"/>
      <c r="I552" s="34"/>
      <c r="J552" s="6"/>
      <c r="K552" s="6"/>
      <c r="L552" s="6"/>
      <c r="M552" s="62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5.75" customHeight="1" x14ac:dyDescent="0.2">
      <c r="A553" s="6"/>
      <c r="B553" s="34"/>
      <c r="C553" s="34"/>
      <c r="D553" s="34"/>
      <c r="E553" s="6"/>
      <c r="F553" s="6"/>
      <c r="G553" s="6"/>
      <c r="H553" s="6"/>
      <c r="I553" s="34"/>
      <c r="J553" s="6"/>
      <c r="K553" s="6"/>
      <c r="L553" s="6"/>
      <c r="M553" s="62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5.75" customHeight="1" x14ac:dyDescent="0.2">
      <c r="A554" s="6"/>
      <c r="B554" s="34"/>
      <c r="C554" s="34"/>
      <c r="D554" s="34"/>
      <c r="E554" s="6"/>
      <c r="F554" s="6"/>
      <c r="G554" s="6"/>
      <c r="H554" s="6"/>
      <c r="I554" s="34"/>
      <c r="J554" s="6"/>
      <c r="K554" s="6"/>
      <c r="L554" s="6"/>
      <c r="M554" s="62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5.75" customHeight="1" x14ac:dyDescent="0.2">
      <c r="A555" s="6"/>
      <c r="B555" s="34"/>
      <c r="C555" s="34"/>
      <c r="D555" s="34"/>
      <c r="E555" s="6"/>
      <c r="F555" s="6"/>
      <c r="G555" s="6"/>
      <c r="H555" s="6"/>
      <c r="I555" s="34"/>
      <c r="J555" s="6"/>
      <c r="K555" s="6"/>
      <c r="L555" s="6"/>
      <c r="M555" s="62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5.75" customHeight="1" x14ac:dyDescent="0.2">
      <c r="A556" s="6"/>
      <c r="B556" s="34"/>
      <c r="C556" s="34"/>
      <c r="D556" s="34"/>
      <c r="E556" s="6"/>
      <c r="F556" s="6"/>
      <c r="G556" s="6"/>
      <c r="H556" s="6"/>
      <c r="I556" s="34"/>
      <c r="J556" s="6"/>
      <c r="K556" s="6"/>
      <c r="L556" s="6"/>
      <c r="M556" s="62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5.75" customHeight="1" x14ac:dyDescent="0.2">
      <c r="A557" s="6"/>
      <c r="B557" s="34"/>
      <c r="C557" s="34"/>
      <c r="D557" s="34"/>
      <c r="E557" s="6"/>
      <c r="F557" s="6"/>
      <c r="G557" s="6"/>
      <c r="H557" s="6"/>
      <c r="I557" s="34"/>
      <c r="J557" s="6"/>
      <c r="K557" s="6"/>
      <c r="L557" s="6"/>
      <c r="M557" s="62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5.75" customHeight="1" x14ac:dyDescent="0.2">
      <c r="A558" s="6"/>
      <c r="B558" s="34"/>
      <c r="C558" s="34"/>
      <c r="D558" s="34"/>
      <c r="E558" s="6"/>
      <c r="F558" s="6"/>
      <c r="G558" s="6"/>
      <c r="H558" s="6"/>
      <c r="I558" s="34"/>
      <c r="J558" s="6"/>
      <c r="K558" s="6"/>
      <c r="L558" s="6"/>
      <c r="M558" s="62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5.75" customHeight="1" x14ac:dyDescent="0.2">
      <c r="A559" s="6"/>
      <c r="B559" s="34"/>
      <c r="C559" s="34"/>
      <c r="D559" s="34"/>
      <c r="E559" s="6"/>
      <c r="F559" s="6"/>
      <c r="G559" s="6"/>
      <c r="H559" s="6"/>
      <c r="I559" s="34"/>
      <c r="J559" s="6"/>
      <c r="K559" s="6"/>
      <c r="L559" s="6"/>
      <c r="M559" s="62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5.75" customHeight="1" x14ac:dyDescent="0.2">
      <c r="A560" s="6"/>
      <c r="B560" s="34"/>
      <c r="C560" s="34"/>
      <c r="D560" s="34"/>
      <c r="E560" s="6"/>
      <c r="F560" s="6"/>
      <c r="G560" s="6"/>
      <c r="H560" s="6"/>
      <c r="I560" s="34"/>
      <c r="J560" s="6"/>
      <c r="K560" s="6"/>
      <c r="L560" s="6"/>
      <c r="M560" s="62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5.75" customHeight="1" x14ac:dyDescent="0.2">
      <c r="A561" s="6"/>
      <c r="B561" s="34"/>
      <c r="C561" s="34"/>
      <c r="D561" s="34"/>
      <c r="E561" s="6"/>
      <c r="F561" s="6"/>
      <c r="G561" s="6"/>
      <c r="H561" s="6"/>
      <c r="I561" s="34"/>
      <c r="J561" s="6"/>
      <c r="K561" s="6"/>
      <c r="L561" s="6"/>
      <c r="M561" s="62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5.75" customHeight="1" x14ac:dyDescent="0.2">
      <c r="A562" s="6"/>
      <c r="B562" s="34"/>
      <c r="C562" s="34"/>
      <c r="D562" s="34"/>
      <c r="E562" s="6"/>
      <c r="F562" s="6"/>
      <c r="G562" s="6"/>
      <c r="H562" s="6"/>
      <c r="I562" s="34"/>
      <c r="J562" s="6"/>
      <c r="K562" s="6"/>
      <c r="L562" s="6"/>
      <c r="M562" s="62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5.75" customHeight="1" x14ac:dyDescent="0.2">
      <c r="A563" s="6"/>
      <c r="B563" s="34"/>
      <c r="C563" s="34"/>
      <c r="D563" s="34"/>
      <c r="E563" s="6"/>
      <c r="F563" s="6"/>
      <c r="G563" s="6"/>
      <c r="H563" s="6"/>
      <c r="I563" s="34"/>
      <c r="J563" s="6"/>
      <c r="K563" s="6"/>
      <c r="L563" s="6"/>
      <c r="M563" s="62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5.75" customHeight="1" x14ac:dyDescent="0.2">
      <c r="A564" s="6"/>
      <c r="B564" s="34"/>
      <c r="C564" s="34"/>
      <c r="D564" s="34"/>
      <c r="E564" s="6"/>
      <c r="F564" s="6"/>
      <c r="G564" s="6"/>
      <c r="H564" s="6"/>
      <c r="I564" s="34"/>
      <c r="J564" s="6"/>
      <c r="K564" s="6"/>
      <c r="L564" s="6"/>
      <c r="M564" s="62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5.75" customHeight="1" x14ac:dyDescent="0.2">
      <c r="A565" s="6"/>
      <c r="B565" s="34"/>
      <c r="C565" s="34"/>
      <c r="D565" s="34"/>
      <c r="E565" s="6"/>
      <c r="F565" s="6"/>
      <c r="G565" s="6"/>
      <c r="H565" s="6"/>
      <c r="I565" s="34"/>
      <c r="J565" s="6"/>
      <c r="K565" s="6"/>
      <c r="L565" s="6"/>
      <c r="M565" s="62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5.75" customHeight="1" x14ac:dyDescent="0.2">
      <c r="A566" s="6"/>
      <c r="B566" s="34"/>
      <c r="C566" s="34"/>
      <c r="D566" s="34"/>
      <c r="E566" s="6"/>
      <c r="F566" s="6"/>
      <c r="G566" s="6"/>
      <c r="H566" s="6"/>
      <c r="I566" s="34"/>
      <c r="J566" s="6"/>
      <c r="K566" s="6"/>
      <c r="L566" s="6"/>
      <c r="M566" s="62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5.75" customHeight="1" x14ac:dyDescent="0.2">
      <c r="A567" s="6"/>
      <c r="B567" s="34"/>
      <c r="C567" s="34"/>
      <c r="D567" s="34"/>
      <c r="E567" s="6"/>
      <c r="F567" s="6"/>
      <c r="G567" s="6"/>
      <c r="H567" s="6"/>
      <c r="I567" s="34"/>
      <c r="J567" s="6"/>
      <c r="K567" s="6"/>
      <c r="L567" s="6"/>
      <c r="M567" s="62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5.75" customHeight="1" x14ac:dyDescent="0.2">
      <c r="A568" s="6"/>
      <c r="B568" s="34"/>
      <c r="C568" s="34"/>
      <c r="D568" s="34"/>
      <c r="E568" s="6"/>
      <c r="F568" s="6"/>
      <c r="G568" s="6"/>
      <c r="H568" s="6"/>
      <c r="I568" s="34"/>
      <c r="J568" s="6"/>
      <c r="K568" s="6"/>
      <c r="L568" s="6"/>
      <c r="M568" s="62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5.75" customHeight="1" x14ac:dyDescent="0.2">
      <c r="A569" s="6"/>
      <c r="B569" s="34"/>
      <c r="C569" s="34"/>
      <c r="D569" s="34"/>
      <c r="E569" s="6"/>
      <c r="F569" s="6"/>
      <c r="G569" s="6"/>
      <c r="H569" s="6"/>
      <c r="I569" s="34"/>
      <c r="J569" s="6"/>
      <c r="K569" s="6"/>
      <c r="L569" s="6"/>
      <c r="M569" s="62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5.75" customHeight="1" x14ac:dyDescent="0.2">
      <c r="A570" s="6"/>
      <c r="B570" s="34"/>
      <c r="C570" s="34"/>
      <c r="D570" s="34"/>
      <c r="E570" s="6"/>
      <c r="F570" s="6"/>
      <c r="G570" s="6"/>
      <c r="H570" s="6"/>
      <c r="I570" s="34"/>
      <c r="J570" s="6"/>
      <c r="K570" s="6"/>
      <c r="L570" s="6"/>
      <c r="M570" s="62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5.75" customHeight="1" x14ac:dyDescent="0.2">
      <c r="A571" s="6"/>
      <c r="B571" s="34"/>
      <c r="C571" s="34"/>
      <c r="D571" s="34"/>
      <c r="E571" s="6"/>
      <c r="F571" s="6"/>
      <c r="G571" s="6"/>
      <c r="H571" s="6"/>
      <c r="I571" s="34"/>
      <c r="J571" s="6"/>
      <c r="K571" s="6"/>
      <c r="L571" s="6"/>
      <c r="M571" s="62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5.75" customHeight="1" x14ac:dyDescent="0.2">
      <c r="A572" s="6"/>
      <c r="B572" s="34"/>
      <c r="C572" s="34"/>
      <c r="D572" s="34"/>
      <c r="E572" s="6"/>
      <c r="F572" s="6"/>
      <c r="G572" s="6"/>
      <c r="H572" s="6"/>
      <c r="I572" s="34"/>
      <c r="J572" s="6"/>
      <c r="K572" s="6"/>
      <c r="L572" s="6"/>
      <c r="M572" s="62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5.75" customHeight="1" x14ac:dyDescent="0.2">
      <c r="A573" s="6"/>
      <c r="B573" s="34"/>
      <c r="C573" s="34"/>
      <c r="D573" s="34"/>
      <c r="E573" s="6"/>
      <c r="F573" s="6"/>
      <c r="G573" s="6"/>
      <c r="H573" s="6"/>
      <c r="I573" s="34"/>
      <c r="J573" s="6"/>
      <c r="K573" s="6"/>
      <c r="L573" s="6"/>
      <c r="M573" s="62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5.75" customHeight="1" x14ac:dyDescent="0.2">
      <c r="A574" s="6"/>
      <c r="B574" s="34"/>
      <c r="C574" s="34"/>
      <c r="D574" s="34"/>
      <c r="E574" s="6"/>
      <c r="F574" s="6"/>
      <c r="G574" s="6"/>
      <c r="H574" s="6"/>
      <c r="I574" s="34"/>
      <c r="J574" s="6"/>
      <c r="K574" s="6"/>
      <c r="L574" s="6"/>
      <c r="M574" s="62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5.75" customHeight="1" x14ac:dyDescent="0.2">
      <c r="A575" s="6"/>
      <c r="B575" s="34"/>
      <c r="C575" s="34"/>
      <c r="D575" s="34"/>
      <c r="E575" s="6"/>
      <c r="F575" s="6"/>
      <c r="G575" s="6"/>
      <c r="H575" s="6"/>
      <c r="I575" s="34"/>
      <c r="J575" s="6"/>
      <c r="K575" s="6"/>
      <c r="L575" s="6"/>
      <c r="M575" s="62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5.75" customHeight="1" x14ac:dyDescent="0.2">
      <c r="A576" s="6"/>
      <c r="B576" s="34"/>
      <c r="C576" s="34"/>
      <c r="D576" s="34"/>
      <c r="E576" s="6"/>
      <c r="F576" s="6"/>
      <c r="G576" s="6"/>
      <c r="H576" s="6"/>
      <c r="I576" s="34"/>
      <c r="J576" s="6"/>
      <c r="K576" s="6"/>
      <c r="L576" s="6"/>
      <c r="M576" s="62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5.75" customHeight="1" x14ac:dyDescent="0.2">
      <c r="A577" s="6"/>
      <c r="B577" s="34"/>
      <c r="C577" s="34"/>
      <c r="D577" s="34"/>
      <c r="E577" s="6"/>
      <c r="F577" s="6"/>
      <c r="G577" s="6"/>
      <c r="H577" s="6"/>
      <c r="I577" s="34"/>
      <c r="J577" s="6"/>
      <c r="K577" s="6"/>
      <c r="L577" s="6"/>
      <c r="M577" s="62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5.75" customHeight="1" x14ac:dyDescent="0.2">
      <c r="A578" s="6"/>
      <c r="B578" s="34"/>
      <c r="C578" s="34"/>
      <c r="D578" s="34"/>
      <c r="E578" s="6"/>
      <c r="F578" s="6"/>
      <c r="G578" s="6"/>
      <c r="H578" s="6"/>
      <c r="I578" s="34"/>
      <c r="J578" s="6"/>
      <c r="K578" s="6"/>
      <c r="L578" s="6"/>
      <c r="M578" s="62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5.75" customHeight="1" x14ac:dyDescent="0.2">
      <c r="A579" s="6"/>
      <c r="B579" s="34"/>
      <c r="C579" s="34"/>
      <c r="D579" s="34"/>
      <c r="E579" s="6"/>
      <c r="F579" s="6"/>
      <c r="G579" s="6"/>
      <c r="H579" s="6"/>
      <c r="I579" s="34"/>
      <c r="J579" s="6"/>
      <c r="K579" s="6"/>
      <c r="L579" s="6"/>
      <c r="M579" s="62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5.75" customHeight="1" x14ac:dyDescent="0.2">
      <c r="A580" s="6"/>
      <c r="B580" s="34"/>
      <c r="C580" s="34"/>
      <c r="D580" s="34"/>
      <c r="E580" s="6"/>
      <c r="F580" s="6"/>
      <c r="G580" s="6"/>
      <c r="H580" s="6"/>
      <c r="I580" s="34"/>
      <c r="J580" s="6"/>
      <c r="K580" s="6"/>
      <c r="L580" s="6"/>
      <c r="M580" s="62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5.75" customHeight="1" x14ac:dyDescent="0.2">
      <c r="A581" s="6"/>
      <c r="B581" s="34"/>
      <c r="C581" s="34"/>
      <c r="D581" s="34"/>
      <c r="E581" s="6"/>
      <c r="F581" s="6"/>
      <c r="G581" s="6"/>
      <c r="H581" s="6"/>
      <c r="I581" s="34"/>
      <c r="J581" s="6"/>
      <c r="K581" s="6"/>
      <c r="L581" s="6"/>
      <c r="M581" s="62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5.75" customHeight="1" x14ac:dyDescent="0.2">
      <c r="A582" s="6"/>
      <c r="B582" s="34"/>
      <c r="C582" s="34"/>
      <c r="D582" s="34"/>
      <c r="E582" s="6"/>
      <c r="F582" s="6"/>
      <c r="G582" s="6"/>
      <c r="H582" s="6"/>
      <c r="I582" s="34"/>
      <c r="J582" s="6"/>
      <c r="K582" s="6"/>
      <c r="L582" s="6"/>
      <c r="M582" s="62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5.75" customHeight="1" x14ac:dyDescent="0.2">
      <c r="A583" s="6"/>
      <c r="B583" s="34"/>
      <c r="C583" s="34"/>
      <c r="D583" s="34"/>
      <c r="E583" s="6"/>
      <c r="F583" s="6"/>
      <c r="G583" s="6"/>
      <c r="H583" s="6"/>
      <c r="I583" s="34"/>
      <c r="J583" s="6"/>
      <c r="K583" s="6"/>
      <c r="L583" s="6"/>
      <c r="M583" s="62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5.75" customHeight="1" x14ac:dyDescent="0.2">
      <c r="A584" s="6"/>
      <c r="B584" s="34"/>
      <c r="C584" s="34"/>
      <c r="D584" s="34"/>
      <c r="E584" s="6"/>
      <c r="F584" s="6"/>
      <c r="G584" s="6"/>
      <c r="H584" s="6"/>
      <c r="I584" s="34"/>
      <c r="J584" s="6"/>
      <c r="K584" s="6"/>
      <c r="L584" s="6"/>
      <c r="M584" s="62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5.75" customHeight="1" x14ac:dyDescent="0.2">
      <c r="A585" s="6"/>
      <c r="B585" s="34"/>
      <c r="C585" s="34"/>
      <c r="D585" s="34"/>
      <c r="E585" s="6"/>
      <c r="F585" s="6"/>
      <c r="G585" s="6"/>
      <c r="H585" s="6"/>
      <c r="I585" s="34"/>
      <c r="J585" s="6"/>
      <c r="K585" s="6"/>
      <c r="L585" s="6"/>
      <c r="M585" s="62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5.75" customHeight="1" x14ac:dyDescent="0.2">
      <c r="A586" s="6"/>
      <c r="B586" s="34"/>
      <c r="C586" s="34"/>
      <c r="D586" s="34"/>
      <c r="E586" s="6"/>
      <c r="F586" s="6"/>
      <c r="G586" s="6"/>
      <c r="H586" s="6"/>
      <c r="I586" s="34"/>
      <c r="J586" s="6"/>
      <c r="K586" s="6"/>
      <c r="L586" s="6"/>
      <c r="M586" s="62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5.75" customHeight="1" x14ac:dyDescent="0.2">
      <c r="A587" s="6"/>
      <c r="B587" s="34"/>
      <c r="C587" s="34"/>
      <c r="D587" s="34"/>
      <c r="E587" s="6"/>
      <c r="F587" s="6"/>
      <c r="G587" s="6"/>
      <c r="H587" s="6"/>
      <c r="I587" s="34"/>
      <c r="J587" s="6"/>
      <c r="K587" s="6"/>
      <c r="L587" s="6"/>
      <c r="M587" s="62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5.75" customHeight="1" x14ac:dyDescent="0.2">
      <c r="A588" s="6"/>
      <c r="B588" s="34"/>
      <c r="C588" s="34"/>
      <c r="D588" s="34"/>
      <c r="E588" s="6"/>
      <c r="F588" s="6"/>
      <c r="G588" s="6"/>
      <c r="H588" s="6"/>
      <c r="I588" s="34"/>
      <c r="J588" s="6"/>
      <c r="K588" s="6"/>
      <c r="L588" s="6"/>
      <c r="M588" s="62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5.75" customHeight="1" x14ac:dyDescent="0.2">
      <c r="A589" s="6"/>
      <c r="B589" s="34"/>
      <c r="C589" s="34"/>
      <c r="D589" s="34"/>
      <c r="E589" s="6"/>
      <c r="F589" s="6"/>
      <c r="G589" s="6"/>
      <c r="H589" s="6"/>
      <c r="I589" s="34"/>
      <c r="J589" s="6"/>
      <c r="K589" s="6"/>
      <c r="L589" s="6"/>
      <c r="M589" s="62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5.75" customHeight="1" x14ac:dyDescent="0.2">
      <c r="A590" s="6"/>
      <c r="B590" s="34"/>
      <c r="C590" s="34"/>
      <c r="D590" s="34"/>
      <c r="E590" s="6"/>
      <c r="F590" s="6"/>
      <c r="G590" s="6"/>
      <c r="H590" s="6"/>
      <c r="I590" s="34"/>
      <c r="J590" s="6"/>
      <c r="K590" s="6"/>
      <c r="L590" s="6"/>
      <c r="M590" s="62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5.75" customHeight="1" x14ac:dyDescent="0.2">
      <c r="A591" s="6"/>
      <c r="B591" s="34"/>
      <c r="C591" s="34"/>
      <c r="D591" s="34"/>
      <c r="E591" s="6"/>
      <c r="F591" s="6"/>
      <c r="G591" s="6"/>
      <c r="H591" s="6"/>
      <c r="I591" s="34"/>
      <c r="J591" s="6"/>
      <c r="K591" s="6"/>
      <c r="L591" s="6"/>
      <c r="M591" s="62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5.75" customHeight="1" x14ac:dyDescent="0.2">
      <c r="A592" s="6"/>
      <c r="B592" s="34"/>
      <c r="C592" s="34"/>
      <c r="D592" s="34"/>
      <c r="E592" s="6"/>
      <c r="F592" s="6"/>
      <c r="G592" s="6"/>
      <c r="H592" s="6"/>
      <c r="I592" s="34"/>
      <c r="J592" s="6"/>
      <c r="K592" s="6"/>
      <c r="L592" s="6"/>
      <c r="M592" s="62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5.75" customHeight="1" x14ac:dyDescent="0.2">
      <c r="A593" s="6"/>
      <c r="B593" s="34"/>
      <c r="C593" s="34"/>
      <c r="D593" s="34"/>
      <c r="E593" s="6"/>
      <c r="F593" s="6"/>
      <c r="G593" s="6"/>
      <c r="H593" s="6"/>
      <c r="I593" s="34"/>
      <c r="J593" s="6"/>
      <c r="K593" s="6"/>
      <c r="L593" s="6"/>
      <c r="M593" s="62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5.75" customHeight="1" x14ac:dyDescent="0.2">
      <c r="A594" s="6"/>
      <c r="B594" s="34"/>
      <c r="C594" s="34"/>
      <c r="D594" s="34"/>
      <c r="E594" s="6"/>
      <c r="F594" s="6"/>
      <c r="G594" s="6"/>
      <c r="H594" s="6"/>
      <c r="I594" s="34"/>
      <c r="J594" s="6"/>
      <c r="K594" s="6"/>
      <c r="L594" s="6"/>
      <c r="M594" s="62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5.75" customHeight="1" x14ac:dyDescent="0.2">
      <c r="A595" s="6"/>
      <c r="B595" s="34"/>
      <c r="C595" s="34"/>
      <c r="D595" s="34"/>
      <c r="E595" s="6"/>
      <c r="F595" s="6"/>
      <c r="G595" s="6"/>
      <c r="H595" s="6"/>
      <c r="I595" s="34"/>
      <c r="J595" s="6"/>
      <c r="K595" s="6"/>
      <c r="L595" s="6"/>
      <c r="M595" s="62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5.75" customHeight="1" x14ac:dyDescent="0.2">
      <c r="A596" s="6"/>
      <c r="B596" s="34"/>
      <c r="C596" s="34"/>
      <c r="D596" s="34"/>
      <c r="E596" s="6"/>
      <c r="F596" s="6"/>
      <c r="G596" s="6"/>
      <c r="H596" s="6"/>
      <c r="I596" s="34"/>
      <c r="J596" s="6"/>
      <c r="K596" s="6"/>
      <c r="L596" s="6"/>
      <c r="M596" s="62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5.75" customHeight="1" x14ac:dyDescent="0.2">
      <c r="A597" s="6"/>
      <c r="B597" s="34"/>
      <c r="C597" s="34"/>
      <c r="D597" s="34"/>
      <c r="E597" s="6"/>
      <c r="F597" s="6"/>
      <c r="G597" s="6"/>
      <c r="H597" s="6"/>
      <c r="I597" s="34"/>
      <c r="J597" s="6"/>
      <c r="K597" s="6"/>
      <c r="L597" s="6"/>
      <c r="M597" s="62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5.75" customHeight="1" x14ac:dyDescent="0.2">
      <c r="A598" s="6"/>
      <c r="B598" s="34"/>
      <c r="C598" s="34"/>
      <c r="D598" s="34"/>
      <c r="E598" s="6"/>
      <c r="F598" s="6"/>
      <c r="G598" s="6"/>
      <c r="H598" s="6"/>
      <c r="I598" s="34"/>
      <c r="J598" s="6"/>
      <c r="K598" s="6"/>
      <c r="L598" s="6"/>
      <c r="M598" s="62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5.75" customHeight="1" x14ac:dyDescent="0.2">
      <c r="A599" s="6"/>
      <c r="B599" s="34"/>
      <c r="C599" s="34"/>
      <c r="D599" s="34"/>
      <c r="E599" s="6"/>
      <c r="F599" s="6"/>
      <c r="G599" s="6"/>
      <c r="H599" s="6"/>
      <c r="I599" s="34"/>
      <c r="J599" s="6"/>
      <c r="K599" s="6"/>
      <c r="L599" s="6"/>
      <c r="M599" s="62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5.75" customHeight="1" x14ac:dyDescent="0.2">
      <c r="A600" s="6"/>
      <c r="B600" s="34"/>
      <c r="C600" s="34"/>
      <c r="D600" s="34"/>
      <c r="E600" s="6"/>
      <c r="F600" s="6"/>
      <c r="G600" s="6"/>
      <c r="H600" s="6"/>
      <c r="I600" s="34"/>
      <c r="J600" s="6"/>
      <c r="K600" s="6"/>
      <c r="L600" s="6"/>
      <c r="M600" s="62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5.75" customHeight="1" x14ac:dyDescent="0.2">
      <c r="A601" s="6"/>
      <c r="B601" s="34"/>
      <c r="C601" s="34"/>
      <c r="D601" s="34"/>
      <c r="E601" s="6"/>
      <c r="F601" s="6"/>
      <c r="G601" s="6"/>
      <c r="H601" s="6"/>
      <c r="I601" s="34"/>
      <c r="J601" s="6"/>
      <c r="K601" s="6"/>
      <c r="L601" s="6"/>
      <c r="M601" s="62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5.75" customHeight="1" x14ac:dyDescent="0.2">
      <c r="A602" s="6"/>
      <c r="B602" s="34"/>
      <c r="C602" s="34"/>
      <c r="D602" s="34"/>
      <c r="E602" s="6"/>
      <c r="F602" s="6"/>
      <c r="G602" s="6"/>
      <c r="H602" s="6"/>
      <c r="I602" s="34"/>
      <c r="J602" s="6"/>
      <c r="K602" s="6"/>
      <c r="L602" s="6"/>
      <c r="M602" s="62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5.75" customHeight="1" x14ac:dyDescent="0.2">
      <c r="A603" s="6"/>
      <c r="B603" s="34"/>
      <c r="C603" s="34"/>
      <c r="D603" s="34"/>
      <c r="E603" s="6"/>
      <c r="F603" s="6"/>
      <c r="G603" s="6"/>
      <c r="H603" s="6"/>
      <c r="I603" s="34"/>
      <c r="J603" s="6"/>
      <c r="K603" s="6"/>
      <c r="L603" s="6"/>
      <c r="M603" s="62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5.75" customHeight="1" x14ac:dyDescent="0.2">
      <c r="A604" s="6"/>
      <c r="B604" s="34"/>
      <c r="C604" s="34"/>
      <c r="D604" s="34"/>
      <c r="E604" s="6"/>
      <c r="F604" s="6"/>
      <c r="G604" s="6"/>
      <c r="H604" s="6"/>
      <c r="I604" s="34"/>
      <c r="J604" s="6"/>
      <c r="K604" s="6"/>
      <c r="L604" s="6"/>
      <c r="M604" s="62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5.75" customHeight="1" x14ac:dyDescent="0.2">
      <c r="A605" s="6"/>
      <c r="B605" s="34"/>
      <c r="C605" s="34"/>
      <c r="D605" s="34"/>
      <c r="E605" s="6"/>
      <c r="F605" s="6"/>
      <c r="G605" s="6"/>
      <c r="H605" s="6"/>
      <c r="I605" s="34"/>
      <c r="J605" s="6"/>
      <c r="K605" s="6"/>
      <c r="L605" s="6"/>
      <c r="M605" s="62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5.75" customHeight="1" x14ac:dyDescent="0.2">
      <c r="A606" s="6"/>
      <c r="B606" s="34"/>
      <c r="C606" s="34"/>
      <c r="D606" s="34"/>
      <c r="E606" s="6"/>
      <c r="F606" s="6"/>
      <c r="G606" s="6"/>
      <c r="H606" s="6"/>
      <c r="I606" s="34"/>
      <c r="J606" s="6"/>
      <c r="K606" s="6"/>
      <c r="L606" s="6"/>
      <c r="M606" s="62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5.75" customHeight="1" x14ac:dyDescent="0.2">
      <c r="A607" s="6"/>
      <c r="B607" s="34"/>
      <c r="C607" s="34"/>
      <c r="D607" s="34"/>
      <c r="E607" s="6"/>
      <c r="F607" s="6"/>
      <c r="G607" s="6"/>
      <c r="H607" s="6"/>
      <c r="I607" s="34"/>
      <c r="J607" s="6"/>
      <c r="K607" s="6"/>
      <c r="L607" s="6"/>
      <c r="M607" s="62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5.75" customHeight="1" x14ac:dyDescent="0.2">
      <c r="A608" s="6"/>
      <c r="B608" s="34"/>
      <c r="C608" s="34"/>
      <c r="D608" s="34"/>
      <c r="E608" s="6"/>
      <c r="F608" s="6"/>
      <c r="G608" s="6"/>
      <c r="H608" s="6"/>
      <c r="I608" s="34"/>
      <c r="J608" s="6"/>
      <c r="K608" s="6"/>
      <c r="L608" s="6"/>
      <c r="M608" s="62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5.75" customHeight="1" x14ac:dyDescent="0.2">
      <c r="A609" s="6"/>
      <c r="B609" s="34"/>
      <c r="C609" s="34"/>
      <c r="D609" s="34"/>
      <c r="E609" s="6"/>
      <c r="F609" s="6"/>
      <c r="G609" s="6"/>
      <c r="H609" s="6"/>
      <c r="I609" s="34"/>
      <c r="J609" s="6"/>
      <c r="K609" s="6"/>
      <c r="L609" s="6"/>
      <c r="M609" s="62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5.75" customHeight="1" x14ac:dyDescent="0.2">
      <c r="A610" s="6"/>
      <c r="B610" s="34"/>
      <c r="C610" s="34"/>
      <c r="D610" s="34"/>
      <c r="E610" s="6"/>
      <c r="F610" s="6"/>
      <c r="G610" s="6"/>
      <c r="H610" s="6"/>
      <c r="I610" s="34"/>
      <c r="J610" s="6"/>
      <c r="K610" s="6"/>
      <c r="L610" s="6"/>
      <c r="M610" s="62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5.75" customHeight="1" x14ac:dyDescent="0.2">
      <c r="A611" s="6"/>
      <c r="B611" s="34"/>
      <c r="C611" s="34"/>
      <c r="D611" s="34"/>
      <c r="E611" s="6"/>
      <c r="F611" s="6"/>
      <c r="G611" s="6"/>
      <c r="H611" s="6"/>
      <c r="I611" s="34"/>
      <c r="J611" s="6"/>
      <c r="K611" s="6"/>
      <c r="L611" s="6"/>
      <c r="M611" s="62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5.75" customHeight="1" x14ac:dyDescent="0.2">
      <c r="A612" s="6"/>
      <c r="B612" s="34"/>
      <c r="C612" s="34"/>
      <c r="D612" s="34"/>
      <c r="E612" s="6"/>
      <c r="F612" s="6"/>
      <c r="G612" s="6"/>
      <c r="H612" s="6"/>
      <c r="I612" s="34"/>
      <c r="J612" s="6"/>
      <c r="K612" s="6"/>
      <c r="L612" s="6"/>
      <c r="M612" s="62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5.75" customHeight="1" x14ac:dyDescent="0.2">
      <c r="A613" s="6"/>
      <c r="B613" s="34"/>
      <c r="C613" s="34"/>
      <c r="D613" s="34"/>
      <c r="E613" s="6"/>
      <c r="F613" s="6"/>
      <c r="G613" s="6"/>
      <c r="H613" s="6"/>
      <c r="I613" s="34"/>
      <c r="J613" s="6"/>
      <c r="K613" s="6"/>
      <c r="L613" s="6"/>
      <c r="M613" s="62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5.75" customHeight="1" x14ac:dyDescent="0.2">
      <c r="A614" s="6"/>
      <c r="B614" s="34"/>
      <c r="C614" s="34"/>
      <c r="D614" s="34"/>
      <c r="E614" s="6"/>
      <c r="F614" s="6"/>
      <c r="G614" s="6"/>
      <c r="H614" s="6"/>
      <c r="I614" s="34"/>
      <c r="J614" s="6"/>
      <c r="K614" s="6"/>
      <c r="L614" s="6"/>
      <c r="M614" s="62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5.75" customHeight="1" x14ac:dyDescent="0.2">
      <c r="A615" s="6"/>
      <c r="B615" s="34"/>
      <c r="C615" s="34"/>
      <c r="D615" s="34"/>
      <c r="E615" s="6"/>
      <c r="F615" s="6"/>
      <c r="G615" s="6"/>
      <c r="H615" s="6"/>
      <c r="I615" s="34"/>
      <c r="J615" s="6"/>
      <c r="K615" s="6"/>
      <c r="L615" s="6"/>
      <c r="M615" s="62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5.75" customHeight="1" x14ac:dyDescent="0.2">
      <c r="A616" s="6"/>
      <c r="B616" s="34"/>
      <c r="C616" s="34"/>
      <c r="D616" s="34"/>
      <c r="E616" s="6"/>
      <c r="F616" s="6"/>
      <c r="G616" s="6"/>
      <c r="H616" s="6"/>
      <c r="I616" s="34"/>
      <c r="J616" s="6"/>
      <c r="K616" s="6"/>
      <c r="L616" s="6"/>
      <c r="M616" s="62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5.75" customHeight="1" x14ac:dyDescent="0.2">
      <c r="A617" s="6"/>
      <c r="B617" s="34"/>
      <c r="C617" s="34"/>
      <c r="D617" s="34"/>
      <c r="E617" s="6"/>
      <c r="F617" s="6"/>
      <c r="G617" s="6"/>
      <c r="H617" s="6"/>
      <c r="I617" s="34"/>
      <c r="J617" s="6"/>
      <c r="K617" s="6"/>
      <c r="L617" s="6"/>
      <c r="M617" s="62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5.75" customHeight="1" x14ac:dyDescent="0.2">
      <c r="A618" s="6"/>
      <c r="B618" s="34"/>
      <c r="C618" s="34"/>
      <c r="D618" s="34"/>
      <c r="E618" s="6"/>
      <c r="F618" s="6"/>
      <c r="G618" s="6"/>
      <c r="H618" s="6"/>
      <c r="I618" s="34"/>
      <c r="J618" s="6"/>
      <c r="K618" s="6"/>
      <c r="L618" s="6"/>
      <c r="M618" s="62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5.75" customHeight="1" x14ac:dyDescent="0.2">
      <c r="A619" s="6"/>
      <c r="B619" s="34"/>
      <c r="C619" s="34"/>
      <c r="D619" s="34"/>
      <c r="E619" s="6"/>
      <c r="F619" s="6"/>
      <c r="G619" s="6"/>
      <c r="H619" s="6"/>
      <c r="I619" s="34"/>
      <c r="J619" s="6"/>
      <c r="K619" s="6"/>
      <c r="L619" s="6"/>
      <c r="M619" s="62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5.75" customHeight="1" x14ac:dyDescent="0.2">
      <c r="A620" s="6"/>
      <c r="B620" s="34"/>
      <c r="C620" s="34"/>
      <c r="D620" s="34"/>
      <c r="E620" s="6"/>
      <c r="F620" s="6"/>
      <c r="G620" s="6"/>
      <c r="H620" s="6"/>
      <c r="I620" s="34"/>
      <c r="J620" s="6"/>
      <c r="K620" s="6"/>
      <c r="L620" s="6"/>
      <c r="M620" s="62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5.75" customHeight="1" x14ac:dyDescent="0.2">
      <c r="A621" s="6"/>
      <c r="B621" s="34"/>
      <c r="C621" s="34"/>
      <c r="D621" s="34"/>
      <c r="E621" s="6"/>
      <c r="F621" s="6"/>
      <c r="G621" s="6"/>
      <c r="H621" s="6"/>
      <c r="I621" s="34"/>
      <c r="J621" s="6"/>
      <c r="K621" s="6"/>
      <c r="L621" s="6"/>
      <c r="M621" s="62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5.75" customHeight="1" x14ac:dyDescent="0.2">
      <c r="A622" s="6"/>
      <c r="B622" s="34"/>
      <c r="C622" s="34"/>
      <c r="D622" s="34"/>
      <c r="E622" s="6"/>
      <c r="F622" s="6"/>
      <c r="G622" s="6"/>
      <c r="H622" s="6"/>
      <c r="I622" s="34"/>
      <c r="J622" s="6"/>
      <c r="K622" s="6"/>
      <c r="L622" s="6"/>
      <c r="M622" s="62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5.75" customHeight="1" x14ac:dyDescent="0.2">
      <c r="A623" s="6"/>
      <c r="B623" s="34"/>
      <c r="C623" s="34"/>
      <c r="D623" s="34"/>
      <c r="E623" s="6"/>
      <c r="F623" s="6"/>
      <c r="G623" s="6"/>
      <c r="H623" s="6"/>
      <c r="I623" s="34"/>
      <c r="J623" s="6"/>
      <c r="K623" s="6"/>
      <c r="L623" s="6"/>
      <c r="M623" s="62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5.75" customHeight="1" x14ac:dyDescent="0.2">
      <c r="A624" s="6"/>
      <c r="B624" s="34"/>
      <c r="C624" s="34"/>
      <c r="D624" s="34"/>
      <c r="E624" s="6"/>
      <c r="F624" s="6"/>
      <c r="G624" s="6"/>
      <c r="H624" s="6"/>
      <c r="I624" s="34"/>
      <c r="J624" s="6"/>
      <c r="K624" s="6"/>
      <c r="L624" s="6"/>
      <c r="M624" s="62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5.75" customHeight="1" x14ac:dyDescent="0.2">
      <c r="A625" s="6"/>
      <c r="B625" s="34"/>
      <c r="C625" s="34"/>
      <c r="D625" s="34"/>
      <c r="E625" s="6"/>
      <c r="F625" s="6"/>
      <c r="G625" s="6"/>
      <c r="H625" s="6"/>
      <c r="I625" s="34"/>
      <c r="J625" s="6"/>
      <c r="K625" s="6"/>
      <c r="L625" s="6"/>
      <c r="M625" s="62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5.75" customHeight="1" x14ac:dyDescent="0.2">
      <c r="A626" s="6"/>
      <c r="B626" s="34"/>
      <c r="C626" s="34"/>
      <c r="D626" s="34"/>
      <c r="E626" s="6"/>
      <c r="F626" s="6"/>
      <c r="G626" s="6"/>
      <c r="H626" s="6"/>
      <c r="I626" s="34"/>
      <c r="J626" s="6"/>
      <c r="K626" s="6"/>
      <c r="L626" s="6"/>
      <c r="M626" s="62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5.75" customHeight="1" x14ac:dyDescent="0.2">
      <c r="A627" s="6"/>
      <c r="B627" s="34"/>
      <c r="C627" s="34"/>
      <c r="D627" s="34"/>
      <c r="E627" s="6"/>
      <c r="F627" s="6"/>
      <c r="G627" s="6"/>
      <c r="H627" s="6"/>
      <c r="I627" s="34"/>
      <c r="J627" s="6"/>
      <c r="K627" s="6"/>
      <c r="L627" s="6"/>
      <c r="M627" s="62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5.75" customHeight="1" x14ac:dyDescent="0.2">
      <c r="A628" s="6"/>
      <c r="B628" s="34"/>
      <c r="C628" s="34"/>
      <c r="D628" s="34"/>
      <c r="E628" s="6"/>
      <c r="F628" s="6"/>
      <c r="G628" s="6"/>
      <c r="H628" s="6"/>
      <c r="I628" s="34"/>
      <c r="J628" s="6"/>
      <c r="K628" s="6"/>
      <c r="L628" s="6"/>
      <c r="M628" s="62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5.75" customHeight="1" x14ac:dyDescent="0.2">
      <c r="A629" s="6"/>
      <c r="B629" s="34"/>
      <c r="C629" s="34"/>
      <c r="D629" s="34"/>
      <c r="E629" s="6"/>
      <c r="F629" s="6"/>
      <c r="G629" s="6"/>
      <c r="H629" s="6"/>
      <c r="I629" s="34"/>
      <c r="J629" s="6"/>
      <c r="K629" s="6"/>
      <c r="L629" s="6"/>
      <c r="M629" s="62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5.75" customHeight="1" x14ac:dyDescent="0.2">
      <c r="A630" s="6"/>
      <c r="B630" s="34"/>
      <c r="C630" s="34"/>
      <c r="D630" s="34"/>
      <c r="E630" s="6"/>
      <c r="F630" s="6"/>
      <c r="G630" s="6"/>
      <c r="H630" s="6"/>
      <c r="I630" s="34"/>
      <c r="J630" s="6"/>
      <c r="K630" s="6"/>
      <c r="L630" s="6"/>
      <c r="M630" s="62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5.75" customHeight="1" x14ac:dyDescent="0.2">
      <c r="A631" s="6"/>
      <c r="B631" s="34"/>
      <c r="C631" s="34"/>
      <c r="D631" s="34"/>
      <c r="E631" s="6"/>
      <c r="F631" s="6"/>
      <c r="G631" s="6"/>
      <c r="H631" s="6"/>
      <c r="I631" s="34"/>
      <c r="J631" s="6"/>
      <c r="K631" s="6"/>
      <c r="L631" s="6"/>
      <c r="M631" s="62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5.75" customHeight="1" x14ac:dyDescent="0.2">
      <c r="A632" s="6"/>
      <c r="B632" s="34"/>
      <c r="C632" s="34"/>
      <c r="D632" s="34"/>
      <c r="E632" s="6"/>
      <c r="F632" s="6"/>
      <c r="G632" s="6"/>
      <c r="H632" s="6"/>
      <c r="I632" s="34"/>
      <c r="J632" s="6"/>
      <c r="K632" s="6"/>
      <c r="L632" s="6"/>
      <c r="M632" s="62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5.75" customHeight="1" x14ac:dyDescent="0.2">
      <c r="A633" s="6"/>
      <c r="B633" s="34"/>
      <c r="C633" s="34"/>
      <c r="D633" s="34"/>
      <c r="E633" s="6"/>
      <c r="F633" s="6"/>
      <c r="G633" s="6"/>
      <c r="H633" s="6"/>
      <c r="I633" s="34"/>
      <c r="J633" s="6"/>
      <c r="K633" s="6"/>
      <c r="L633" s="6"/>
      <c r="M633" s="62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5.75" customHeight="1" x14ac:dyDescent="0.2">
      <c r="A634" s="6"/>
      <c r="B634" s="34"/>
      <c r="C634" s="34"/>
      <c r="D634" s="34"/>
      <c r="E634" s="6"/>
      <c r="F634" s="6"/>
      <c r="G634" s="6"/>
      <c r="H634" s="6"/>
      <c r="I634" s="34"/>
      <c r="J634" s="6"/>
      <c r="K634" s="6"/>
      <c r="L634" s="6"/>
      <c r="M634" s="62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5.75" customHeight="1" x14ac:dyDescent="0.2">
      <c r="A635" s="6"/>
      <c r="B635" s="34"/>
      <c r="C635" s="34"/>
      <c r="D635" s="34"/>
      <c r="E635" s="6"/>
      <c r="F635" s="6"/>
      <c r="G635" s="6"/>
      <c r="H635" s="6"/>
      <c r="I635" s="34"/>
      <c r="J635" s="6"/>
      <c r="K635" s="6"/>
      <c r="L635" s="6"/>
      <c r="M635" s="62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5.75" customHeight="1" x14ac:dyDescent="0.2">
      <c r="A636" s="6"/>
      <c r="B636" s="34"/>
      <c r="C636" s="34"/>
      <c r="D636" s="34"/>
      <c r="E636" s="6"/>
      <c r="F636" s="6"/>
      <c r="G636" s="6"/>
      <c r="H636" s="6"/>
      <c r="I636" s="34"/>
      <c r="J636" s="6"/>
      <c r="K636" s="6"/>
      <c r="L636" s="6"/>
      <c r="M636" s="62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5.75" customHeight="1" x14ac:dyDescent="0.2">
      <c r="A637" s="6"/>
      <c r="B637" s="34"/>
      <c r="C637" s="34"/>
      <c r="D637" s="34"/>
      <c r="E637" s="6"/>
      <c r="F637" s="6"/>
      <c r="G637" s="6"/>
      <c r="H637" s="6"/>
      <c r="I637" s="34"/>
      <c r="J637" s="6"/>
      <c r="K637" s="6"/>
      <c r="L637" s="6"/>
      <c r="M637" s="62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5.75" customHeight="1" x14ac:dyDescent="0.2">
      <c r="A638" s="6"/>
      <c r="B638" s="34"/>
      <c r="C638" s="34"/>
      <c r="D638" s="34"/>
      <c r="E638" s="6"/>
      <c r="F638" s="6"/>
      <c r="G638" s="6"/>
      <c r="H638" s="6"/>
      <c r="I638" s="34"/>
      <c r="J638" s="6"/>
      <c r="K638" s="6"/>
      <c r="L638" s="6"/>
      <c r="M638" s="62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5.75" customHeight="1" x14ac:dyDescent="0.2">
      <c r="A639" s="6"/>
      <c r="B639" s="34"/>
      <c r="C639" s="34"/>
      <c r="D639" s="34"/>
      <c r="E639" s="6"/>
      <c r="F639" s="6"/>
      <c r="G639" s="6"/>
      <c r="H639" s="6"/>
      <c r="I639" s="34"/>
      <c r="J639" s="6"/>
      <c r="K639" s="6"/>
      <c r="L639" s="6"/>
      <c r="M639" s="62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5.75" customHeight="1" x14ac:dyDescent="0.2">
      <c r="A640" s="6"/>
      <c r="B640" s="34"/>
      <c r="C640" s="34"/>
      <c r="D640" s="34"/>
      <c r="E640" s="6"/>
      <c r="F640" s="6"/>
      <c r="G640" s="6"/>
      <c r="H640" s="6"/>
      <c r="I640" s="34"/>
      <c r="J640" s="6"/>
      <c r="K640" s="6"/>
      <c r="L640" s="6"/>
      <c r="M640" s="62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5.75" customHeight="1" x14ac:dyDescent="0.2">
      <c r="A641" s="6"/>
      <c r="B641" s="34"/>
      <c r="C641" s="34"/>
      <c r="D641" s="34"/>
      <c r="E641" s="6"/>
      <c r="F641" s="6"/>
      <c r="G641" s="6"/>
      <c r="H641" s="6"/>
      <c r="I641" s="34"/>
      <c r="J641" s="6"/>
      <c r="K641" s="6"/>
      <c r="L641" s="6"/>
      <c r="M641" s="62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5.75" customHeight="1" x14ac:dyDescent="0.2">
      <c r="A642" s="6"/>
      <c r="B642" s="34"/>
      <c r="C642" s="34"/>
      <c r="D642" s="34"/>
      <c r="E642" s="6"/>
      <c r="F642" s="6"/>
      <c r="G642" s="6"/>
      <c r="H642" s="6"/>
      <c r="I642" s="34"/>
      <c r="J642" s="6"/>
      <c r="K642" s="6"/>
      <c r="L642" s="6"/>
      <c r="M642" s="62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5.75" customHeight="1" x14ac:dyDescent="0.2">
      <c r="A643" s="6"/>
      <c r="B643" s="34"/>
      <c r="C643" s="34"/>
      <c r="D643" s="34"/>
      <c r="E643" s="6"/>
      <c r="F643" s="6"/>
      <c r="G643" s="6"/>
      <c r="H643" s="6"/>
      <c r="I643" s="34"/>
      <c r="J643" s="6"/>
      <c r="K643" s="6"/>
      <c r="L643" s="6"/>
      <c r="M643" s="62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5.75" customHeight="1" x14ac:dyDescent="0.2">
      <c r="A644" s="6"/>
      <c r="B644" s="34"/>
      <c r="C644" s="34"/>
      <c r="D644" s="34"/>
      <c r="E644" s="6"/>
      <c r="F644" s="6"/>
      <c r="G644" s="6"/>
      <c r="H644" s="6"/>
      <c r="I644" s="34"/>
      <c r="J644" s="6"/>
      <c r="K644" s="6"/>
      <c r="L644" s="6"/>
      <c r="M644" s="62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5.75" customHeight="1" x14ac:dyDescent="0.2">
      <c r="A645" s="6"/>
      <c r="B645" s="34"/>
      <c r="C645" s="34"/>
      <c r="D645" s="34"/>
      <c r="E645" s="6"/>
      <c r="F645" s="6"/>
      <c r="G645" s="6"/>
      <c r="H645" s="6"/>
      <c r="I645" s="34"/>
      <c r="J645" s="6"/>
      <c r="K645" s="6"/>
      <c r="L645" s="6"/>
      <c r="M645" s="62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5.75" customHeight="1" x14ac:dyDescent="0.2">
      <c r="A646" s="6"/>
      <c r="B646" s="34"/>
      <c r="C646" s="34"/>
      <c r="D646" s="34"/>
      <c r="E646" s="6"/>
      <c r="F646" s="6"/>
      <c r="G646" s="6"/>
      <c r="H646" s="6"/>
      <c r="I646" s="34"/>
      <c r="J646" s="6"/>
      <c r="K646" s="6"/>
      <c r="L646" s="6"/>
      <c r="M646" s="62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5.75" customHeight="1" x14ac:dyDescent="0.2">
      <c r="A647" s="6"/>
      <c r="B647" s="34"/>
      <c r="C647" s="34"/>
      <c r="D647" s="34"/>
      <c r="E647" s="6"/>
      <c r="F647" s="6"/>
      <c r="G647" s="6"/>
      <c r="H647" s="6"/>
      <c r="I647" s="34"/>
      <c r="J647" s="6"/>
      <c r="K647" s="6"/>
      <c r="L647" s="6"/>
      <c r="M647" s="62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5.75" customHeight="1" x14ac:dyDescent="0.2">
      <c r="A648" s="6"/>
      <c r="B648" s="34"/>
      <c r="C648" s="34"/>
      <c r="D648" s="34"/>
      <c r="E648" s="6"/>
      <c r="F648" s="6"/>
      <c r="G648" s="6"/>
      <c r="H648" s="6"/>
      <c r="I648" s="34"/>
      <c r="J648" s="6"/>
      <c r="K648" s="6"/>
      <c r="L648" s="6"/>
      <c r="M648" s="62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5.75" customHeight="1" x14ac:dyDescent="0.2">
      <c r="A649" s="6"/>
      <c r="B649" s="34"/>
      <c r="C649" s="34"/>
      <c r="D649" s="34"/>
      <c r="E649" s="6"/>
      <c r="F649" s="6"/>
      <c r="G649" s="6"/>
      <c r="H649" s="6"/>
      <c r="I649" s="34"/>
      <c r="J649" s="6"/>
      <c r="K649" s="6"/>
      <c r="L649" s="6"/>
      <c r="M649" s="62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5.75" customHeight="1" x14ac:dyDescent="0.2">
      <c r="A650" s="6"/>
      <c r="B650" s="34"/>
      <c r="C650" s="34"/>
      <c r="D650" s="34"/>
      <c r="E650" s="6"/>
      <c r="F650" s="6"/>
      <c r="G650" s="6"/>
      <c r="H650" s="6"/>
      <c r="I650" s="34"/>
      <c r="J650" s="6"/>
      <c r="K650" s="6"/>
      <c r="L650" s="6"/>
      <c r="M650" s="62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5.75" customHeight="1" x14ac:dyDescent="0.2">
      <c r="A651" s="6"/>
      <c r="B651" s="34"/>
      <c r="C651" s="34"/>
      <c r="D651" s="34"/>
      <c r="E651" s="6"/>
      <c r="F651" s="6"/>
      <c r="G651" s="6"/>
      <c r="H651" s="6"/>
      <c r="I651" s="34"/>
      <c r="J651" s="6"/>
      <c r="K651" s="6"/>
      <c r="L651" s="6"/>
      <c r="M651" s="62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5.75" customHeight="1" x14ac:dyDescent="0.2">
      <c r="A652" s="6"/>
      <c r="B652" s="34"/>
      <c r="C652" s="34"/>
      <c r="D652" s="34"/>
      <c r="E652" s="6"/>
      <c r="F652" s="6"/>
      <c r="G652" s="6"/>
      <c r="H652" s="6"/>
      <c r="I652" s="34"/>
      <c r="J652" s="6"/>
      <c r="K652" s="6"/>
      <c r="L652" s="6"/>
      <c r="M652" s="62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5.75" customHeight="1" x14ac:dyDescent="0.2">
      <c r="A653" s="6"/>
      <c r="B653" s="34"/>
      <c r="C653" s="34"/>
      <c r="D653" s="34"/>
      <c r="E653" s="6"/>
      <c r="F653" s="6"/>
      <c r="G653" s="6"/>
      <c r="H653" s="6"/>
      <c r="I653" s="34"/>
      <c r="J653" s="6"/>
      <c r="K653" s="6"/>
      <c r="L653" s="6"/>
      <c r="M653" s="62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5.75" customHeight="1" x14ac:dyDescent="0.2">
      <c r="A654" s="6"/>
      <c r="B654" s="34"/>
      <c r="C654" s="34"/>
      <c r="D654" s="34"/>
      <c r="E654" s="6"/>
      <c r="F654" s="6"/>
      <c r="G654" s="6"/>
      <c r="H654" s="6"/>
      <c r="I654" s="34"/>
      <c r="J654" s="6"/>
      <c r="K654" s="6"/>
      <c r="L654" s="6"/>
      <c r="M654" s="62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5.75" customHeight="1" x14ac:dyDescent="0.2">
      <c r="A655" s="6"/>
      <c r="B655" s="34"/>
      <c r="C655" s="34"/>
      <c r="D655" s="34"/>
      <c r="E655" s="6"/>
      <c r="F655" s="6"/>
      <c r="G655" s="6"/>
      <c r="H655" s="6"/>
      <c r="I655" s="34"/>
      <c r="J655" s="6"/>
      <c r="K655" s="6"/>
      <c r="L655" s="6"/>
      <c r="M655" s="62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5.75" customHeight="1" x14ac:dyDescent="0.2">
      <c r="A656" s="6"/>
      <c r="B656" s="34"/>
      <c r="C656" s="34"/>
      <c r="D656" s="34"/>
      <c r="E656" s="6"/>
      <c r="F656" s="6"/>
      <c r="G656" s="6"/>
      <c r="H656" s="6"/>
      <c r="I656" s="34"/>
      <c r="J656" s="6"/>
      <c r="K656" s="6"/>
      <c r="L656" s="6"/>
      <c r="M656" s="62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5.75" customHeight="1" x14ac:dyDescent="0.2">
      <c r="A657" s="6"/>
      <c r="B657" s="34"/>
      <c r="C657" s="34"/>
      <c r="D657" s="34"/>
      <c r="E657" s="6"/>
      <c r="F657" s="6"/>
      <c r="G657" s="6"/>
      <c r="H657" s="6"/>
      <c r="I657" s="34"/>
      <c r="J657" s="6"/>
      <c r="K657" s="6"/>
      <c r="L657" s="6"/>
      <c r="M657" s="62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5.75" customHeight="1" x14ac:dyDescent="0.2">
      <c r="A658" s="6"/>
      <c r="B658" s="34"/>
      <c r="C658" s="34"/>
      <c r="D658" s="34"/>
      <c r="E658" s="6"/>
      <c r="F658" s="6"/>
      <c r="G658" s="6"/>
      <c r="H658" s="6"/>
      <c r="I658" s="34"/>
      <c r="J658" s="6"/>
      <c r="K658" s="6"/>
      <c r="L658" s="6"/>
      <c r="M658" s="62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5.75" customHeight="1" x14ac:dyDescent="0.2">
      <c r="A659" s="6"/>
      <c r="B659" s="34"/>
      <c r="C659" s="34"/>
      <c r="D659" s="34"/>
      <c r="E659" s="6"/>
      <c r="F659" s="6"/>
      <c r="G659" s="6"/>
      <c r="H659" s="6"/>
      <c r="I659" s="34"/>
      <c r="J659" s="6"/>
      <c r="K659" s="6"/>
      <c r="L659" s="6"/>
      <c r="M659" s="62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5.75" customHeight="1" x14ac:dyDescent="0.2">
      <c r="A660" s="6"/>
      <c r="B660" s="34"/>
      <c r="C660" s="34"/>
      <c r="D660" s="34"/>
      <c r="E660" s="6"/>
      <c r="F660" s="6"/>
      <c r="G660" s="6"/>
      <c r="H660" s="6"/>
      <c r="I660" s="34"/>
      <c r="J660" s="6"/>
      <c r="K660" s="6"/>
      <c r="L660" s="6"/>
      <c r="M660" s="62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5.75" customHeight="1" x14ac:dyDescent="0.2">
      <c r="A661" s="6"/>
      <c r="B661" s="34"/>
      <c r="C661" s="34"/>
      <c r="D661" s="34"/>
      <c r="E661" s="6"/>
      <c r="F661" s="6"/>
      <c r="G661" s="6"/>
      <c r="H661" s="6"/>
      <c r="I661" s="34"/>
      <c r="J661" s="6"/>
      <c r="K661" s="6"/>
      <c r="L661" s="6"/>
      <c r="M661" s="62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5.75" customHeight="1" x14ac:dyDescent="0.2">
      <c r="A662" s="6"/>
      <c r="B662" s="34"/>
      <c r="C662" s="34"/>
      <c r="D662" s="34"/>
      <c r="E662" s="6"/>
      <c r="F662" s="6"/>
      <c r="G662" s="6"/>
      <c r="H662" s="6"/>
      <c r="I662" s="34"/>
      <c r="J662" s="6"/>
      <c r="K662" s="6"/>
      <c r="L662" s="6"/>
      <c r="M662" s="62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5.75" customHeight="1" x14ac:dyDescent="0.2">
      <c r="A663" s="6"/>
      <c r="B663" s="34"/>
      <c r="C663" s="34"/>
      <c r="D663" s="34"/>
      <c r="E663" s="6"/>
      <c r="F663" s="6"/>
      <c r="G663" s="6"/>
      <c r="H663" s="6"/>
      <c r="I663" s="34"/>
      <c r="J663" s="6"/>
      <c r="K663" s="6"/>
      <c r="L663" s="6"/>
      <c r="M663" s="62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5.75" customHeight="1" x14ac:dyDescent="0.2">
      <c r="A664" s="6"/>
      <c r="B664" s="34"/>
      <c r="C664" s="34"/>
      <c r="D664" s="34"/>
      <c r="E664" s="6"/>
      <c r="F664" s="6"/>
      <c r="G664" s="6"/>
      <c r="H664" s="6"/>
      <c r="I664" s="34"/>
      <c r="J664" s="6"/>
      <c r="K664" s="6"/>
      <c r="L664" s="6"/>
      <c r="M664" s="62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5.75" customHeight="1" x14ac:dyDescent="0.2">
      <c r="A665" s="6"/>
      <c r="B665" s="34"/>
      <c r="C665" s="34"/>
      <c r="D665" s="34"/>
      <c r="E665" s="6"/>
      <c r="F665" s="6"/>
      <c r="G665" s="6"/>
      <c r="H665" s="6"/>
      <c r="I665" s="34"/>
      <c r="J665" s="6"/>
      <c r="K665" s="6"/>
      <c r="L665" s="6"/>
      <c r="M665" s="62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5.75" customHeight="1" x14ac:dyDescent="0.2">
      <c r="A666" s="6"/>
      <c r="B666" s="34"/>
      <c r="C666" s="34"/>
      <c r="D666" s="34"/>
      <c r="E666" s="6"/>
      <c r="F666" s="6"/>
      <c r="G666" s="6"/>
      <c r="H666" s="6"/>
      <c r="I666" s="34"/>
      <c r="J666" s="6"/>
      <c r="K666" s="6"/>
      <c r="L666" s="6"/>
      <c r="M666" s="62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5.75" customHeight="1" x14ac:dyDescent="0.2">
      <c r="A667" s="6"/>
      <c r="B667" s="34"/>
      <c r="C667" s="34"/>
      <c r="D667" s="34"/>
      <c r="E667" s="6"/>
      <c r="F667" s="6"/>
      <c r="G667" s="6"/>
      <c r="H667" s="6"/>
      <c r="I667" s="34"/>
      <c r="J667" s="6"/>
      <c r="K667" s="6"/>
      <c r="L667" s="6"/>
      <c r="M667" s="62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5.75" customHeight="1" x14ac:dyDescent="0.2">
      <c r="A668" s="6"/>
      <c r="B668" s="34"/>
      <c r="C668" s="34"/>
      <c r="D668" s="34"/>
      <c r="E668" s="6"/>
      <c r="F668" s="6"/>
      <c r="G668" s="6"/>
      <c r="H668" s="6"/>
      <c r="I668" s="34"/>
      <c r="J668" s="6"/>
      <c r="K668" s="6"/>
      <c r="L668" s="6"/>
      <c r="M668" s="62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5.75" customHeight="1" x14ac:dyDescent="0.2">
      <c r="A669" s="6"/>
      <c r="B669" s="34"/>
      <c r="C669" s="34"/>
      <c r="D669" s="34"/>
      <c r="E669" s="6"/>
      <c r="F669" s="6"/>
      <c r="G669" s="6"/>
      <c r="H669" s="6"/>
      <c r="I669" s="34"/>
      <c r="J669" s="6"/>
      <c r="K669" s="6"/>
      <c r="L669" s="6"/>
      <c r="M669" s="62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5.75" customHeight="1" x14ac:dyDescent="0.2">
      <c r="A670" s="6"/>
      <c r="B670" s="34"/>
      <c r="C670" s="34"/>
      <c r="D670" s="34"/>
      <c r="E670" s="6"/>
      <c r="F670" s="6"/>
      <c r="G670" s="6"/>
      <c r="H670" s="6"/>
      <c r="I670" s="34"/>
      <c r="J670" s="6"/>
      <c r="K670" s="6"/>
      <c r="L670" s="6"/>
      <c r="M670" s="62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5.75" customHeight="1" x14ac:dyDescent="0.2">
      <c r="A671" s="6"/>
      <c r="B671" s="34"/>
      <c r="C671" s="34"/>
      <c r="D671" s="34"/>
      <c r="E671" s="6"/>
      <c r="F671" s="6"/>
      <c r="G671" s="6"/>
      <c r="H671" s="6"/>
      <c r="I671" s="34"/>
      <c r="J671" s="6"/>
      <c r="K671" s="6"/>
      <c r="L671" s="6"/>
      <c r="M671" s="62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5.75" customHeight="1" x14ac:dyDescent="0.2">
      <c r="A672" s="6"/>
      <c r="B672" s="34"/>
      <c r="C672" s="34"/>
      <c r="D672" s="34"/>
      <c r="E672" s="6"/>
      <c r="F672" s="6"/>
      <c r="G672" s="6"/>
      <c r="H672" s="6"/>
      <c r="I672" s="34"/>
      <c r="J672" s="6"/>
      <c r="K672" s="6"/>
      <c r="L672" s="6"/>
      <c r="M672" s="62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5.75" customHeight="1" x14ac:dyDescent="0.2">
      <c r="A673" s="6"/>
      <c r="B673" s="34"/>
      <c r="C673" s="34"/>
      <c r="D673" s="34"/>
      <c r="E673" s="6"/>
      <c r="F673" s="6"/>
      <c r="G673" s="6"/>
      <c r="H673" s="6"/>
      <c r="I673" s="34"/>
      <c r="J673" s="6"/>
      <c r="K673" s="6"/>
      <c r="L673" s="6"/>
      <c r="M673" s="62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5.75" customHeight="1" x14ac:dyDescent="0.2">
      <c r="A674" s="6"/>
      <c r="B674" s="34"/>
      <c r="C674" s="34"/>
      <c r="D674" s="34"/>
      <c r="E674" s="6"/>
      <c r="F674" s="6"/>
      <c r="G674" s="6"/>
      <c r="H674" s="6"/>
      <c r="I674" s="34"/>
      <c r="J674" s="6"/>
      <c r="K674" s="6"/>
      <c r="L674" s="6"/>
      <c r="M674" s="62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5.75" customHeight="1" x14ac:dyDescent="0.2">
      <c r="A675" s="6"/>
      <c r="B675" s="34"/>
      <c r="C675" s="34"/>
      <c r="D675" s="34"/>
      <c r="E675" s="6"/>
      <c r="F675" s="6"/>
      <c r="G675" s="6"/>
      <c r="H675" s="6"/>
      <c r="I675" s="34"/>
      <c r="J675" s="6"/>
      <c r="K675" s="6"/>
      <c r="L675" s="6"/>
      <c r="M675" s="62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5.75" customHeight="1" x14ac:dyDescent="0.2">
      <c r="A676" s="6"/>
      <c r="B676" s="34"/>
      <c r="C676" s="34"/>
      <c r="D676" s="34"/>
      <c r="E676" s="6"/>
      <c r="F676" s="6"/>
      <c r="G676" s="6"/>
      <c r="H676" s="6"/>
      <c r="I676" s="34"/>
      <c r="J676" s="6"/>
      <c r="K676" s="6"/>
      <c r="L676" s="6"/>
      <c r="M676" s="62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5.75" customHeight="1" x14ac:dyDescent="0.2">
      <c r="A677" s="6"/>
      <c r="B677" s="34"/>
      <c r="C677" s="34"/>
      <c r="D677" s="34"/>
      <c r="E677" s="6"/>
      <c r="F677" s="6"/>
      <c r="G677" s="6"/>
      <c r="H677" s="6"/>
      <c r="I677" s="34"/>
      <c r="J677" s="6"/>
      <c r="K677" s="6"/>
      <c r="L677" s="6"/>
      <c r="M677" s="62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5.75" customHeight="1" x14ac:dyDescent="0.2">
      <c r="A678" s="6"/>
      <c r="B678" s="34"/>
      <c r="C678" s="34"/>
      <c r="D678" s="34"/>
      <c r="E678" s="6"/>
      <c r="F678" s="6"/>
      <c r="G678" s="6"/>
      <c r="H678" s="6"/>
      <c r="I678" s="34"/>
      <c r="J678" s="6"/>
      <c r="K678" s="6"/>
      <c r="L678" s="6"/>
      <c r="M678" s="62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5.75" customHeight="1" x14ac:dyDescent="0.2">
      <c r="A679" s="6"/>
      <c r="B679" s="34"/>
      <c r="C679" s="34"/>
      <c r="D679" s="34"/>
      <c r="E679" s="6"/>
      <c r="F679" s="6"/>
      <c r="G679" s="6"/>
      <c r="H679" s="6"/>
      <c r="I679" s="34"/>
      <c r="J679" s="6"/>
      <c r="K679" s="6"/>
      <c r="L679" s="6"/>
      <c r="M679" s="62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5.75" customHeight="1" x14ac:dyDescent="0.2">
      <c r="A680" s="6"/>
      <c r="B680" s="34"/>
      <c r="C680" s="34"/>
      <c r="D680" s="34"/>
      <c r="E680" s="6"/>
      <c r="F680" s="6"/>
      <c r="G680" s="6"/>
      <c r="H680" s="6"/>
      <c r="I680" s="34"/>
      <c r="J680" s="6"/>
      <c r="K680" s="6"/>
      <c r="L680" s="6"/>
      <c r="M680" s="62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5.75" customHeight="1" x14ac:dyDescent="0.2">
      <c r="A681" s="6"/>
      <c r="B681" s="34"/>
      <c r="C681" s="34"/>
      <c r="D681" s="34"/>
      <c r="E681" s="6"/>
      <c r="F681" s="6"/>
      <c r="G681" s="6"/>
      <c r="H681" s="6"/>
      <c r="I681" s="34"/>
      <c r="J681" s="6"/>
      <c r="K681" s="6"/>
      <c r="L681" s="6"/>
      <c r="M681" s="62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5.75" customHeight="1" x14ac:dyDescent="0.2">
      <c r="A682" s="6"/>
      <c r="B682" s="34"/>
      <c r="C682" s="34"/>
      <c r="D682" s="34"/>
      <c r="E682" s="6"/>
      <c r="F682" s="6"/>
      <c r="G682" s="6"/>
      <c r="H682" s="6"/>
      <c r="I682" s="34"/>
      <c r="J682" s="6"/>
      <c r="K682" s="6"/>
      <c r="L682" s="6"/>
      <c r="M682" s="62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5.75" customHeight="1" x14ac:dyDescent="0.2">
      <c r="A683" s="6"/>
      <c r="B683" s="34"/>
      <c r="C683" s="34"/>
      <c r="D683" s="34"/>
      <c r="E683" s="6"/>
      <c r="F683" s="6"/>
      <c r="G683" s="6"/>
      <c r="H683" s="6"/>
      <c r="I683" s="34"/>
      <c r="J683" s="6"/>
      <c r="K683" s="6"/>
      <c r="L683" s="6"/>
      <c r="M683" s="62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5.75" customHeight="1" x14ac:dyDescent="0.2">
      <c r="A684" s="6"/>
      <c r="B684" s="34"/>
      <c r="C684" s="34"/>
      <c r="D684" s="34"/>
      <c r="E684" s="6"/>
      <c r="F684" s="6"/>
      <c r="G684" s="6"/>
      <c r="H684" s="6"/>
      <c r="I684" s="34"/>
      <c r="J684" s="6"/>
      <c r="K684" s="6"/>
      <c r="L684" s="6"/>
      <c r="M684" s="62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5.75" customHeight="1" x14ac:dyDescent="0.2">
      <c r="A685" s="6"/>
      <c r="B685" s="34"/>
      <c r="C685" s="34"/>
      <c r="D685" s="34"/>
      <c r="E685" s="6"/>
      <c r="F685" s="6"/>
      <c r="G685" s="6"/>
      <c r="H685" s="6"/>
      <c r="I685" s="34"/>
      <c r="J685" s="6"/>
      <c r="K685" s="6"/>
      <c r="L685" s="6"/>
      <c r="M685" s="62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5.75" customHeight="1" x14ac:dyDescent="0.2">
      <c r="A686" s="6"/>
      <c r="B686" s="34"/>
      <c r="C686" s="34"/>
      <c r="D686" s="34"/>
      <c r="E686" s="6"/>
      <c r="F686" s="6"/>
      <c r="G686" s="6"/>
      <c r="H686" s="6"/>
      <c r="I686" s="34"/>
      <c r="J686" s="6"/>
      <c r="K686" s="6"/>
      <c r="L686" s="6"/>
      <c r="M686" s="62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5.75" customHeight="1" x14ac:dyDescent="0.2">
      <c r="A687" s="6"/>
      <c r="B687" s="34"/>
      <c r="C687" s="34"/>
      <c r="D687" s="34"/>
      <c r="E687" s="6"/>
      <c r="F687" s="6"/>
      <c r="G687" s="6"/>
      <c r="H687" s="6"/>
      <c r="I687" s="34"/>
      <c r="J687" s="6"/>
      <c r="K687" s="6"/>
      <c r="L687" s="6"/>
      <c r="M687" s="62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5.75" customHeight="1" x14ac:dyDescent="0.2">
      <c r="A688" s="6"/>
      <c r="B688" s="34"/>
      <c r="C688" s="34"/>
      <c r="D688" s="34"/>
      <c r="E688" s="6"/>
      <c r="F688" s="6"/>
      <c r="G688" s="6"/>
      <c r="H688" s="6"/>
      <c r="I688" s="34"/>
      <c r="J688" s="6"/>
      <c r="K688" s="6"/>
      <c r="L688" s="6"/>
      <c r="M688" s="62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5.75" customHeight="1" x14ac:dyDescent="0.2">
      <c r="A689" s="6"/>
      <c r="B689" s="34"/>
      <c r="C689" s="34"/>
      <c r="D689" s="34"/>
      <c r="E689" s="6"/>
      <c r="F689" s="6"/>
      <c r="G689" s="6"/>
      <c r="H689" s="6"/>
      <c r="I689" s="34"/>
      <c r="J689" s="6"/>
      <c r="K689" s="6"/>
      <c r="L689" s="6"/>
      <c r="M689" s="62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5.75" customHeight="1" x14ac:dyDescent="0.2">
      <c r="A690" s="6"/>
      <c r="B690" s="34"/>
      <c r="C690" s="34"/>
      <c r="D690" s="34"/>
      <c r="E690" s="6"/>
      <c r="F690" s="6"/>
      <c r="G690" s="6"/>
      <c r="H690" s="6"/>
      <c r="I690" s="34"/>
      <c r="J690" s="6"/>
      <c r="K690" s="6"/>
      <c r="L690" s="6"/>
      <c r="M690" s="62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5.75" customHeight="1" x14ac:dyDescent="0.2">
      <c r="A691" s="6"/>
      <c r="B691" s="34"/>
      <c r="C691" s="34"/>
      <c r="D691" s="34"/>
      <c r="E691" s="6"/>
      <c r="F691" s="6"/>
      <c r="G691" s="6"/>
      <c r="H691" s="6"/>
      <c r="I691" s="34"/>
      <c r="J691" s="6"/>
      <c r="K691" s="6"/>
      <c r="L691" s="6"/>
      <c r="M691" s="62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5.75" customHeight="1" x14ac:dyDescent="0.2">
      <c r="A692" s="6"/>
      <c r="B692" s="34"/>
      <c r="C692" s="34"/>
      <c r="D692" s="34"/>
      <c r="E692" s="6"/>
      <c r="F692" s="6"/>
      <c r="G692" s="6"/>
      <c r="H692" s="6"/>
      <c r="I692" s="34"/>
      <c r="J692" s="6"/>
      <c r="K692" s="6"/>
      <c r="L692" s="6"/>
      <c r="M692" s="62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5.75" customHeight="1" x14ac:dyDescent="0.2">
      <c r="A693" s="6"/>
      <c r="B693" s="34"/>
      <c r="C693" s="34"/>
      <c r="D693" s="34"/>
      <c r="E693" s="6"/>
      <c r="F693" s="6"/>
      <c r="G693" s="6"/>
      <c r="H693" s="6"/>
      <c r="I693" s="34"/>
      <c r="J693" s="6"/>
      <c r="K693" s="6"/>
      <c r="L693" s="6"/>
      <c r="M693" s="62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5.75" customHeight="1" x14ac:dyDescent="0.2">
      <c r="A694" s="6"/>
      <c r="B694" s="34"/>
      <c r="C694" s="34"/>
      <c r="D694" s="34"/>
      <c r="E694" s="6"/>
      <c r="F694" s="6"/>
      <c r="G694" s="6"/>
      <c r="H694" s="6"/>
      <c r="I694" s="34"/>
      <c r="J694" s="6"/>
      <c r="K694" s="6"/>
      <c r="L694" s="6"/>
      <c r="M694" s="62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5.75" customHeight="1" x14ac:dyDescent="0.2">
      <c r="A695" s="6"/>
      <c r="B695" s="34"/>
      <c r="C695" s="34"/>
      <c r="D695" s="34"/>
      <c r="E695" s="6"/>
      <c r="F695" s="6"/>
      <c r="G695" s="6"/>
      <c r="H695" s="6"/>
      <c r="I695" s="34"/>
      <c r="J695" s="6"/>
      <c r="K695" s="6"/>
      <c r="L695" s="6"/>
      <c r="M695" s="62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5.75" customHeight="1" x14ac:dyDescent="0.2">
      <c r="A696" s="6"/>
      <c r="B696" s="34"/>
      <c r="C696" s="34"/>
      <c r="D696" s="34"/>
      <c r="E696" s="6"/>
      <c r="F696" s="6"/>
      <c r="G696" s="6"/>
      <c r="H696" s="6"/>
      <c r="I696" s="34"/>
      <c r="J696" s="6"/>
      <c r="K696" s="6"/>
      <c r="L696" s="6"/>
      <c r="M696" s="62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5.75" customHeight="1" x14ac:dyDescent="0.2">
      <c r="A697" s="6"/>
      <c r="B697" s="34"/>
      <c r="C697" s="34"/>
      <c r="D697" s="34"/>
      <c r="E697" s="6"/>
      <c r="F697" s="6"/>
      <c r="G697" s="6"/>
      <c r="H697" s="6"/>
      <c r="I697" s="34"/>
      <c r="J697" s="6"/>
      <c r="K697" s="6"/>
      <c r="L697" s="6"/>
      <c r="M697" s="62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5.75" customHeight="1" x14ac:dyDescent="0.2">
      <c r="A698" s="6"/>
      <c r="B698" s="34"/>
      <c r="C698" s="34"/>
      <c r="D698" s="34"/>
      <c r="E698" s="6"/>
      <c r="F698" s="6"/>
      <c r="G698" s="6"/>
      <c r="H698" s="6"/>
      <c r="I698" s="34"/>
      <c r="J698" s="6"/>
      <c r="K698" s="6"/>
      <c r="L698" s="6"/>
      <c r="M698" s="62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5.75" customHeight="1" x14ac:dyDescent="0.2">
      <c r="A699" s="6"/>
      <c r="B699" s="34"/>
      <c r="C699" s="34"/>
      <c r="D699" s="34"/>
      <c r="E699" s="6"/>
      <c r="F699" s="6"/>
      <c r="G699" s="6"/>
      <c r="H699" s="6"/>
      <c r="I699" s="34"/>
      <c r="J699" s="6"/>
      <c r="K699" s="6"/>
      <c r="L699" s="6"/>
      <c r="M699" s="62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5.75" customHeight="1" x14ac:dyDescent="0.2">
      <c r="A700" s="6"/>
      <c r="B700" s="34"/>
      <c r="C700" s="34"/>
      <c r="D700" s="34"/>
      <c r="E700" s="6"/>
      <c r="F700" s="6"/>
      <c r="G700" s="6"/>
      <c r="H700" s="6"/>
      <c r="I700" s="34"/>
      <c r="J700" s="6"/>
      <c r="K700" s="6"/>
      <c r="L700" s="6"/>
      <c r="M700" s="62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5.75" customHeight="1" x14ac:dyDescent="0.2">
      <c r="A701" s="6"/>
      <c r="B701" s="34"/>
      <c r="C701" s="34"/>
      <c r="D701" s="34"/>
      <c r="E701" s="6"/>
      <c r="F701" s="6"/>
      <c r="G701" s="6"/>
      <c r="H701" s="6"/>
      <c r="I701" s="34"/>
      <c r="J701" s="6"/>
      <c r="K701" s="6"/>
      <c r="L701" s="6"/>
      <c r="M701" s="62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5.75" customHeight="1" x14ac:dyDescent="0.2">
      <c r="A702" s="6"/>
      <c r="B702" s="34"/>
      <c r="C702" s="34"/>
      <c r="D702" s="34"/>
      <c r="E702" s="6"/>
      <c r="F702" s="6"/>
      <c r="G702" s="6"/>
      <c r="H702" s="6"/>
      <c r="I702" s="34"/>
      <c r="J702" s="6"/>
      <c r="K702" s="6"/>
      <c r="L702" s="6"/>
      <c r="M702" s="62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5.75" customHeight="1" x14ac:dyDescent="0.2">
      <c r="A703" s="6"/>
      <c r="B703" s="34"/>
      <c r="C703" s="34"/>
      <c r="D703" s="34"/>
      <c r="E703" s="6"/>
      <c r="F703" s="6"/>
      <c r="G703" s="6"/>
      <c r="H703" s="6"/>
      <c r="I703" s="34"/>
      <c r="J703" s="6"/>
      <c r="K703" s="6"/>
      <c r="L703" s="6"/>
      <c r="M703" s="62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5.75" customHeight="1" x14ac:dyDescent="0.2">
      <c r="A704" s="6"/>
      <c r="B704" s="34"/>
      <c r="C704" s="34"/>
      <c r="D704" s="34"/>
      <c r="E704" s="6"/>
      <c r="F704" s="6"/>
      <c r="G704" s="6"/>
      <c r="H704" s="6"/>
      <c r="I704" s="34"/>
      <c r="J704" s="6"/>
      <c r="K704" s="6"/>
      <c r="L704" s="6"/>
      <c r="M704" s="62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5.75" customHeight="1" x14ac:dyDescent="0.2">
      <c r="A705" s="6"/>
      <c r="B705" s="34"/>
      <c r="C705" s="34"/>
      <c r="D705" s="34"/>
      <c r="E705" s="6"/>
      <c r="F705" s="6"/>
      <c r="G705" s="6"/>
      <c r="H705" s="6"/>
      <c r="I705" s="34"/>
      <c r="J705" s="6"/>
      <c r="K705" s="6"/>
      <c r="L705" s="6"/>
      <c r="M705" s="62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5.75" customHeight="1" x14ac:dyDescent="0.2">
      <c r="A706" s="6"/>
      <c r="B706" s="34"/>
      <c r="C706" s="34"/>
      <c r="D706" s="34"/>
      <c r="E706" s="6"/>
      <c r="F706" s="6"/>
      <c r="G706" s="6"/>
      <c r="H706" s="6"/>
      <c r="I706" s="34"/>
      <c r="J706" s="6"/>
      <c r="K706" s="6"/>
      <c r="L706" s="6"/>
      <c r="M706" s="62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5.75" customHeight="1" x14ac:dyDescent="0.2">
      <c r="A707" s="6"/>
      <c r="B707" s="34"/>
      <c r="C707" s="34"/>
      <c r="D707" s="34"/>
      <c r="E707" s="6"/>
      <c r="F707" s="6"/>
      <c r="G707" s="6"/>
      <c r="H707" s="6"/>
      <c r="I707" s="34"/>
      <c r="J707" s="6"/>
      <c r="K707" s="6"/>
      <c r="L707" s="6"/>
      <c r="M707" s="62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5.75" customHeight="1" x14ac:dyDescent="0.2">
      <c r="A708" s="6"/>
      <c r="B708" s="34"/>
      <c r="C708" s="34"/>
      <c r="D708" s="34"/>
      <c r="E708" s="6"/>
      <c r="F708" s="6"/>
      <c r="G708" s="6"/>
      <c r="H708" s="6"/>
      <c r="I708" s="34"/>
      <c r="J708" s="6"/>
      <c r="K708" s="6"/>
      <c r="L708" s="6"/>
      <c r="M708" s="62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5.75" customHeight="1" x14ac:dyDescent="0.2">
      <c r="A709" s="6"/>
      <c r="B709" s="34"/>
      <c r="C709" s="34"/>
      <c r="D709" s="34"/>
      <c r="E709" s="6"/>
      <c r="F709" s="6"/>
      <c r="G709" s="6"/>
      <c r="H709" s="6"/>
      <c r="I709" s="34"/>
      <c r="J709" s="6"/>
      <c r="K709" s="6"/>
      <c r="L709" s="6"/>
      <c r="M709" s="62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5.75" customHeight="1" x14ac:dyDescent="0.2">
      <c r="A710" s="6"/>
      <c r="B710" s="34"/>
      <c r="C710" s="34"/>
      <c r="D710" s="34"/>
      <c r="E710" s="6"/>
      <c r="F710" s="6"/>
      <c r="G710" s="6"/>
      <c r="H710" s="6"/>
      <c r="I710" s="34"/>
      <c r="J710" s="6"/>
      <c r="K710" s="6"/>
      <c r="L710" s="6"/>
      <c r="M710" s="62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5.75" customHeight="1" x14ac:dyDescent="0.2">
      <c r="A711" s="6"/>
      <c r="B711" s="34"/>
      <c r="C711" s="34"/>
      <c r="D711" s="34"/>
      <c r="E711" s="6"/>
      <c r="F711" s="6"/>
      <c r="G711" s="6"/>
      <c r="H711" s="6"/>
      <c r="I711" s="34"/>
      <c r="J711" s="6"/>
      <c r="K711" s="6"/>
      <c r="L711" s="6"/>
      <c r="M711" s="62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5.75" customHeight="1" x14ac:dyDescent="0.2">
      <c r="A712" s="6"/>
      <c r="B712" s="34"/>
      <c r="C712" s="34"/>
      <c r="D712" s="34"/>
      <c r="E712" s="6"/>
      <c r="F712" s="6"/>
      <c r="G712" s="6"/>
      <c r="H712" s="6"/>
      <c r="I712" s="34"/>
      <c r="J712" s="6"/>
      <c r="K712" s="6"/>
      <c r="L712" s="6"/>
      <c r="M712" s="62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5.75" customHeight="1" x14ac:dyDescent="0.2">
      <c r="A713" s="6"/>
      <c r="B713" s="34"/>
      <c r="C713" s="34"/>
      <c r="D713" s="34"/>
      <c r="E713" s="6"/>
      <c r="F713" s="6"/>
      <c r="G713" s="6"/>
      <c r="H713" s="6"/>
      <c r="I713" s="34"/>
      <c r="J713" s="6"/>
      <c r="K713" s="6"/>
      <c r="L713" s="6"/>
      <c r="M713" s="62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5.75" customHeight="1" x14ac:dyDescent="0.2">
      <c r="A714" s="6"/>
      <c r="B714" s="34"/>
      <c r="C714" s="34"/>
      <c r="D714" s="34"/>
      <c r="E714" s="6"/>
      <c r="F714" s="6"/>
      <c r="G714" s="6"/>
      <c r="H714" s="6"/>
      <c r="I714" s="34"/>
      <c r="J714" s="6"/>
      <c r="K714" s="6"/>
      <c r="L714" s="6"/>
      <c r="M714" s="62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5.75" customHeight="1" x14ac:dyDescent="0.2">
      <c r="A715" s="6"/>
      <c r="B715" s="34"/>
      <c r="C715" s="34"/>
      <c r="D715" s="34"/>
      <c r="E715" s="6"/>
      <c r="F715" s="6"/>
      <c r="G715" s="6"/>
      <c r="H715" s="6"/>
      <c r="I715" s="34"/>
      <c r="J715" s="6"/>
      <c r="K715" s="6"/>
      <c r="L715" s="6"/>
      <c r="M715" s="62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5.75" customHeight="1" x14ac:dyDescent="0.2">
      <c r="A716" s="6"/>
      <c r="B716" s="34"/>
      <c r="C716" s="34"/>
      <c r="D716" s="34"/>
      <c r="E716" s="6"/>
      <c r="F716" s="6"/>
      <c r="G716" s="6"/>
      <c r="H716" s="6"/>
      <c r="I716" s="34"/>
      <c r="J716" s="6"/>
      <c r="K716" s="6"/>
      <c r="L716" s="6"/>
      <c r="M716" s="62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5.75" customHeight="1" x14ac:dyDescent="0.2">
      <c r="A717" s="6"/>
      <c r="B717" s="34"/>
      <c r="C717" s="34"/>
      <c r="D717" s="34"/>
      <c r="E717" s="6"/>
      <c r="F717" s="6"/>
      <c r="G717" s="6"/>
      <c r="H717" s="6"/>
      <c r="I717" s="34"/>
      <c r="J717" s="6"/>
      <c r="K717" s="6"/>
      <c r="L717" s="6"/>
      <c r="M717" s="62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5.75" customHeight="1" x14ac:dyDescent="0.2">
      <c r="A718" s="6"/>
      <c r="B718" s="34"/>
      <c r="C718" s="34"/>
      <c r="D718" s="34"/>
      <c r="E718" s="6"/>
      <c r="F718" s="6"/>
      <c r="G718" s="6"/>
      <c r="H718" s="6"/>
      <c r="I718" s="34"/>
      <c r="J718" s="6"/>
      <c r="K718" s="6"/>
      <c r="L718" s="6"/>
      <c r="M718" s="62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5.75" customHeight="1" x14ac:dyDescent="0.2">
      <c r="A719" s="6"/>
      <c r="B719" s="34"/>
      <c r="C719" s="34"/>
      <c r="D719" s="34"/>
      <c r="E719" s="6"/>
      <c r="F719" s="6"/>
      <c r="G719" s="6"/>
      <c r="H719" s="6"/>
      <c r="I719" s="34"/>
      <c r="J719" s="6"/>
      <c r="K719" s="6"/>
      <c r="L719" s="6"/>
      <c r="M719" s="62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5.75" customHeight="1" x14ac:dyDescent="0.2">
      <c r="A720" s="6"/>
      <c r="B720" s="34"/>
      <c r="C720" s="34"/>
      <c r="D720" s="34"/>
      <c r="E720" s="6"/>
      <c r="F720" s="6"/>
      <c r="G720" s="6"/>
      <c r="H720" s="6"/>
      <c r="I720" s="34"/>
      <c r="J720" s="6"/>
      <c r="K720" s="6"/>
      <c r="L720" s="6"/>
      <c r="M720" s="62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5.75" customHeight="1" x14ac:dyDescent="0.2">
      <c r="A721" s="6"/>
      <c r="B721" s="34"/>
      <c r="C721" s="34"/>
      <c r="D721" s="34"/>
      <c r="E721" s="6"/>
      <c r="F721" s="6"/>
      <c r="G721" s="6"/>
      <c r="H721" s="6"/>
      <c r="I721" s="34"/>
      <c r="J721" s="6"/>
      <c r="K721" s="6"/>
      <c r="L721" s="6"/>
      <c r="M721" s="62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5.75" customHeight="1" x14ac:dyDescent="0.2">
      <c r="A722" s="6"/>
      <c r="B722" s="34"/>
      <c r="C722" s="34"/>
      <c r="D722" s="34"/>
      <c r="E722" s="6"/>
      <c r="F722" s="6"/>
      <c r="G722" s="6"/>
      <c r="H722" s="6"/>
      <c r="I722" s="34"/>
      <c r="J722" s="6"/>
      <c r="K722" s="6"/>
      <c r="L722" s="6"/>
      <c r="M722" s="62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5.75" customHeight="1" x14ac:dyDescent="0.2">
      <c r="A723" s="6"/>
      <c r="B723" s="34"/>
      <c r="C723" s="34"/>
      <c r="D723" s="34"/>
      <c r="E723" s="6"/>
      <c r="F723" s="6"/>
      <c r="G723" s="6"/>
      <c r="H723" s="6"/>
      <c r="I723" s="34"/>
      <c r="J723" s="6"/>
      <c r="K723" s="6"/>
      <c r="L723" s="6"/>
      <c r="M723" s="62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5.75" customHeight="1" x14ac:dyDescent="0.2">
      <c r="A724" s="6"/>
      <c r="B724" s="34"/>
      <c r="C724" s="34"/>
      <c r="D724" s="34"/>
      <c r="E724" s="6"/>
      <c r="F724" s="6"/>
      <c r="G724" s="6"/>
      <c r="H724" s="6"/>
      <c r="I724" s="34"/>
      <c r="J724" s="6"/>
      <c r="K724" s="6"/>
      <c r="L724" s="6"/>
      <c r="M724" s="62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5.75" customHeight="1" x14ac:dyDescent="0.2">
      <c r="A725" s="6"/>
      <c r="B725" s="34"/>
      <c r="C725" s="34"/>
      <c r="D725" s="34"/>
      <c r="E725" s="6"/>
      <c r="F725" s="6"/>
      <c r="G725" s="6"/>
      <c r="H725" s="6"/>
      <c r="I725" s="34"/>
      <c r="J725" s="6"/>
      <c r="K725" s="6"/>
      <c r="L725" s="6"/>
      <c r="M725" s="62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5.75" customHeight="1" x14ac:dyDescent="0.2">
      <c r="A726" s="6"/>
      <c r="B726" s="34"/>
      <c r="C726" s="34"/>
      <c r="D726" s="34"/>
      <c r="E726" s="6"/>
      <c r="F726" s="6"/>
      <c r="G726" s="6"/>
      <c r="H726" s="6"/>
      <c r="I726" s="34"/>
      <c r="J726" s="6"/>
      <c r="K726" s="6"/>
      <c r="L726" s="6"/>
      <c r="M726" s="62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5.75" customHeight="1" x14ac:dyDescent="0.2">
      <c r="A727" s="6"/>
      <c r="B727" s="34"/>
      <c r="C727" s="34"/>
      <c r="D727" s="34"/>
      <c r="E727" s="6"/>
      <c r="F727" s="6"/>
      <c r="G727" s="6"/>
      <c r="H727" s="6"/>
      <c r="I727" s="34"/>
      <c r="J727" s="6"/>
      <c r="K727" s="6"/>
      <c r="L727" s="6"/>
      <c r="M727" s="62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5.75" customHeight="1" x14ac:dyDescent="0.2">
      <c r="A728" s="6"/>
      <c r="B728" s="34"/>
      <c r="C728" s="34"/>
      <c r="D728" s="34"/>
      <c r="E728" s="6"/>
      <c r="F728" s="6"/>
      <c r="G728" s="6"/>
      <c r="H728" s="6"/>
      <c r="I728" s="34"/>
      <c r="J728" s="6"/>
      <c r="K728" s="6"/>
      <c r="L728" s="6"/>
      <c r="M728" s="62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5.75" customHeight="1" x14ac:dyDescent="0.2">
      <c r="A729" s="6"/>
      <c r="B729" s="34"/>
      <c r="C729" s="34"/>
      <c r="D729" s="34"/>
      <c r="E729" s="6"/>
      <c r="F729" s="6"/>
      <c r="G729" s="6"/>
      <c r="H729" s="6"/>
      <c r="I729" s="34"/>
      <c r="J729" s="6"/>
      <c r="K729" s="6"/>
      <c r="L729" s="6"/>
      <c r="M729" s="62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5.75" customHeight="1" x14ac:dyDescent="0.2">
      <c r="A730" s="6"/>
      <c r="B730" s="34"/>
      <c r="C730" s="34"/>
      <c r="D730" s="34"/>
      <c r="E730" s="6"/>
      <c r="F730" s="6"/>
      <c r="G730" s="6"/>
      <c r="H730" s="6"/>
      <c r="I730" s="34"/>
      <c r="J730" s="6"/>
      <c r="K730" s="6"/>
      <c r="L730" s="6"/>
      <c r="M730" s="62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5.75" customHeight="1" x14ac:dyDescent="0.2">
      <c r="A731" s="6"/>
      <c r="B731" s="34"/>
      <c r="C731" s="34"/>
      <c r="D731" s="34"/>
      <c r="E731" s="6"/>
      <c r="F731" s="6"/>
      <c r="G731" s="6"/>
      <c r="H731" s="6"/>
      <c r="I731" s="34"/>
      <c r="J731" s="6"/>
      <c r="K731" s="6"/>
      <c r="L731" s="6"/>
      <c r="M731" s="62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5.75" customHeight="1" x14ac:dyDescent="0.2">
      <c r="A732" s="6"/>
      <c r="B732" s="34"/>
      <c r="C732" s="34"/>
      <c r="D732" s="34"/>
      <c r="E732" s="6"/>
      <c r="F732" s="6"/>
      <c r="G732" s="6"/>
      <c r="H732" s="6"/>
      <c r="I732" s="34"/>
      <c r="J732" s="6"/>
      <c r="K732" s="6"/>
      <c r="L732" s="6"/>
      <c r="M732" s="62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5.75" customHeight="1" x14ac:dyDescent="0.2">
      <c r="A733" s="6"/>
      <c r="B733" s="34"/>
      <c r="C733" s="34"/>
      <c r="D733" s="34"/>
      <c r="E733" s="6"/>
      <c r="F733" s="6"/>
      <c r="G733" s="6"/>
      <c r="H733" s="6"/>
      <c r="I733" s="34"/>
      <c r="J733" s="6"/>
      <c r="K733" s="6"/>
      <c r="L733" s="6"/>
      <c r="M733" s="62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5.75" customHeight="1" x14ac:dyDescent="0.2">
      <c r="A734" s="6"/>
      <c r="B734" s="34"/>
      <c r="C734" s="34"/>
      <c r="D734" s="34"/>
      <c r="E734" s="6"/>
      <c r="F734" s="6"/>
      <c r="G734" s="6"/>
      <c r="H734" s="6"/>
      <c r="I734" s="34"/>
      <c r="J734" s="6"/>
      <c r="K734" s="6"/>
      <c r="L734" s="6"/>
      <c r="M734" s="62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5.75" customHeight="1" x14ac:dyDescent="0.2">
      <c r="A735" s="6"/>
      <c r="B735" s="34"/>
      <c r="C735" s="34"/>
      <c r="D735" s="34"/>
      <c r="E735" s="6"/>
      <c r="F735" s="6"/>
      <c r="G735" s="6"/>
      <c r="H735" s="6"/>
      <c r="I735" s="34"/>
      <c r="J735" s="6"/>
      <c r="K735" s="6"/>
      <c r="L735" s="6"/>
      <c r="M735" s="62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5.75" customHeight="1" x14ac:dyDescent="0.2">
      <c r="A736" s="6"/>
      <c r="B736" s="34"/>
      <c r="C736" s="34"/>
      <c r="D736" s="34"/>
      <c r="E736" s="6"/>
      <c r="F736" s="6"/>
      <c r="G736" s="6"/>
      <c r="H736" s="6"/>
      <c r="I736" s="34"/>
      <c r="J736" s="6"/>
      <c r="K736" s="6"/>
      <c r="L736" s="6"/>
      <c r="M736" s="62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5.75" customHeight="1" x14ac:dyDescent="0.2">
      <c r="A737" s="6"/>
      <c r="B737" s="34"/>
      <c r="C737" s="34"/>
      <c r="D737" s="34"/>
      <c r="E737" s="6"/>
      <c r="F737" s="6"/>
      <c r="G737" s="6"/>
      <c r="H737" s="6"/>
      <c r="I737" s="34"/>
      <c r="J737" s="6"/>
      <c r="K737" s="6"/>
      <c r="L737" s="6"/>
      <c r="M737" s="62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5.75" customHeight="1" x14ac:dyDescent="0.2">
      <c r="A738" s="6"/>
      <c r="B738" s="34"/>
      <c r="C738" s="34"/>
      <c r="D738" s="34"/>
      <c r="E738" s="6"/>
      <c r="F738" s="6"/>
      <c r="G738" s="6"/>
      <c r="H738" s="6"/>
      <c r="I738" s="34"/>
      <c r="J738" s="6"/>
      <c r="K738" s="6"/>
      <c r="L738" s="6"/>
      <c r="M738" s="62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5.75" customHeight="1" x14ac:dyDescent="0.2">
      <c r="A739" s="6"/>
      <c r="B739" s="34"/>
      <c r="C739" s="34"/>
      <c r="D739" s="34"/>
      <c r="E739" s="6"/>
      <c r="F739" s="6"/>
      <c r="G739" s="6"/>
      <c r="H739" s="6"/>
      <c r="I739" s="34"/>
      <c r="J739" s="6"/>
      <c r="K739" s="6"/>
      <c r="L739" s="6"/>
      <c r="M739" s="62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5.75" customHeight="1" x14ac:dyDescent="0.2">
      <c r="A740" s="6"/>
      <c r="B740" s="34"/>
      <c r="C740" s="34"/>
      <c r="D740" s="34"/>
      <c r="E740" s="6"/>
      <c r="F740" s="6"/>
      <c r="G740" s="6"/>
      <c r="H740" s="6"/>
      <c r="I740" s="34"/>
      <c r="J740" s="6"/>
      <c r="K740" s="6"/>
      <c r="L740" s="6"/>
      <c r="M740" s="62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5.75" customHeight="1" x14ac:dyDescent="0.2">
      <c r="A741" s="6"/>
      <c r="B741" s="34"/>
      <c r="C741" s="34"/>
      <c r="D741" s="34"/>
      <c r="E741" s="6"/>
      <c r="F741" s="6"/>
      <c r="G741" s="6"/>
      <c r="H741" s="6"/>
      <c r="I741" s="34"/>
      <c r="J741" s="6"/>
      <c r="K741" s="6"/>
      <c r="L741" s="6"/>
      <c r="M741" s="62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5.75" customHeight="1" x14ac:dyDescent="0.2">
      <c r="A742" s="6"/>
      <c r="B742" s="34"/>
      <c r="C742" s="34"/>
      <c r="D742" s="34"/>
      <c r="E742" s="6"/>
      <c r="F742" s="6"/>
      <c r="G742" s="6"/>
      <c r="H742" s="6"/>
      <c r="I742" s="34"/>
      <c r="J742" s="6"/>
      <c r="K742" s="6"/>
      <c r="L742" s="6"/>
      <c r="M742" s="62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5.75" customHeight="1" x14ac:dyDescent="0.2">
      <c r="A743" s="6"/>
      <c r="B743" s="34"/>
      <c r="C743" s="34"/>
      <c r="D743" s="34"/>
      <c r="E743" s="6"/>
      <c r="F743" s="6"/>
      <c r="G743" s="6"/>
      <c r="H743" s="6"/>
      <c r="I743" s="34"/>
      <c r="J743" s="6"/>
      <c r="K743" s="6"/>
      <c r="L743" s="6"/>
      <c r="M743" s="62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5.75" customHeight="1" x14ac:dyDescent="0.2">
      <c r="A744" s="6"/>
      <c r="B744" s="34"/>
      <c r="C744" s="34"/>
      <c r="D744" s="34"/>
      <c r="E744" s="6"/>
      <c r="F744" s="6"/>
      <c r="G744" s="6"/>
      <c r="H744" s="6"/>
      <c r="I744" s="34"/>
      <c r="J744" s="6"/>
      <c r="K744" s="6"/>
      <c r="L744" s="6"/>
      <c r="M744" s="62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5.75" customHeight="1" x14ac:dyDescent="0.2">
      <c r="A745" s="6"/>
      <c r="B745" s="34"/>
      <c r="C745" s="34"/>
      <c r="D745" s="34"/>
      <c r="E745" s="6"/>
      <c r="F745" s="6"/>
      <c r="G745" s="6"/>
      <c r="H745" s="6"/>
      <c r="I745" s="34"/>
      <c r="J745" s="6"/>
      <c r="K745" s="6"/>
      <c r="L745" s="6"/>
      <c r="M745" s="62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5.75" customHeight="1" x14ac:dyDescent="0.2">
      <c r="A746" s="6"/>
      <c r="B746" s="34"/>
      <c r="C746" s="34"/>
      <c r="D746" s="34"/>
      <c r="E746" s="6"/>
      <c r="F746" s="6"/>
      <c r="G746" s="6"/>
      <c r="H746" s="6"/>
      <c r="I746" s="34"/>
      <c r="J746" s="6"/>
      <c r="K746" s="6"/>
      <c r="L746" s="6"/>
      <c r="M746" s="62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5.75" customHeight="1" x14ac:dyDescent="0.2">
      <c r="A747" s="6"/>
      <c r="B747" s="34"/>
      <c r="C747" s="34"/>
      <c r="D747" s="34"/>
      <c r="E747" s="6"/>
      <c r="F747" s="6"/>
      <c r="G747" s="6"/>
      <c r="H747" s="6"/>
      <c r="I747" s="34"/>
      <c r="J747" s="6"/>
      <c r="K747" s="6"/>
      <c r="L747" s="6"/>
      <c r="M747" s="62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5.75" customHeight="1" x14ac:dyDescent="0.2">
      <c r="A748" s="6"/>
      <c r="B748" s="34"/>
      <c r="C748" s="34"/>
      <c r="D748" s="34"/>
      <c r="E748" s="6"/>
      <c r="F748" s="6"/>
      <c r="G748" s="6"/>
      <c r="H748" s="6"/>
      <c r="I748" s="34"/>
      <c r="J748" s="6"/>
      <c r="K748" s="6"/>
      <c r="L748" s="6"/>
      <c r="M748" s="62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5.75" customHeight="1" x14ac:dyDescent="0.2">
      <c r="A749" s="6"/>
      <c r="B749" s="34"/>
      <c r="C749" s="34"/>
      <c r="D749" s="34"/>
      <c r="E749" s="6"/>
      <c r="F749" s="6"/>
      <c r="G749" s="6"/>
      <c r="H749" s="6"/>
      <c r="I749" s="34"/>
      <c r="J749" s="6"/>
      <c r="K749" s="6"/>
      <c r="L749" s="6"/>
      <c r="M749" s="62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5.75" customHeight="1" x14ac:dyDescent="0.2">
      <c r="A750" s="6"/>
      <c r="B750" s="34"/>
      <c r="C750" s="34"/>
      <c r="D750" s="34"/>
      <c r="E750" s="6"/>
      <c r="F750" s="6"/>
      <c r="G750" s="6"/>
      <c r="H750" s="6"/>
      <c r="I750" s="34"/>
      <c r="J750" s="6"/>
      <c r="K750" s="6"/>
      <c r="L750" s="6"/>
      <c r="M750" s="62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5.75" customHeight="1" x14ac:dyDescent="0.2">
      <c r="A751" s="6"/>
      <c r="B751" s="34"/>
      <c r="C751" s="34"/>
      <c r="D751" s="34"/>
      <c r="E751" s="6"/>
      <c r="F751" s="6"/>
      <c r="G751" s="6"/>
      <c r="H751" s="6"/>
      <c r="I751" s="34"/>
      <c r="J751" s="6"/>
      <c r="K751" s="6"/>
      <c r="L751" s="6"/>
      <c r="M751" s="62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5.75" customHeight="1" x14ac:dyDescent="0.2">
      <c r="A752" s="6"/>
      <c r="B752" s="34"/>
      <c r="C752" s="34"/>
      <c r="D752" s="34"/>
      <c r="E752" s="6"/>
      <c r="F752" s="6"/>
      <c r="G752" s="6"/>
      <c r="H752" s="6"/>
      <c r="I752" s="34"/>
      <c r="J752" s="6"/>
      <c r="K752" s="6"/>
      <c r="L752" s="6"/>
      <c r="M752" s="62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5.75" customHeight="1" x14ac:dyDescent="0.2">
      <c r="A753" s="6"/>
      <c r="B753" s="34"/>
      <c r="C753" s="34"/>
      <c r="D753" s="34"/>
      <c r="E753" s="6"/>
      <c r="F753" s="6"/>
      <c r="G753" s="6"/>
      <c r="H753" s="6"/>
      <c r="I753" s="34"/>
      <c r="J753" s="6"/>
      <c r="K753" s="6"/>
      <c r="L753" s="6"/>
      <c r="M753" s="62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5.75" customHeight="1" x14ac:dyDescent="0.2">
      <c r="A754" s="6"/>
      <c r="B754" s="34"/>
      <c r="C754" s="34"/>
      <c r="D754" s="34"/>
      <c r="E754" s="6"/>
      <c r="F754" s="6"/>
      <c r="G754" s="6"/>
      <c r="H754" s="6"/>
      <c r="I754" s="34"/>
      <c r="J754" s="6"/>
      <c r="K754" s="6"/>
      <c r="L754" s="6"/>
      <c r="M754" s="62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5.75" customHeight="1" x14ac:dyDescent="0.2">
      <c r="A755" s="6"/>
      <c r="B755" s="34"/>
      <c r="C755" s="34"/>
      <c r="D755" s="34"/>
      <c r="E755" s="6"/>
      <c r="F755" s="6"/>
      <c r="G755" s="6"/>
      <c r="H755" s="6"/>
      <c r="I755" s="34"/>
      <c r="J755" s="6"/>
      <c r="K755" s="6"/>
      <c r="L755" s="6"/>
      <c r="M755" s="62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5.75" customHeight="1" x14ac:dyDescent="0.2">
      <c r="A756" s="6"/>
      <c r="B756" s="34"/>
      <c r="C756" s="34"/>
      <c r="D756" s="34"/>
      <c r="E756" s="6"/>
      <c r="F756" s="6"/>
      <c r="G756" s="6"/>
      <c r="H756" s="6"/>
      <c r="I756" s="34"/>
      <c r="J756" s="6"/>
      <c r="K756" s="6"/>
      <c r="L756" s="6"/>
      <c r="M756" s="62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5.75" customHeight="1" x14ac:dyDescent="0.2">
      <c r="A757" s="6"/>
      <c r="B757" s="34"/>
      <c r="C757" s="34"/>
      <c r="D757" s="34"/>
      <c r="E757" s="6"/>
      <c r="F757" s="6"/>
      <c r="G757" s="6"/>
      <c r="H757" s="6"/>
      <c r="I757" s="34"/>
      <c r="J757" s="6"/>
      <c r="K757" s="6"/>
      <c r="L757" s="6"/>
      <c r="M757" s="62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5.75" customHeight="1" x14ac:dyDescent="0.2">
      <c r="A758" s="6"/>
      <c r="B758" s="34"/>
      <c r="C758" s="34"/>
      <c r="D758" s="34"/>
      <c r="E758" s="6"/>
      <c r="F758" s="6"/>
      <c r="G758" s="6"/>
      <c r="H758" s="6"/>
      <c r="I758" s="34"/>
      <c r="J758" s="6"/>
      <c r="K758" s="6"/>
      <c r="L758" s="6"/>
      <c r="M758" s="62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5.75" customHeight="1" x14ac:dyDescent="0.2">
      <c r="A759" s="6"/>
      <c r="B759" s="34"/>
      <c r="C759" s="34"/>
      <c r="D759" s="34"/>
      <c r="E759" s="6"/>
      <c r="F759" s="6"/>
      <c r="G759" s="6"/>
      <c r="H759" s="6"/>
      <c r="I759" s="34"/>
      <c r="J759" s="6"/>
      <c r="K759" s="6"/>
      <c r="L759" s="6"/>
      <c r="M759" s="62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5.75" customHeight="1" x14ac:dyDescent="0.2">
      <c r="A760" s="6"/>
      <c r="B760" s="34"/>
      <c r="C760" s="34"/>
      <c r="D760" s="34"/>
      <c r="E760" s="6"/>
      <c r="F760" s="6"/>
      <c r="G760" s="6"/>
      <c r="H760" s="6"/>
      <c r="I760" s="34"/>
      <c r="J760" s="6"/>
      <c r="K760" s="6"/>
      <c r="L760" s="6"/>
      <c r="M760" s="62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5.75" customHeight="1" x14ac:dyDescent="0.2">
      <c r="A761" s="6"/>
      <c r="B761" s="34"/>
      <c r="C761" s="34"/>
      <c r="D761" s="34"/>
      <c r="E761" s="6"/>
      <c r="F761" s="6"/>
      <c r="G761" s="6"/>
      <c r="H761" s="6"/>
      <c r="I761" s="34"/>
      <c r="J761" s="6"/>
      <c r="K761" s="6"/>
      <c r="L761" s="6"/>
      <c r="M761" s="62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5.75" customHeight="1" x14ac:dyDescent="0.2">
      <c r="A762" s="6"/>
      <c r="B762" s="34"/>
      <c r="C762" s="34"/>
      <c r="D762" s="34"/>
      <c r="E762" s="6"/>
      <c r="F762" s="6"/>
      <c r="G762" s="6"/>
      <c r="H762" s="6"/>
      <c r="I762" s="34"/>
      <c r="J762" s="6"/>
      <c r="K762" s="6"/>
      <c r="L762" s="6"/>
      <c r="M762" s="62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5.75" customHeight="1" x14ac:dyDescent="0.2">
      <c r="A763" s="6"/>
      <c r="B763" s="34"/>
      <c r="C763" s="34"/>
      <c r="D763" s="34"/>
      <c r="E763" s="6"/>
      <c r="F763" s="6"/>
      <c r="G763" s="6"/>
      <c r="H763" s="6"/>
      <c r="I763" s="34"/>
      <c r="J763" s="6"/>
      <c r="K763" s="6"/>
      <c r="L763" s="6"/>
      <c r="M763" s="62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5.75" customHeight="1" x14ac:dyDescent="0.2">
      <c r="A764" s="6"/>
      <c r="B764" s="34"/>
      <c r="C764" s="34"/>
      <c r="D764" s="34"/>
      <c r="E764" s="6"/>
      <c r="F764" s="6"/>
      <c r="G764" s="6"/>
      <c r="H764" s="6"/>
      <c r="I764" s="34"/>
      <c r="J764" s="6"/>
      <c r="K764" s="6"/>
      <c r="L764" s="6"/>
      <c r="M764" s="62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5.75" customHeight="1" x14ac:dyDescent="0.2">
      <c r="A765" s="6"/>
      <c r="B765" s="34"/>
      <c r="C765" s="34"/>
      <c r="D765" s="34"/>
      <c r="E765" s="6"/>
      <c r="F765" s="6"/>
      <c r="G765" s="6"/>
      <c r="H765" s="6"/>
      <c r="I765" s="34"/>
      <c r="J765" s="6"/>
      <c r="K765" s="6"/>
      <c r="L765" s="6"/>
      <c r="M765" s="62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5.75" customHeight="1" x14ac:dyDescent="0.2">
      <c r="A766" s="6"/>
      <c r="B766" s="34"/>
      <c r="C766" s="34"/>
      <c r="D766" s="34"/>
      <c r="E766" s="6"/>
      <c r="F766" s="6"/>
      <c r="G766" s="6"/>
      <c r="H766" s="6"/>
      <c r="I766" s="34"/>
      <c r="J766" s="6"/>
      <c r="K766" s="6"/>
      <c r="L766" s="6"/>
      <c r="M766" s="62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5.75" customHeight="1" x14ac:dyDescent="0.2">
      <c r="A767" s="6"/>
      <c r="B767" s="34"/>
      <c r="C767" s="34"/>
      <c r="D767" s="34"/>
      <c r="E767" s="6"/>
      <c r="F767" s="6"/>
      <c r="G767" s="6"/>
      <c r="H767" s="6"/>
      <c r="I767" s="34"/>
      <c r="J767" s="6"/>
      <c r="K767" s="6"/>
      <c r="L767" s="6"/>
      <c r="M767" s="62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5.75" customHeight="1" x14ac:dyDescent="0.2">
      <c r="A768" s="6"/>
      <c r="B768" s="34"/>
      <c r="C768" s="34"/>
      <c r="D768" s="34"/>
      <c r="E768" s="6"/>
      <c r="F768" s="6"/>
      <c r="G768" s="6"/>
      <c r="H768" s="6"/>
      <c r="I768" s="34"/>
      <c r="J768" s="6"/>
      <c r="K768" s="6"/>
      <c r="L768" s="6"/>
      <c r="M768" s="62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5.75" customHeight="1" x14ac:dyDescent="0.2">
      <c r="A769" s="6"/>
      <c r="B769" s="34"/>
      <c r="C769" s="34"/>
      <c r="D769" s="34"/>
      <c r="E769" s="6"/>
      <c r="F769" s="6"/>
      <c r="G769" s="6"/>
      <c r="H769" s="6"/>
      <c r="I769" s="34"/>
      <c r="J769" s="6"/>
      <c r="K769" s="6"/>
      <c r="L769" s="6"/>
      <c r="M769" s="62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5.75" customHeight="1" x14ac:dyDescent="0.2">
      <c r="A770" s="6"/>
      <c r="B770" s="34"/>
      <c r="C770" s="34"/>
      <c r="D770" s="34"/>
      <c r="E770" s="6"/>
      <c r="F770" s="6"/>
      <c r="G770" s="6"/>
      <c r="H770" s="6"/>
      <c r="I770" s="34"/>
      <c r="J770" s="6"/>
      <c r="K770" s="6"/>
      <c r="L770" s="6"/>
      <c r="M770" s="62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5.75" customHeight="1" x14ac:dyDescent="0.2">
      <c r="A771" s="6"/>
      <c r="B771" s="34"/>
      <c r="C771" s="34"/>
      <c r="D771" s="34"/>
      <c r="E771" s="6"/>
      <c r="F771" s="6"/>
      <c r="G771" s="6"/>
      <c r="H771" s="6"/>
      <c r="I771" s="34"/>
      <c r="J771" s="6"/>
      <c r="K771" s="6"/>
      <c r="L771" s="6"/>
      <c r="M771" s="62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5.75" customHeight="1" x14ac:dyDescent="0.2">
      <c r="A772" s="6"/>
      <c r="B772" s="34"/>
      <c r="C772" s="34"/>
      <c r="D772" s="34"/>
      <c r="E772" s="6"/>
      <c r="F772" s="6"/>
      <c r="G772" s="6"/>
      <c r="H772" s="6"/>
      <c r="I772" s="34"/>
      <c r="J772" s="6"/>
      <c r="K772" s="6"/>
      <c r="L772" s="6"/>
      <c r="M772" s="62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5.75" customHeight="1" x14ac:dyDescent="0.2">
      <c r="A773" s="6"/>
      <c r="B773" s="34"/>
      <c r="C773" s="34"/>
      <c r="D773" s="34"/>
      <c r="E773" s="6"/>
      <c r="F773" s="6"/>
      <c r="G773" s="6"/>
      <c r="H773" s="6"/>
      <c r="I773" s="34"/>
      <c r="J773" s="6"/>
      <c r="K773" s="6"/>
      <c r="L773" s="6"/>
      <c r="M773" s="62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5.75" customHeight="1" x14ac:dyDescent="0.2">
      <c r="A774" s="6"/>
      <c r="B774" s="34"/>
      <c r="C774" s="34"/>
      <c r="D774" s="34"/>
      <c r="E774" s="6"/>
      <c r="F774" s="6"/>
      <c r="G774" s="6"/>
      <c r="H774" s="6"/>
      <c r="I774" s="34"/>
      <c r="J774" s="6"/>
      <c r="K774" s="6"/>
      <c r="L774" s="6"/>
      <c r="M774" s="62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5.75" customHeight="1" x14ac:dyDescent="0.2">
      <c r="A775" s="6"/>
      <c r="B775" s="34"/>
      <c r="C775" s="34"/>
      <c r="D775" s="34"/>
      <c r="E775" s="6"/>
      <c r="F775" s="6"/>
      <c r="G775" s="6"/>
      <c r="H775" s="6"/>
      <c r="I775" s="34"/>
      <c r="J775" s="6"/>
      <c r="K775" s="6"/>
      <c r="L775" s="6"/>
      <c r="M775" s="62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5.75" customHeight="1" x14ac:dyDescent="0.2">
      <c r="A776" s="6"/>
      <c r="B776" s="34"/>
      <c r="C776" s="34"/>
      <c r="D776" s="34"/>
      <c r="E776" s="6"/>
      <c r="F776" s="6"/>
      <c r="G776" s="6"/>
      <c r="H776" s="6"/>
      <c r="I776" s="34"/>
      <c r="J776" s="6"/>
      <c r="K776" s="6"/>
      <c r="L776" s="6"/>
      <c r="M776" s="62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5.75" customHeight="1" x14ac:dyDescent="0.2">
      <c r="A777" s="6"/>
      <c r="B777" s="34"/>
      <c r="C777" s="34"/>
      <c r="D777" s="34"/>
      <c r="E777" s="6"/>
      <c r="F777" s="6"/>
      <c r="G777" s="6"/>
      <c r="H777" s="6"/>
      <c r="I777" s="34"/>
      <c r="J777" s="6"/>
      <c r="K777" s="6"/>
      <c r="L777" s="6"/>
      <c r="M777" s="62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5.75" customHeight="1" x14ac:dyDescent="0.2">
      <c r="A778" s="6"/>
      <c r="B778" s="34"/>
      <c r="C778" s="34"/>
      <c r="D778" s="34"/>
      <c r="E778" s="6"/>
      <c r="F778" s="6"/>
      <c r="G778" s="6"/>
      <c r="H778" s="6"/>
      <c r="I778" s="34"/>
      <c r="J778" s="6"/>
      <c r="K778" s="6"/>
      <c r="L778" s="6"/>
      <c r="M778" s="62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5.75" customHeight="1" x14ac:dyDescent="0.2">
      <c r="A779" s="6"/>
      <c r="B779" s="34"/>
      <c r="C779" s="34"/>
      <c r="D779" s="34"/>
      <c r="E779" s="6"/>
      <c r="F779" s="6"/>
      <c r="G779" s="6"/>
      <c r="H779" s="6"/>
      <c r="I779" s="34"/>
      <c r="J779" s="6"/>
      <c r="K779" s="6"/>
      <c r="L779" s="6"/>
      <c r="M779" s="62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5.75" customHeight="1" x14ac:dyDescent="0.2">
      <c r="A780" s="6"/>
      <c r="B780" s="34"/>
      <c r="C780" s="34"/>
      <c r="D780" s="34"/>
      <c r="E780" s="6"/>
      <c r="F780" s="6"/>
      <c r="G780" s="6"/>
      <c r="H780" s="6"/>
      <c r="I780" s="34"/>
      <c r="J780" s="6"/>
      <c r="K780" s="6"/>
      <c r="L780" s="6"/>
      <c r="M780" s="62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5.75" customHeight="1" x14ac:dyDescent="0.2">
      <c r="A781" s="6"/>
      <c r="B781" s="34"/>
      <c r="C781" s="34"/>
      <c r="D781" s="34"/>
      <c r="E781" s="6"/>
      <c r="F781" s="6"/>
      <c r="G781" s="6"/>
      <c r="H781" s="6"/>
      <c r="I781" s="34"/>
      <c r="J781" s="6"/>
      <c r="K781" s="6"/>
      <c r="L781" s="6"/>
      <c r="M781" s="62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5.75" customHeight="1" x14ac:dyDescent="0.2">
      <c r="A782" s="6"/>
      <c r="B782" s="34"/>
      <c r="C782" s="34"/>
      <c r="D782" s="34"/>
      <c r="E782" s="6"/>
      <c r="F782" s="6"/>
      <c r="G782" s="6"/>
      <c r="H782" s="6"/>
      <c r="I782" s="34"/>
      <c r="J782" s="6"/>
      <c r="K782" s="6"/>
      <c r="L782" s="6"/>
      <c r="M782" s="62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5.75" customHeight="1" x14ac:dyDescent="0.2">
      <c r="A783" s="6"/>
      <c r="B783" s="34"/>
      <c r="C783" s="34"/>
      <c r="D783" s="34"/>
      <c r="E783" s="6"/>
      <c r="F783" s="6"/>
      <c r="G783" s="6"/>
      <c r="H783" s="6"/>
      <c r="I783" s="34"/>
      <c r="J783" s="6"/>
      <c r="K783" s="6"/>
      <c r="L783" s="6"/>
      <c r="M783" s="62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5.75" customHeight="1" x14ac:dyDescent="0.2">
      <c r="A784" s="6"/>
      <c r="B784" s="34"/>
      <c r="C784" s="34"/>
      <c r="D784" s="34"/>
      <c r="E784" s="6"/>
      <c r="F784" s="6"/>
      <c r="G784" s="6"/>
      <c r="H784" s="6"/>
      <c r="I784" s="34"/>
      <c r="J784" s="6"/>
      <c r="K784" s="6"/>
      <c r="L784" s="6"/>
      <c r="M784" s="62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5.75" customHeight="1" x14ac:dyDescent="0.2">
      <c r="A785" s="6"/>
      <c r="B785" s="34"/>
      <c r="C785" s="34"/>
      <c r="D785" s="34"/>
      <c r="E785" s="6"/>
      <c r="F785" s="6"/>
      <c r="G785" s="6"/>
      <c r="H785" s="6"/>
      <c r="I785" s="34"/>
      <c r="J785" s="6"/>
      <c r="K785" s="6"/>
      <c r="L785" s="6"/>
      <c r="M785" s="62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5.75" customHeight="1" x14ac:dyDescent="0.2">
      <c r="A786" s="6"/>
      <c r="B786" s="34"/>
      <c r="C786" s="34"/>
      <c r="D786" s="34"/>
      <c r="E786" s="6"/>
      <c r="F786" s="6"/>
      <c r="G786" s="6"/>
      <c r="H786" s="6"/>
      <c r="I786" s="34"/>
      <c r="J786" s="6"/>
      <c r="K786" s="6"/>
      <c r="L786" s="6"/>
      <c r="M786" s="62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5.75" customHeight="1" x14ac:dyDescent="0.2">
      <c r="A787" s="6"/>
      <c r="B787" s="34"/>
      <c r="C787" s="34"/>
      <c r="D787" s="34"/>
      <c r="E787" s="6"/>
      <c r="F787" s="6"/>
      <c r="G787" s="6"/>
      <c r="H787" s="6"/>
      <c r="I787" s="34"/>
      <c r="J787" s="6"/>
      <c r="K787" s="6"/>
      <c r="L787" s="6"/>
      <c r="M787" s="62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5.75" customHeight="1" x14ac:dyDescent="0.2">
      <c r="A788" s="6"/>
      <c r="B788" s="34"/>
      <c r="C788" s="34"/>
      <c r="D788" s="34"/>
      <c r="E788" s="6"/>
      <c r="F788" s="6"/>
      <c r="G788" s="6"/>
      <c r="H788" s="6"/>
      <c r="I788" s="34"/>
      <c r="J788" s="6"/>
      <c r="K788" s="6"/>
      <c r="L788" s="6"/>
      <c r="M788" s="62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5.75" customHeight="1" x14ac:dyDescent="0.2">
      <c r="A789" s="6"/>
      <c r="B789" s="34"/>
      <c r="C789" s="34"/>
      <c r="D789" s="34"/>
      <c r="E789" s="6"/>
      <c r="F789" s="6"/>
      <c r="G789" s="6"/>
      <c r="H789" s="6"/>
      <c r="I789" s="34"/>
      <c r="J789" s="6"/>
      <c r="K789" s="6"/>
      <c r="L789" s="6"/>
      <c r="M789" s="62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5.75" customHeight="1" x14ac:dyDescent="0.2">
      <c r="A790" s="6"/>
      <c r="B790" s="34"/>
      <c r="C790" s="34"/>
      <c r="D790" s="34"/>
      <c r="E790" s="6"/>
      <c r="F790" s="6"/>
      <c r="G790" s="6"/>
      <c r="H790" s="6"/>
      <c r="I790" s="34"/>
      <c r="J790" s="6"/>
      <c r="K790" s="6"/>
      <c r="L790" s="6"/>
      <c r="M790" s="62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5.75" customHeight="1" x14ac:dyDescent="0.2">
      <c r="A791" s="6"/>
      <c r="B791" s="34"/>
      <c r="C791" s="34"/>
      <c r="D791" s="34"/>
      <c r="E791" s="6"/>
      <c r="F791" s="6"/>
      <c r="G791" s="6"/>
      <c r="H791" s="6"/>
      <c r="I791" s="34"/>
      <c r="J791" s="6"/>
      <c r="K791" s="6"/>
      <c r="L791" s="6"/>
      <c r="M791" s="62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5.75" customHeight="1" x14ac:dyDescent="0.2">
      <c r="A792" s="6"/>
      <c r="B792" s="34"/>
      <c r="C792" s="34"/>
      <c r="D792" s="34"/>
      <c r="E792" s="6"/>
      <c r="F792" s="6"/>
      <c r="G792" s="6"/>
      <c r="H792" s="6"/>
      <c r="I792" s="34"/>
      <c r="J792" s="6"/>
      <c r="K792" s="6"/>
      <c r="L792" s="6"/>
      <c r="M792" s="62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5.75" customHeight="1" x14ac:dyDescent="0.2">
      <c r="A793" s="6"/>
      <c r="B793" s="34"/>
      <c r="C793" s="34"/>
      <c r="D793" s="34"/>
      <c r="E793" s="6"/>
      <c r="F793" s="6"/>
      <c r="G793" s="6"/>
      <c r="H793" s="6"/>
      <c r="I793" s="34"/>
      <c r="J793" s="6"/>
      <c r="K793" s="6"/>
      <c r="L793" s="6"/>
      <c r="M793" s="62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5.75" customHeight="1" x14ac:dyDescent="0.2">
      <c r="A794" s="6"/>
      <c r="B794" s="34"/>
      <c r="C794" s="34"/>
      <c r="D794" s="34"/>
      <c r="E794" s="6"/>
      <c r="F794" s="6"/>
      <c r="G794" s="6"/>
      <c r="H794" s="6"/>
      <c r="I794" s="34"/>
      <c r="J794" s="6"/>
      <c r="K794" s="6"/>
      <c r="L794" s="6"/>
      <c r="M794" s="62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5.75" customHeight="1" x14ac:dyDescent="0.2">
      <c r="A795" s="6"/>
      <c r="B795" s="34"/>
      <c r="C795" s="34"/>
      <c r="D795" s="34"/>
      <c r="E795" s="6"/>
      <c r="F795" s="6"/>
      <c r="G795" s="6"/>
      <c r="H795" s="6"/>
      <c r="I795" s="34"/>
      <c r="J795" s="6"/>
      <c r="K795" s="6"/>
      <c r="L795" s="6"/>
      <c r="M795" s="62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5.75" customHeight="1" x14ac:dyDescent="0.2">
      <c r="A796" s="6"/>
      <c r="B796" s="34"/>
      <c r="C796" s="34"/>
      <c r="D796" s="34"/>
      <c r="E796" s="6"/>
      <c r="F796" s="6"/>
      <c r="G796" s="6"/>
      <c r="H796" s="6"/>
      <c r="I796" s="34"/>
      <c r="J796" s="6"/>
      <c r="K796" s="6"/>
      <c r="L796" s="6"/>
      <c r="M796" s="62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5.75" customHeight="1" x14ac:dyDescent="0.2">
      <c r="A797" s="6"/>
      <c r="B797" s="34"/>
      <c r="C797" s="34"/>
      <c r="D797" s="34"/>
      <c r="E797" s="6"/>
      <c r="F797" s="6"/>
      <c r="G797" s="6"/>
      <c r="H797" s="6"/>
      <c r="I797" s="34"/>
      <c r="J797" s="6"/>
      <c r="K797" s="6"/>
      <c r="L797" s="6"/>
      <c r="M797" s="62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5.75" customHeight="1" x14ac:dyDescent="0.2">
      <c r="A798" s="6"/>
      <c r="B798" s="34"/>
      <c r="C798" s="34"/>
      <c r="D798" s="34"/>
      <c r="E798" s="6"/>
      <c r="F798" s="6"/>
      <c r="G798" s="6"/>
      <c r="H798" s="6"/>
      <c r="I798" s="34"/>
      <c r="J798" s="6"/>
      <c r="K798" s="6"/>
      <c r="L798" s="6"/>
      <c r="M798" s="62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5.75" customHeight="1" x14ac:dyDescent="0.2">
      <c r="A799" s="6"/>
      <c r="B799" s="34"/>
      <c r="C799" s="34"/>
      <c r="D799" s="34"/>
      <c r="E799" s="6"/>
      <c r="F799" s="6"/>
      <c r="G799" s="6"/>
      <c r="H799" s="6"/>
      <c r="I799" s="34"/>
      <c r="J799" s="6"/>
      <c r="K799" s="6"/>
      <c r="L799" s="6"/>
      <c r="M799" s="62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5.75" customHeight="1" x14ac:dyDescent="0.2">
      <c r="A800" s="6"/>
      <c r="B800" s="34"/>
      <c r="C800" s="34"/>
      <c r="D800" s="34"/>
      <c r="E800" s="6"/>
      <c r="F800" s="6"/>
      <c r="G800" s="6"/>
      <c r="H800" s="6"/>
      <c r="I800" s="34"/>
      <c r="J800" s="6"/>
      <c r="K800" s="6"/>
      <c r="L800" s="6"/>
      <c r="M800" s="62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5.75" customHeight="1" x14ac:dyDescent="0.2">
      <c r="A801" s="6"/>
      <c r="B801" s="34"/>
      <c r="C801" s="34"/>
      <c r="D801" s="34"/>
      <c r="E801" s="6"/>
      <c r="F801" s="6"/>
      <c r="G801" s="6"/>
      <c r="H801" s="6"/>
      <c r="I801" s="34"/>
      <c r="J801" s="6"/>
      <c r="K801" s="6"/>
      <c r="L801" s="6"/>
      <c r="M801" s="62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5.75" customHeight="1" x14ac:dyDescent="0.2">
      <c r="A802" s="6"/>
      <c r="B802" s="34"/>
      <c r="C802" s="34"/>
      <c r="D802" s="34"/>
      <c r="E802" s="6"/>
      <c r="F802" s="6"/>
      <c r="G802" s="6"/>
      <c r="H802" s="6"/>
      <c r="I802" s="34"/>
      <c r="J802" s="6"/>
      <c r="K802" s="6"/>
      <c r="L802" s="6"/>
      <c r="M802" s="62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5.75" customHeight="1" x14ac:dyDescent="0.2">
      <c r="A803" s="6"/>
      <c r="B803" s="34"/>
      <c r="C803" s="34"/>
      <c r="D803" s="34"/>
      <c r="E803" s="6"/>
      <c r="F803" s="6"/>
      <c r="G803" s="6"/>
      <c r="H803" s="6"/>
      <c r="I803" s="34"/>
      <c r="J803" s="6"/>
      <c r="K803" s="6"/>
      <c r="L803" s="6"/>
      <c r="M803" s="62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5.75" customHeight="1" x14ac:dyDescent="0.2">
      <c r="A804" s="6"/>
      <c r="B804" s="34"/>
      <c r="C804" s="34"/>
      <c r="D804" s="34"/>
      <c r="E804" s="6"/>
      <c r="F804" s="6"/>
      <c r="G804" s="6"/>
      <c r="H804" s="6"/>
      <c r="I804" s="34"/>
      <c r="J804" s="6"/>
      <c r="K804" s="6"/>
      <c r="L804" s="6"/>
      <c r="M804" s="62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5.75" customHeight="1" x14ac:dyDescent="0.2">
      <c r="A805" s="6"/>
      <c r="B805" s="34"/>
      <c r="C805" s="34"/>
      <c r="D805" s="34"/>
      <c r="E805" s="6"/>
      <c r="F805" s="6"/>
      <c r="G805" s="6"/>
      <c r="H805" s="6"/>
      <c r="I805" s="34"/>
      <c r="J805" s="6"/>
      <c r="K805" s="6"/>
      <c r="L805" s="6"/>
      <c r="M805" s="62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5.75" customHeight="1" x14ac:dyDescent="0.2">
      <c r="A806" s="6"/>
      <c r="B806" s="34"/>
      <c r="C806" s="34"/>
      <c r="D806" s="34"/>
      <c r="E806" s="6"/>
      <c r="F806" s="6"/>
      <c r="G806" s="6"/>
      <c r="H806" s="6"/>
      <c r="I806" s="34"/>
      <c r="J806" s="6"/>
      <c r="K806" s="6"/>
      <c r="L806" s="6"/>
      <c r="M806" s="62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5.75" customHeight="1" x14ac:dyDescent="0.2">
      <c r="A807" s="6"/>
      <c r="B807" s="34"/>
      <c r="C807" s="34"/>
      <c r="D807" s="34"/>
      <c r="E807" s="6"/>
      <c r="F807" s="6"/>
      <c r="G807" s="6"/>
      <c r="H807" s="6"/>
      <c r="I807" s="34"/>
      <c r="J807" s="6"/>
      <c r="K807" s="6"/>
      <c r="L807" s="6"/>
      <c r="M807" s="62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5.75" customHeight="1" x14ac:dyDescent="0.2">
      <c r="A808" s="6"/>
      <c r="B808" s="34"/>
      <c r="C808" s="34"/>
      <c r="D808" s="34"/>
      <c r="E808" s="6"/>
      <c r="F808" s="6"/>
      <c r="G808" s="6"/>
      <c r="H808" s="6"/>
      <c r="I808" s="34"/>
      <c r="J808" s="6"/>
      <c r="K808" s="6"/>
      <c r="L808" s="6"/>
      <c r="M808" s="62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5.75" customHeight="1" x14ac:dyDescent="0.2">
      <c r="A809" s="6"/>
      <c r="B809" s="34"/>
      <c r="C809" s="34"/>
      <c r="D809" s="34"/>
      <c r="E809" s="6"/>
      <c r="F809" s="6"/>
      <c r="G809" s="6"/>
      <c r="H809" s="6"/>
      <c r="I809" s="34"/>
      <c r="J809" s="6"/>
      <c r="K809" s="6"/>
      <c r="L809" s="6"/>
      <c r="M809" s="62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5.75" customHeight="1" x14ac:dyDescent="0.2">
      <c r="A810" s="6"/>
      <c r="B810" s="34"/>
      <c r="C810" s="34"/>
      <c r="D810" s="34"/>
      <c r="E810" s="6"/>
      <c r="F810" s="6"/>
      <c r="G810" s="6"/>
      <c r="H810" s="6"/>
      <c r="I810" s="34"/>
      <c r="J810" s="6"/>
      <c r="K810" s="6"/>
      <c r="L810" s="6"/>
      <c r="M810" s="62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5.75" customHeight="1" x14ac:dyDescent="0.2">
      <c r="A811" s="6"/>
      <c r="B811" s="34"/>
      <c r="C811" s="34"/>
      <c r="D811" s="34"/>
      <c r="E811" s="6"/>
      <c r="F811" s="6"/>
      <c r="G811" s="6"/>
      <c r="H811" s="6"/>
      <c r="I811" s="34"/>
      <c r="J811" s="6"/>
      <c r="K811" s="6"/>
      <c r="L811" s="6"/>
      <c r="M811" s="62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5.75" customHeight="1" x14ac:dyDescent="0.2">
      <c r="A812" s="6"/>
      <c r="B812" s="34"/>
      <c r="C812" s="34"/>
      <c r="D812" s="34"/>
      <c r="E812" s="6"/>
      <c r="F812" s="6"/>
      <c r="G812" s="6"/>
      <c r="H812" s="6"/>
      <c r="I812" s="34"/>
      <c r="J812" s="6"/>
      <c r="K812" s="6"/>
      <c r="L812" s="6"/>
      <c r="M812" s="62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5.75" customHeight="1" x14ac:dyDescent="0.2">
      <c r="A813" s="6"/>
      <c r="B813" s="34"/>
      <c r="C813" s="34"/>
      <c r="D813" s="34"/>
      <c r="E813" s="6"/>
      <c r="F813" s="6"/>
      <c r="G813" s="6"/>
      <c r="H813" s="6"/>
      <c r="I813" s="34"/>
      <c r="J813" s="6"/>
      <c r="K813" s="6"/>
      <c r="L813" s="6"/>
      <c r="M813" s="62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5.75" customHeight="1" x14ac:dyDescent="0.2">
      <c r="A814" s="6"/>
      <c r="B814" s="34"/>
      <c r="C814" s="34"/>
      <c r="D814" s="34"/>
      <c r="E814" s="6"/>
      <c r="F814" s="6"/>
      <c r="G814" s="6"/>
      <c r="H814" s="6"/>
      <c r="I814" s="34"/>
      <c r="J814" s="6"/>
      <c r="K814" s="6"/>
      <c r="L814" s="6"/>
      <c r="M814" s="62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5.75" customHeight="1" x14ac:dyDescent="0.2">
      <c r="A815" s="6"/>
      <c r="B815" s="34"/>
      <c r="C815" s="34"/>
      <c r="D815" s="34"/>
      <c r="E815" s="6"/>
      <c r="F815" s="6"/>
      <c r="G815" s="6"/>
      <c r="H815" s="6"/>
      <c r="I815" s="34"/>
      <c r="J815" s="6"/>
      <c r="K815" s="6"/>
      <c r="L815" s="6"/>
      <c r="M815" s="62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5.75" customHeight="1" x14ac:dyDescent="0.2">
      <c r="A816" s="6"/>
      <c r="B816" s="34"/>
      <c r="C816" s="34"/>
      <c r="D816" s="34"/>
      <c r="E816" s="6"/>
      <c r="F816" s="6"/>
      <c r="G816" s="6"/>
      <c r="H816" s="6"/>
      <c r="I816" s="34"/>
      <c r="J816" s="6"/>
      <c r="K816" s="6"/>
      <c r="L816" s="6"/>
      <c r="M816" s="62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5.75" customHeight="1" x14ac:dyDescent="0.2">
      <c r="A817" s="6"/>
      <c r="B817" s="34"/>
      <c r="C817" s="34"/>
      <c r="D817" s="34"/>
      <c r="E817" s="6"/>
      <c r="F817" s="6"/>
      <c r="G817" s="6"/>
      <c r="H817" s="6"/>
      <c r="I817" s="34"/>
      <c r="J817" s="6"/>
      <c r="K817" s="6"/>
      <c r="L817" s="6"/>
      <c r="M817" s="62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5.75" customHeight="1" x14ac:dyDescent="0.2">
      <c r="A818" s="6"/>
      <c r="B818" s="34"/>
      <c r="C818" s="34"/>
      <c r="D818" s="34"/>
      <c r="E818" s="6"/>
      <c r="F818" s="6"/>
      <c r="G818" s="6"/>
      <c r="H818" s="6"/>
      <c r="I818" s="34"/>
      <c r="J818" s="6"/>
      <c r="K818" s="6"/>
      <c r="L818" s="6"/>
      <c r="M818" s="62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5.75" customHeight="1" x14ac:dyDescent="0.2">
      <c r="A819" s="6"/>
      <c r="B819" s="34"/>
      <c r="C819" s="34"/>
      <c r="D819" s="34"/>
      <c r="E819" s="6"/>
      <c r="F819" s="6"/>
      <c r="G819" s="6"/>
      <c r="H819" s="6"/>
      <c r="I819" s="34"/>
      <c r="J819" s="6"/>
      <c r="K819" s="6"/>
      <c r="L819" s="6"/>
      <c r="M819" s="62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5.75" customHeight="1" x14ac:dyDescent="0.2">
      <c r="A820" s="6"/>
      <c r="B820" s="34"/>
      <c r="C820" s="34"/>
      <c r="D820" s="34"/>
      <c r="E820" s="6"/>
      <c r="F820" s="6"/>
      <c r="G820" s="6"/>
      <c r="H820" s="6"/>
      <c r="I820" s="34"/>
      <c r="J820" s="6"/>
      <c r="K820" s="6"/>
      <c r="L820" s="6"/>
      <c r="M820" s="62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5.75" customHeight="1" x14ac:dyDescent="0.2">
      <c r="A821" s="6"/>
      <c r="B821" s="34"/>
      <c r="C821" s="34"/>
      <c r="D821" s="34"/>
      <c r="E821" s="6"/>
      <c r="F821" s="6"/>
      <c r="G821" s="6"/>
      <c r="H821" s="6"/>
      <c r="I821" s="34"/>
      <c r="J821" s="6"/>
      <c r="K821" s="6"/>
      <c r="L821" s="6"/>
      <c r="M821" s="62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5.75" customHeight="1" x14ac:dyDescent="0.2">
      <c r="A822" s="6"/>
      <c r="B822" s="34"/>
      <c r="C822" s="34"/>
      <c r="D822" s="34"/>
      <c r="E822" s="6"/>
      <c r="F822" s="6"/>
      <c r="G822" s="6"/>
      <c r="H822" s="6"/>
      <c r="I822" s="34"/>
      <c r="J822" s="6"/>
      <c r="K822" s="6"/>
      <c r="L822" s="6"/>
      <c r="M822" s="62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5.75" customHeight="1" x14ac:dyDescent="0.2">
      <c r="A823" s="6"/>
      <c r="B823" s="34"/>
      <c r="C823" s="34"/>
      <c r="D823" s="34"/>
      <c r="E823" s="6"/>
      <c r="F823" s="6"/>
      <c r="G823" s="6"/>
      <c r="H823" s="6"/>
      <c r="I823" s="34"/>
      <c r="J823" s="6"/>
      <c r="K823" s="6"/>
      <c r="L823" s="6"/>
      <c r="M823" s="62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5.75" customHeight="1" x14ac:dyDescent="0.2">
      <c r="A824" s="6"/>
      <c r="B824" s="34"/>
      <c r="C824" s="34"/>
      <c r="D824" s="34"/>
      <c r="E824" s="6"/>
      <c r="F824" s="6"/>
      <c r="G824" s="6"/>
      <c r="H824" s="6"/>
      <c r="I824" s="34"/>
      <c r="J824" s="6"/>
      <c r="K824" s="6"/>
      <c r="L824" s="6"/>
      <c r="M824" s="62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5.75" customHeight="1" x14ac:dyDescent="0.2">
      <c r="A825" s="6"/>
      <c r="B825" s="34"/>
      <c r="C825" s="34"/>
      <c r="D825" s="34"/>
      <c r="E825" s="6"/>
      <c r="F825" s="6"/>
      <c r="G825" s="6"/>
      <c r="H825" s="6"/>
      <c r="I825" s="34"/>
      <c r="J825" s="6"/>
      <c r="K825" s="6"/>
      <c r="L825" s="6"/>
      <c r="M825" s="62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5.75" customHeight="1" x14ac:dyDescent="0.2">
      <c r="A826" s="6"/>
      <c r="B826" s="34"/>
      <c r="C826" s="34"/>
      <c r="D826" s="34"/>
      <c r="E826" s="6"/>
      <c r="F826" s="6"/>
      <c r="G826" s="6"/>
      <c r="H826" s="6"/>
      <c r="I826" s="34"/>
      <c r="J826" s="6"/>
      <c r="K826" s="6"/>
      <c r="L826" s="6"/>
      <c r="M826" s="62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5.75" customHeight="1" x14ac:dyDescent="0.2">
      <c r="A827" s="6"/>
      <c r="B827" s="34"/>
      <c r="C827" s="34"/>
      <c r="D827" s="34"/>
      <c r="E827" s="6"/>
      <c r="F827" s="6"/>
      <c r="G827" s="6"/>
      <c r="H827" s="6"/>
      <c r="I827" s="34"/>
      <c r="J827" s="6"/>
      <c r="K827" s="6"/>
      <c r="L827" s="6"/>
      <c r="M827" s="62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5.75" customHeight="1" x14ac:dyDescent="0.2">
      <c r="A828" s="6"/>
      <c r="B828" s="34"/>
      <c r="C828" s="34"/>
      <c r="D828" s="34"/>
      <c r="E828" s="6"/>
      <c r="F828" s="6"/>
      <c r="G828" s="6"/>
      <c r="H828" s="6"/>
      <c r="I828" s="34"/>
      <c r="J828" s="6"/>
      <c r="K828" s="6"/>
      <c r="L828" s="6"/>
      <c r="M828" s="62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5.75" customHeight="1" x14ac:dyDescent="0.2">
      <c r="A829" s="6"/>
      <c r="B829" s="34"/>
      <c r="C829" s="34"/>
      <c r="D829" s="34"/>
      <c r="E829" s="6"/>
      <c r="F829" s="6"/>
      <c r="G829" s="6"/>
      <c r="H829" s="6"/>
      <c r="I829" s="34"/>
      <c r="J829" s="6"/>
      <c r="K829" s="6"/>
      <c r="L829" s="6"/>
      <c r="M829" s="62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5.75" customHeight="1" x14ac:dyDescent="0.2">
      <c r="A830" s="6"/>
      <c r="B830" s="34"/>
      <c r="C830" s="34"/>
      <c r="D830" s="34"/>
      <c r="E830" s="6"/>
      <c r="F830" s="6"/>
      <c r="G830" s="6"/>
      <c r="H830" s="6"/>
      <c r="I830" s="34"/>
      <c r="J830" s="6"/>
      <c r="K830" s="6"/>
      <c r="L830" s="6"/>
      <c r="M830" s="62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5.75" customHeight="1" x14ac:dyDescent="0.2">
      <c r="A831" s="6"/>
      <c r="B831" s="34"/>
      <c r="C831" s="34"/>
      <c r="D831" s="34"/>
      <c r="E831" s="6"/>
      <c r="F831" s="6"/>
      <c r="G831" s="6"/>
      <c r="H831" s="6"/>
      <c r="I831" s="34"/>
      <c r="J831" s="6"/>
      <c r="K831" s="6"/>
      <c r="L831" s="6"/>
      <c r="M831" s="62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5.75" customHeight="1" x14ac:dyDescent="0.2">
      <c r="A832" s="6"/>
      <c r="B832" s="34"/>
      <c r="C832" s="34"/>
      <c r="D832" s="34"/>
      <c r="E832" s="6"/>
      <c r="F832" s="6"/>
      <c r="G832" s="6"/>
      <c r="H832" s="6"/>
      <c r="I832" s="34"/>
      <c r="J832" s="6"/>
      <c r="K832" s="6"/>
      <c r="L832" s="6"/>
      <c r="M832" s="62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5.75" customHeight="1" x14ac:dyDescent="0.2">
      <c r="A833" s="6"/>
      <c r="B833" s="34"/>
      <c r="C833" s="34"/>
      <c r="D833" s="34"/>
      <c r="E833" s="6"/>
      <c r="F833" s="6"/>
      <c r="G833" s="6"/>
      <c r="H833" s="6"/>
      <c r="I833" s="34"/>
      <c r="J833" s="6"/>
      <c r="K833" s="6"/>
      <c r="L833" s="6"/>
      <c r="M833" s="62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5.75" customHeight="1" x14ac:dyDescent="0.2">
      <c r="A834" s="6"/>
      <c r="B834" s="34"/>
      <c r="C834" s="34"/>
      <c r="D834" s="34"/>
      <c r="E834" s="6"/>
      <c r="F834" s="6"/>
      <c r="G834" s="6"/>
      <c r="H834" s="6"/>
      <c r="I834" s="34"/>
      <c r="J834" s="6"/>
      <c r="K834" s="6"/>
      <c r="L834" s="6"/>
      <c r="M834" s="62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5.75" customHeight="1" x14ac:dyDescent="0.2">
      <c r="A835" s="6"/>
      <c r="B835" s="34"/>
      <c r="C835" s="34"/>
      <c r="D835" s="34"/>
      <c r="E835" s="6"/>
      <c r="F835" s="6"/>
      <c r="G835" s="6"/>
      <c r="H835" s="6"/>
      <c r="I835" s="34"/>
      <c r="J835" s="6"/>
      <c r="K835" s="6"/>
      <c r="L835" s="6"/>
      <c r="M835" s="62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5.75" customHeight="1" x14ac:dyDescent="0.2">
      <c r="A836" s="6"/>
      <c r="B836" s="34"/>
      <c r="C836" s="34"/>
      <c r="D836" s="34"/>
      <c r="E836" s="6"/>
      <c r="F836" s="6"/>
      <c r="G836" s="6"/>
      <c r="H836" s="6"/>
      <c r="I836" s="34"/>
      <c r="J836" s="6"/>
      <c r="K836" s="6"/>
      <c r="L836" s="6"/>
      <c r="M836" s="62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5.75" customHeight="1" x14ac:dyDescent="0.2">
      <c r="A837" s="6"/>
      <c r="B837" s="34"/>
      <c r="C837" s="34"/>
      <c r="D837" s="34"/>
      <c r="E837" s="6"/>
      <c r="F837" s="6"/>
      <c r="G837" s="6"/>
      <c r="H837" s="6"/>
      <c r="I837" s="34"/>
      <c r="J837" s="6"/>
      <c r="K837" s="6"/>
      <c r="L837" s="6"/>
      <c r="M837" s="62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5.75" customHeight="1" x14ac:dyDescent="0.2">
      <c r="A838" s="6"/>
      <c r="B838" s="34"/>
      <c r="C838" s="34"/>
      <c r="D838" s="34"/>
      <c r="E838" s="6"/>
      <c r="F838" s="6"/>
      <c r="G838" s="6"/>
      <c r="H838" s="6"/>
      <c r="I838" s="34"/>
      <c r="J838" s="6"/>
      <c r="K838" s="6"/>
      <c r="L838" s="6"/>
      <c r="M838" s="62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5.75" customHeight="1" x14ac:dyDescent="0.2">
      <c r="A839" s="6"/>
      <c r="B839" s="34"/>
      <c r="C839" s="34"/>
      <c r="D839" s="34"/>
      <c r="E839" s="6"/>
      <c r="F839" s="6"/>
      <c r="G839" s="6"/>
      <c r="H839" s="6"/>
      <c r="I839" s="34"/>
      <c r="J839" s="6"/>
      <c r="K839" s="6"/>
      <c r="L839" s="6"/>
      <c r="M839" s="62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5.75" customHeight="1" x14ac:dyDescent="0.2">
      <c r="A840" s="6"/>
      <c r="B840" s="34"/>
      <c r="C840" s="34"/>
      <c r="D840" s="34"/>
      <c r="E840" s="6"/>
      <c r="F840" s="6"/>
      <c r="G840" s="6"/>
      <c r="H840" s="6"/>
      <c r="I840" s="34"/>
      <c r="J840" s="6"/>
      <c r="K840" s="6"/>
      <c r="L840" s="6"/>
      <c r="M840" s="62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5.75" customHeight="1" x14ac:dyDescent="0.2">
      <c r="A841" s="6"/>
      <c r="B841" s="34"/>
      <c r="C841" s="34"/>
      <c r="D841" s="34"/>
      <c r="E841" s="6"/>
      <c r="F841" s="6"/>
      <c r="G841" s="6"/>
      <c r="H841" s="6"/>
      <c r="I841" s="34"/>
      <c r="J841" s="6"/>
      <c r="K841" s="6"/>
      <c r="L841" s="6"/>
      <c r="M841" s="62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5.75" customHeight="1" x14ac:dyDescent="0.2">
      <c r="A842" s="6"/>
      <c r="B842" s="34"/>
      <c r="C842" s="34"/>
      <c r="D842" s="34"/>
      <c r="E842" s="6"/>
      <c r="F842" s="6"/>
      <c r="G842" s="6"/>
      <c r="H842" s="6"/>
      <c r="I842" s="34"/>
      <c r="J842" s="6"/>
      <c r="K842" s="6"/>
      <c r="L842" s="6"/>
      <c r="M842" s="62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5.75" customHeight="1" x14ac:dyDescent="0.2">
      <c r="A843" s="6"/>
      <c r="B843" s="34"/>
      <c r="C843" s="34"/>
      <c r="D843" s="34"/>
      <c r="E843" s="6"/>
      <c r="F843" s="6"/>
      <c r="G843" s="6"/>
      <c r="H843" s="6"/>
      <c r="I843" s="34"/>
      <c r="J843" s="6"/>
      <c r="K843" s="6"/>
      <c r="L843" s="6"/>
      <c r="M843" s="62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5.75" customHeight="1" x14ac:dyDescent="0.2">
      <c r="A844" s="6"/>
      <c r="B844" s="34"/>
      <c r="C844" s="34"/>
      <c r="D844" s="34"/>
      <c r="E844" s="6"/>
      <c r="F844" s="6"/>
      <c r="G844" s="6"/>
      <c r="H844" s="6"/>
      <c r="I844" s="34"/>
      <c r="J844" s="6"/>
      <c r="K844" s="6"/>
      <c r="L844" s="6"/>
      <c r="M844" s="62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5.75" customHeight="1" x14ac:dyDescent="0.2">
      <c r="A845" s="6"/>
      <c r="B845" s="34"/>
      <c r="C845" s="34"/>
      <c r="D845" s="34"/>
      <c r="E845" s="6"/>
      <c r="F845" s="6"/>
      <c r="G845" s="6"/>
      <c r="H845" s="6"/>
      <c r="I845" s="34"/>
      <c r="J845" s="6"/>
      <c r="K845" s="6"/>
      <c r="L845" s="6"/>
      <c r="M845" s="62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5.75" customHeight="1" x14ac:dyDescent="0.2">
      <c r="A846" s="6"/>
      <c r="B846" s="34"/>
      <c r="C846" s="34"/>
      <c r="D846" s="34"/>
      <c r="E846" s="6"/>
      <c r="F846" s="6"/>
      <c r="G846" s="6"/>
      <c r="H846" s="6"/>
      <c r="I846" s="34"/>
      <c r="J846" s="6"/>
      <c r="K846" s="6"/>
      <c r="L846" s="6"/>
      <c r="M846" s="62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5.75" customHeight="1" x14ac:dyDescent="0.2">
      <c r="A847" s="6"/>
      <c r="B847" s="34"/>
      <c r="C847" s="34"/>
      <c r="D847" s="34"/>
      <c r="E847" s="6"/>
      <c r="F847" s="6"/>
      <c r="G847" s="6"/>
      <c r="H847" s="6"/>
      <c r="I847" s="34"/>
      <c r="J847" s="6"/>
      <c r="K847" s="6"/>
      <c r="L847" s="6"/>
      <c r="M847" s="62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5.75" customHeight="1" x14ac:dyDescent="0.2">
      <c r="A848" s="6"/>
      <c r="B848" s="34"/>
      <c r="C848" s="34"/>
      <c r="D848" s="34"/>
      <c r="E848" s="6"/>
      <c r="F848" s="6"/>
      <c r="G848" s="6"/>
      <c r="H848" s="6"/>
      <c r="I848" s="34"/>
      <c r="J848" s="6"/>
      <c r="K848" s="6"/>
      <c r="L848" s="6"/>
      <c r="M848" s="62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5.75" customHeight="1" x14ac:dyDescent="0.2">
      <c r="A849" s="6"/>
      <c r="B849" s="34"/>
      <c r="C849" s="34"/>
      <c r="D849" s="34"/>
      <c r="E849" s="6"/>
      <c r="F849" s="6"/>
      <c r="G849" s="6"/>
      <c r="H849" s="6"/>
      <c r="I849" s="34"/>
      <c r="J849" s="6"/>
      <c r="K849" s="6"/>
      <c r="L849" s="6"/>
      <c r="M849" s="62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5.75" customHeight="1" x14ac:dyDescent="0.2">
      <c r="A850" s="6"/>
      <c r="B850" s="34"/>
      <c r="C850" s="34"/>
      <c r="D850" s="34"/>
      <c r="E850" s="6"/>
      <c r="F850" s="6"/>
      <c r="G850" s="6"/>
      <c r="H850" s="6"/>
      <c r="I850" s="34"/>
      <c r="J850" s="6"/>
      <c r="K850" s="6"/>
      <c r="L850" s="6"/>
      <c r="M850" s="62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5.75" customHeight="1" x14ac:dyDescent="0.2">
      <c r="A851" s="6"/>
      <c r="B851" s="34"/>
      <c r="C851" s="34"/>
      <c r="D851" s="34"/>
      <c r="E851" s="6"/>
      <c r="F851" s="6"/>
      <c r="G851" s="6"/>
      <c r="H851" s="6"/>
      <c r="I851" s="34"/>
      <c r="J851" s="6"/>
      <c r="K851" s="6"/>
      <c r="L851" s="6"/>
      <c r="M851" s="62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5.75" customHeight="1" x14ac:dyDescent="0.2">
      <c r="A852" s="6"/>
      <c r="B852" s="34"/>
      <c r="C852" s="34"/>
      <c r="D852" s="34"/>
      <c r="E852" s="6"/>
      <c r="F852" s="6"/>
      <c r="G852" s="6"/>
      <c r="H852" s="6"/>
      <c r="I852" s="34"/>
      <c r="J852" s="6"/>
      <c r="K852" s="6"/>
      <c r="L852" s="6"/>
      <c r="M852" s="62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5.75" customHeight="1" x14ac:dyDescent="0.2">
      <c r="A853" s="6"/>
      <c r="B853" s="34"/>
      <c r="C853" s="34"/>
      <c r="D853" s="34"/>
      <c r="E853" s="6"/>
      <c r="F853" s="6"/>
      <c r="G853" s="6"/>
      <c r="H853" s="6"/>
      <c r="I853" s="34"/>
      <c r="J853" s="6"/>
      <c r="K853" s="6"/>
      <c r="L853" s="6"/>
      <c r="M853" s="62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5.75" customHeight="1" x14ac:dyDescent="0.2">
      <c r="A854" s="6"/>
      <c r="B854" s="34"/>
      <c r="C854" s="34"/>
      <c r="D854" s="34"/>
      <c r="E854" s="6"/>
      <c r="F854" s="6"/>
      <c r="G854" s="6"/>
      <c r="H854" s="6"/>
      <c r="I854" s="34"/>
      <c r="J854" s="6"/>
      <c r="K854" s="6"/>
      <c r="L854" s="6"/>
      <c r="M854" s="62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5.75" customHeight="1" x14ac:dyDescent="0.2">
      <c r="A855" s="6"/>
      <c r="B855" s="34"/>
      <c r="C855" s="34"/>
      <c r="D855" s="34"/>
      <c r="E855" s="6"/>
      <c r="F855" s="6"/>
      <c r="G855" s="6"/>
      <c r="H855" s="6"/>
      <c r="I855" s="34"/>
      <c r="J855" s="6"/>
      <c r="K855" s="6"/>
      <c r="L855" s="6"/>
      <c r="M855" s="62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5.75" customHeight="1" x14ac:dyDescent="0.2">
      <c r="A856" s="6"/>
      <c r="B856" s="34"/>
      <c r="C856" s="34"/>
      <c r="D856" s="34"/>
      <c r="E856" s="6"/>
      <c r="F856" s="6"/>
      <c r="G856" s="6"/>
      <c r="H856" s="6"/>
      <c r="I856" s="34"/>
      <c r="J856" s="6"/>
      <c r="K856" s="6"/>
      <c r="L856" s="6"/>
      <c r="M856" s="62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5.75" customHeight="1" x14ac:dyDescent="0.2">
      <c r="A857" s="6"/>
      <c r="B857" s="34"/>
      <c r="C857" s="34"/>
      <c r="D857" s="34"/>
      <c r="E857" s="6"/>
      <c r="F857" s="6"/>
      <c r="G857" s="6"/>
      <c r="H857" s="6"/>
      <c r="I857" s="34"/>
      <c r="J857" s="6"/>
      <c r="K857" s="6"/>
      <c r="L857" s="6"/>
      <c r="M857" s="62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5.75" customHeight="1" x14ac:dyDescent="0.2">
      <c r="A858" s="6"/>
      <c r="B858" s="34"/>
      <c r="C858" s="34"/>
      <c r="D858" s="34"/>
      <c r="E858" s="6"/>
      <c r="F858" s="6"/>
      <c r="G858" s="6"/>
      <c r="H858" s="6"/>
      <c r="I858" s="34"/>
      <c r="J858" s="6"/>
      <c r="K858" s="6"/>
      <c r="L858" s="6"/>
      <c r="M858" s="62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5.75" customHeight="1" x14ac:dyDescent="0.2">
      <c r="A859" s="6"/>
      <c r="B859" s="34"/>
      <c r="C859" s="34"/>
      <c r="D859" s="34"/>
      <c r="E859" s="6"/>
      <c r="F859" s="6"/>
      <c r="G859" s="6"/>
      <c r="H859" s="6"/>
      <c r="I859" s="34"/>
      <c r="J859" s="6"/>
      <c r="K859" s="6"/>
      <c r="L859" s="6"/>
      <c r="M859" s="62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5.75" customHeight="1" x14ac:dyDescent="0.2">
      <c r="A860" s="6"/>
      <c r="B860" s="34"/>
      <c r="C860" s="34"/>
      <c r="D860" s="34"/>
      <c r="E860" s="6"/>
      <c r="F860" s="6"/>
      <c r="G860" s="6"/>
      <c r="H860" s="6"/>
      <c r="I860" s="34"/>
      <c r="J860" s="6"/>
      <c r="K860" s="6"/>
      <c r="L860" s="6"/>
      <c r="M860" s="62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5.75" customHeight="1" x14ac:dyDescent="0.2">
      <c r="A861" s="6"/>
      <c r="B861" s="34"/>
      <c r="C861" s="34"/>
      <c r="D861" s="34"/>
      <c r="E861" s="6"/>
      <c r="F861" s="6"/>
      <c r="G861" s="6"/>
      <c r="H861" s="6"/>
      <c r="I861" s="34"/>
      <c r="J861" s="6"/>
      <c r="K861" s="6"/>
      <c r="L861" s="6"/>
      <c r="M861" s="62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5.75" customHeight="1" x14ac:dyDescent="0.2">
      <c r="A862" s="6"/>
      <c r="B862" s="34"/>
      <c r="C862" s="34"/>
      <c r="D862" s="34"/>
      <c r="E862" s="6"/>
      <c r="F862" s="6"/>
      <c r="G862" s="6"/>
      <c r="H862" s="6"/>
      <c r="I862" s="34"/>
      <c r="J862" s="6"/>
      <c r="K862" s="6"/>
      <c r="L862" s="6"/>
      <c r="M862" s="62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5.75" customHeight="1" x14ac:dyDescent="0.2">
      <c r="A863" s="6"/>
      <c r="B863" s="34"/>
      <c r="C863" s="34"/>
      <c r="D863" s="34"/>
      <c r="E863" s="6"/>
      <c r="F863" s="6"/>
      <c r="G863" s="6"/>
      <c r="H863" s="6"/>
      <c r="I863" s="34"/>
      <c r="J863" s="6"/>
      <c r="K863" s="6"/>
      <c r="L863" s="6"/>
      <c r="M863" s="62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5.75" customHeight="1" x14ac:dyDescent="0.2">
      <c r="A864" s="6"/>
      <c r="B864" s="34"/>
      <c r="C864" s="34"/>
      <c r="D864" s="34"/>
      <c r="E864" s="6"/>
      <c r="F864" s="6"/>
      <c r="G864" s="6"/>
      <c r="H864" s="6"/>
      <c r="I864" s="34"/>
      <c r="J864" s="6"/>
      <c r="K864" s="6"/>
      <c r="L864" s="6"/>
      <c r="M864" s="62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ht="15.75" customHeight="1" x14ac:dyDescent="0.2">
      <c r="A865" s="6"/>
      <c r="B865" s="34"/>
      <c r="C865" s="34"/>
      <c r="D865" s="34"/>
      <c r="E865" s="6"/>
      <c r="F865" s="6"/>
      <c r="G865" s="6"/>
      <c r="H865" s="6"/>
      <c r="I865" s="34"/>
      <c r="J865" s="6"/>
      <c r="K865" s="6"/>
      <c r="L865" s="6"/>
      <c r="M865" s="62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ht="15.75" customHeight="1" x14ac:dyDescent="0.2">
      <c r="A866" s="6"/>
      <c r="B866" s="34"/>
      <c r="C866" s="34"/>
      <c r="D866" s="34"/>
      <c r="E866" s="6"/>
      <c r="F866" s="6"/>
      <c r="G866" s="6"/>
      <c r="H866" s="6"/>
      <c r="I866" s="34"/>
      <c r="J866" s="6"/>
      <c r="K866" s="6"/>
      <c r="L866" s="6"/>
      <c r="M866" s="62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ht="15.75" customHeight="1" x14ac:dyDescent="0.2">
      <c r="A867" s="6"/>
      <c r="B867" s="34"/>
      <c r="C867" s="34"/>
      <c r="D867" s="34"/>
      <c r="E867" s="6"/>
      <c r="F867" s="6"/>
      <c r="G867" s="6"/>
      <c r="H867" s="6"/>
      <c r="I867" s="34"/>
      <c r="J867" s="6"/>
      <c r="K867" s="6"/>
      <c r="L867" s="6"/>
      <c r="M867" s="62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ht="15.75" customHeight="1" x14ac:dyDescent="0.2">
      <c r="A868" s="6"/>
      <c r="B868" s="34"/>
      <c r="C868" s="34"/>
      <c r="D868" s="34"/>
      <c r="E868" s="6"/>
      <c r="F868" s="6"/>
      <c r="G868" s="6"/>
      <c r="H868" s="6"/>
      <c r="I868" s="34"/>
      <c r="J868" s="6"/>
      <c r="K868" s="6"/>
      <c r="L868" s="6"/>
      <c r="M868" s="62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ht="15.75" customHeight="1" x14ac:dyDescent="0.2">
      <c r="A869" s="6"/>
      <c r="B869" s="34"/>
      <c r="C869" s="34"/>
      <c r="D869" s="34"/>
      <c r="E869" s="6"/>
      <c r="F869" s="6"/>
      <c r="G869" s="6"/>
      <c r="H869" s="6"/>
      <c r="I869" s="34"/>
      <c r="J869" s="6"/>
      <c r="K869" s="6"/>
      <c r="L869" s="6"/>
      <c r="M869" s="62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ht="15.75" customHeight="1" x14ac:dyDescent="0.2">
      <c r="A870" s="6"/>
      <c r="B870" s="34"/>
      <c r="C870" s="34"/>
      <c r="D870" s="34"/>
      <c r="E870" s="6"/>
      <c r="F870" s="6"/>
      <c r="G870" s="6"/>
      <c r="H870" s="6"/>
      <c r="I870" s="34"/>
      <c r="J870" s="6"/>
      <c r="K870" s="6"/>
      <c r="L870" s="6"/>
      <c r="M870" s="62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ht="15.75" customHeight="1" x14ac:dyDescent="0.2">
      <c r="A871" s="6"/>
      <c r="B871" s="34"/>
      <c r="C871" s="34"/>
      <c r="D871" s="34"/>
      <c r="E871" s="6"/>
      <c r="F871" s="6"/>
      <c r="G871" s="6"/>
      <c r="H871" s="6"/>
      <c r="I871" s="34"/>
      <c r="J871" s="6"/>
      <c r="K871" s="6"/>
      <c r="L871" s="6"/>
      <c r="M871" s="62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ht="15.75" customHeight="1" x14ac:dyDescent="0.2">
      <c r="A872" s="6"/>
      <c r="B872" s="34"/>
      <c r="C872" s="34"/>
      <c r="D872" s="34"/>
      <c r="E872" s="6"/>
      <c r="F872" s="6"/>
      <c r="G872" s="6"/>
      <c r="H872" s="6"/>
      <c r="I872" s="34"/>
      <c r="J872" s="6"/>
      <c r="K872" s="6"/>
      <c r="L872" s="6"/>
      <c r="M872" s="62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ht="15.75" customHeight="1" x14ac:dyDescent="0.2">
      <c r="A873" s="6"/>
      <c r="B873" s="34"/>
      <c r="C873" s="34"/>
      <c r="D873" s="34"/>
      <c r="E873" s="6"/>
      <c r="F873" s="6"/>
      <c r="G873" s="6"/>
      <c r="H873" s="6"/>
      <c r="I873" s="34"/>
      <c r="J873" s="6"/>
      <c r="K873" s="6"/>
      <c r="L873" s="6"/>
      <c r="M873" s="62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ht="15.75" customHeight="1" x14ac:dyDescent="0.2">
      <c r="A874" s="6"/>
      <c r="B874" s="34"/>
      <c r="C874" s="34"/>
      <c r="D874" s="34"/>
      <c r="E874" s="6"/>
      <c r="F874" s="6"/>
      <c r="G874" s="6"/>
      <c r="H874" s="6"/>
      <c r="I874" s="34"/>
      <c r="J874" s="6"/>
      <c r="K874" s="6"/>
      <c r="L874" s="6"/>
      <c r="M874" s="62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ht="15.75" customHeight="1" x14ac:dyDescent="0.2">
      <c r="A875" s="6"/>
      <c r="B875" s="34"/>
      <c r="C875" s="34"/>
      <c r="D875" s="34"/>
      <c r="E875" s="6"/>
      <c r="F875" s="6"/>
      <c r="G875" s="6"/>
      <c r="H875" s="6"/>
      <c r="I875" s="34"/>
      <c r="J875" s="6"/>
      <c r="K875" s="6"/>
      <c r="L875" s="6"/>
      <c r="M875" s="62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ht="15.75" customHeight="1" x14ac:dyDescent="0.2">
      <c r="A876" s="6"/>
      <c r="B876" s="34"/>
      <c r="C876" s="34"/>
      <c r="D876" s="34"/>
      <c r="E876" s="6"/>
      <c r="F876" s="6"/>
      <c r="G876" s="6"/>
      <c r="H876" s="6"/>
      <c r="I876" s="34"/>
      <c r="J876" s="6"/>
      <c r="K876" s="6"/>
      <c r="L876" s="6"/>
      <c r="M876" s="62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ht="15.75" customHeight="1" x14ac:dyDescent="0.2">
      <c r="A877" s="6"/>
      <c r="B877" s="34"/>
      <c r="C877" s="34"/>
      <c r="D877" s="34"/>
      <c r="E877" s="6"/>
      <c r="F877" s="6"/>
      <c r="G877" s="6"/>
      <c r="H877" s="6"/>
      <c r="I877" s="34"/>
      <c r="J877" s="6"/>
      <c r="K877" s="6"/>
      <c r="L877" s="6"/>
      <c r="M877" s="62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ht="15.75" customHeight="1" x14ac:dyDescent="0.2">
      <c r="A878" s="6"/>
      <c r="B878" s="34"/>
      <c r="C878" s="34"/>
      <c r="D878" s="34"/>
      <c r="E878" s="6"/>
      <c r="F878" s="6"/>
      <c r="G878" s="6"/>
      <c r="H878" s="6"/>
      <c r="I878" s="34"/>
      <c r="J878" s="6"/>
      <c r="K878" s="6"/>
      <c r="L878" s="6"/>
      <c r="M878" s="62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ht="15.75" customHeight="1" x14ac:dyDescent="0.2">
      <c r="A879" s="6"/>
      <c r="B879" s="34"/>
      <c r="C879" s="34"/>
      <c r="D879" s="34"/>
      <c r="E879" s="6"/>
      <c r="F879" s="6"/>
      <c r="G879" s="6"/>
      <c r="H879" s="6"/>
      <c r="I879" s="34"/>
      <c r="J879" s="6"/>
      <c r="K879" s="6"/>
      <c r="L879" s="6"/>
      <c r="M879" s="62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ht="15.75" customHeight="1" x14ac:dyDescent="0.2">
      <c r="A880" s="6"/>
      <c r="B880" s="34"/>
      <c r="C880" s="34"/>
      <c r="D880" s="34"/>
      <c r="E880" s="6"/>
      <c r="F880" s="6"/>
      <c r="G880" s="6"/>
      <c r="H880" s="6"/>
      <c r="I880" s="34"/>
      <c r="J880" s="6"/>
      <c r="K880" s="6"/>
      <c r="L880" s="6"/>
      <c r="M880" s="62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ht="15.75" customHeight="1" x14ac:dyDescent="0.2">
      <c r="A881" s="6"/>
      <c r="B881" s="34"/>
      <c r="C881" s="34"/>
      <c r="D881" s="34"/>
      <c r="E881" s="6"/>
      <c r="F881" s="6"/>
      <c r="G881" s="6"/>
      <c r="H881" s="6"/>
      <c r="I881" s="34"/>
      <c r="J881" s="6"/>
      <c r="K881" s="6"/>
      <c r="L881" s="6"/>
      <c r="M881" s="62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ht="15.75" customHeight="1" x14ac:dyDescent="0.2">
      <c r="A882" s="6"/>
      <c r="B882" s="34"/>
      <c r="C882" s="34"/>
      <c r="D882" s="34"/>
      <c r="E882" s="6"/>
      <c r="F882" s="6"/>
      <c r="G882" s="6"/>
      <c r="H882" s="6"/>
      <c r="I882" s="34"/>
      <c r="J882" s="6"/>
      <c r="K882" s="6"/>
      <c r="L882" s="6"/>
      <c r="M882" s="62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ht="15.75" customHeight="1" x14ac:dyDescent="0.2">
      <c r="A883" s="6"/>
      <c r="B883" s="34"/>
      <c r="C883" s="34"/>
      <c r="D883" s="34"/>
      <c r="E883" s="6"/>
      <c r="F883" s="6"/>
      <c r="G883" s="6"/>
      <c r="H883" s="6"/>
      <c r="I883" s="34"/>
      <c r="J883" s="6"/>
      <c r="K883" s="6"/>
      <c r="L883" s="6"/>
      <c r="M883" s="62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ht="15.75" customHeight="1" x14ac:dyDescent="0.2">
      <c r="A884" s="6"/>
      <c r="B884" s="34"/>
      <c r="C884" s="34"/>
      <c r="D884" s="34"/>
      <c r="E884" s="6"/>
      <c r="F884" s="6"/>
      <c r="G884" s="6"/>
      <c r="H884" s="6"/>
      <c r="I884" s="34"/>
      <c r="J884" s="6"/>
      <c r="K884" s="6"/>
      <c r="L884" s="6"/>
      <c r="M884" s="62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ht="15.75" customHeight="1" x14ac:dyDescent="0.2">
      <c r="A885" s="6"/>
      <c r="B885" s="34"/>
      <c r="C885" s="34"/>
      <c r="D885" s="34"/>
      <c r="E885" s="6"/>
      <c r="F885" s="6"/>
      <c r="G885" s="6"/>
      <c r="H885" s="6"/>
      <c r="I885" s="34"/>
      <c r="J885" s="6"/>
      <c r="K885" s="6"/>
      <c r="L885" s="6"/>
      <c r="M885" s="62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ht="15.75" customHeight="1" x14ac:dyDescent="0.2">
      <c r="A886" s="6"/>
      <c r="B886" s="34"/>
      <c r="C886" s="34"/>
      <c r="D886" s="34"/>
      <c r="E886" s="6"/>
      <c r="F886" s="6"/>
      <c r="G886" s="6"/>
      <c r="H886" s="6"/>
      <c r="I886" s="34"/>
      <c r="J886" s="6"/>
      <c r="K886" s="6"/>
      <c r="L886" s="6"/>
      <c r="M886" s="62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ht="15.75" customHeight="1" x14ac:dyDescent="0.2">
      <c r="A887" s="6"/>
      <c r="B887" s="34"/>
      <c r="C887" s="34"/>
      <c r="D887" s="34"/>
      <c r="E887" s="6"/>
      <c r="F887" s="6"/>
      <c r="G887" s="6"/>
      <c r="H887" s="6"/>
      <c r="I887" s="34"/>
      <c r="J887" s="6"/>
      <c r="K887" s="6"/>
      <c r="L887" s="6"/>
      <c r="M887" s="62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ht="15.75" customHeight="1" x14ac:dyDescent="0.2">
      <c r="A888" s="6"/>
      <c r="B888" s="34"/>
      <c r="C888" s="34"/>
      <c r="D888" s="34"/>
      <c r="E888" s="6"/>
      <c r="F888" s="6"/>
      <c r="G888" s="6"/>
      <c r="H888" s="6"/>
      <c r="I888" s="34"/>
      <c r="J888" s="6"/>
      <c r="K888" s="6"/>
      <c r="L888" s="6"/>
      <c r="M888" s="62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ht="15.75" customHeight="1" x14ac:dyDescent="0.2">
      <c r="A889" s="6"/>
      <c r="B889" s="34"/>
      <c r="C889" s="34"/>
      <c r="D889" s="34"/>
      <c r="E889" s="6"/>
      <c r="F889" s="6"/>
      <c r="G889" s="6"/>
      <c r="H889" s="6"/>
      <c r="I889" s="34"/>
      <c r="J889" s="6"/>
      <c r="K889" s="6"/>
      <c r="L889" s="6"/>
      <c r="M889" s="62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ht="15.75" customHeight="1" x14ac:dyDescent="0.2">
      <c r="A890" s="6"/>
      <c r="B890" s="34"/>
      <c r="C890" s="34"/>
      <c r="D890" s="34"/>
      <c r="E890" s="6"/>
      <c r="F890" s="6"/>
      <c r="G890" s="6"/>
      <c r="H890" s="6"/>
      <c r="I890" s="34"/>
      <c r="J890" s="6"/>
      <c r="K890" s="6"/>
      <c r="L890" s="6"/>
      <c r="M890" s="62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ht="15.75" customHeight="1" x14ac:dyDescent="0.2">
      <c r="A891" s="6"/>
      <c r="B891" s="34"/>
      <c r="C891" s="34"/>
      <c r="D891" s="34"/>
      <c r="E891" s="6"/>
      <c r="F891" s="6"/>
      <c r="G891" s="6"/>
      <c r="H891" s="6"/>
      <c r="I891" s="34"/>
      <c r="J891" s="6"/>
      <c r="K891" s="6"/>
      <c r="L891" s="6"/>
      <c r="M891" s="62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ht="15.75" customHeight="1" x14ac:dyDescent="0.2">
      <c r="A892" s="6"/>
      <c r="B892" s="34"/>
      <c r="C892" s="34"/>
      <c r="D892" s="34"/>
      <c r="E892" s="6"/>
      <c r="F892" s="6"/>
      <c r="G892" s="6"/>
      <c r="H892" s="6"/>
      <c r="I892" s="34"/>
      <c r="J892" s="6"/>
      <c r="K892" s="6"/>
      <c r="L892" s="6"/>
      <c r="M892" s="62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ht="15.75" customHeight="1" x14ac:dyDescent="0.2">
      <c r="A893" s="6"/>
      <c r="B893" s="34"/>
      <c r="C893" s="34"/>
      <c r="D893" s="34"/>
      <c r="E893" s="6"/>
      <c r="F893" s="6"/>
      <c r="G893" s="6"/>
      <c r="H893" s="6"/>
      <c r="I893" s="34"/>
      <c r="J893" s="6"/>
      <c r="K893" s="6"/>
      <c r="L893" s="6"/>
      <c r="M893" s="62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ht="15.75" customHeight="1" x14ac:dyDescent="0.2">
      <c r="A894" s="6"/>
      <c r="B894" s="34"/>
      <c r="C894" s="34"/>
      <c r="D894" s="34"/>
      <c r="E894" s="6"/>
      <c r="F894" s="6"/>
      <c r="G894" s="6"/>
      <c r="H894" s="6"/>
      <c r="I894" s="34"/>
      <c r="J894" s="6"/>
      <c r="K894" s="6"/>
      <c r="L894" s="6"/>
      <c r="M894" s="62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ht="15.75" customHeight="1" x14ac:dyDescent="0.2">
      <c r="A895" s="6"/>
      <c r="B895" s="34"/>
      <c r="C895" s="34"/>
      <c r="D895" s="34"/>
      <c r="E895" s="6"/>
      <c r="F895" s="6"/>
      <c r="G895" s="6"/>
      <c r="H895" s="6"/>
      <c r="I895" s="34"/>
      <c r="J895" s="6"/>
      <c r="K895" s="6"/>
      <c r="L895" s="6"/>
      <c r="M895" s="62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ht="15.75" customHeight="1" x14ac:dyDescent="0.2">
      <c r="A896" s="6"/>
      <c r="B896" s="34"/>
      <c r="C896" s="34"/>
      <c r="D896" s="34"/>
      <c r="E896" s="6"/>
      <c r="F896" s="6"/>
      <c r="G896" s="6"/>
      <c r="H896" s="6"/>
      <c r="I896" s="34"/>
      <c r="J896" s="6"/>
      <c r="K896" s="6"/>
      <c r="L896" s="6"/>
      <c r="M896" s="62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ht="15.75" customHeight="1" x14ac:dyDescent="0.2">
      <c r="A897" s="6"/>
      <c r="B897" s="34"/>
      <c r="C897" s="34"/>
      <c r="D897" s="34"/>
      <c r="E897" s="6"/>
      <c r="F897" s="6"/>
      <c r="G897" s="6"/>
      <c r="H897" s="6"/>
      <c r="I897" s="34"/>
      <c r="J897" s="6"/>
      <c r="K897" s="6"/>
      <c r="L897" s="6"/>
      <c r="M897" s="62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ht="15.75" customHeight="1" x14ac:dyDescent="0.2">
      <c r="A898" s="6"/>
      <c r="B898" s="34"/>
      <c r="C898" s="34"/>
      <c r="D898" s="34"/>
      <c r="E898" s="6"/>
      <c r="F898" s="6"/>
      <c r="G898" s="6"/>
      <c r="H898" s="6"/>
      <c r="I898" s="34"/>
      <c r="J898" s="6"/>
      <c r="K898" s="6"/>
      <c r="L898" s="6"/>
      <c r="M898" s="62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ht="15.75" customHeight="1" x14ac:dyDescent="0.2">
      <c r="A899" s="6"/>
      <c r="B899" s="34"/>
      <c r="C899" s="34"/>
      <c r="D899" s="34"/>
      <c r="E899" s="6"/>
      <c r="F899" s="6"/>
      <c r="G899" s="6"/>
      <c r="H899" s="6"/>
      <c r="I899" s="34"/>
      <c r="J899" s="6"/>
      <c r="K899" s="6"/>
      <c r="L899" s="6"/>
      <c r="M899" s="62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ht="15.75" customHeight="1" x14ac:dyDescent="0.2">
      <c r="A900" s="6"/>
      <c r="B900" s="34"/>
      <c r="C900" s="34"/>
      <c r="D900" s="34"/>
      <c r="E900" s="6"/>
      <c r="F900" s="6"/>
      <c r="G900" s="6"/>
      <c r="H900" s="6"/>
      <c r="I900" s="34"/>
      <c r="J900" s="6"/>
      <c r="K900" s="6"/>
      <c r="L900" s="6"/>
      <c r="M900" s="62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ht="15.75" customHeight="1" x14ac:dyDescent="0.2">
      <c r="A901" s="6"/>
      <c r="B901" s="34"/>
      <c r="C901" s="34"/>
      <c r="D901" s="34"/>
      <c r="E901" s="6"/>
      <c r="F901" s="6"/>
      <c r="G901" s="6"/>
      <c r="H901" s="6"/>
      <c r="I901" s="34"/>
      <c r="J901" s="6"/>
      <c r="K901" s="6"/>
      <c r="L901" s="6"/>
      <c r="M901" s="62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ht="15.75" customHeight="1" x14ac:dyDescent="0.2">
      <c r="A902" s="6"/>
      <c r="B902" s="34"/>
      <c r="C902" s="34"/>
      <c r="D902" s="34"/>
      <c r="E902" s="6"/>
      <c r="F902" s="6"/>
      <c r="G902" s="6"/>
      <c r="H902" s="6"/>
      <c r="I902" s="34"/>
      <c r="J902" s="6"/>
      <c r="K902" s="6"/>
      <c r="L902" s="6"/>
      <c r="M902" s="62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ht="15.75" customHeight="1" x14ac:dyDescent="0.2">
      <c r="A903" s="6"/>
      <c r="B903" s="34"/>
      <c r="C903" s="34"/>
      <c r="D903" s="34"/>
      <c r="E903" s="6"/>
      <c r="F903" s="6"/>
      <c r="G903" s="6"/>
      <c r="H903" s="6"/>
      <c r="I903" s="34"/>
      <c r="J903" s="6"/>
      <c r="K903" s="6"/>
      <c r="L903" s="6"/>
      <c r="M903" s="62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ht="15.75" customHeight="1" x14ac:dyDescent="0.2">
      <c r="A904" s="6"/>
      <c r="B904" s="34"/>
      <c r="C904" s="34"/>
      <c r="D904" s="34"/>
      <c r="E904" s="6"/>
      <c r="F904" s="6"/>
      <c r="G904" s="6"/>
      <c r="H904" s="6"/>
      <c r="I904" s="34"/>
      <c r="J904" s="6"/>
      <c r="K904" s="6"/>
      <c r="L904" s="6"/>
      <c r="M904" s="62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ht="15.75" customHeight="1" x14ac:dyDescent="0.2">
      <c r="A905" s="6"/>
      <c r="B905" s="34"/>
      <c r="C905" s="34"/>
      <c r="D905" s="34"/>
      <c r="E905" s="6"/>
      <c r="F905" s="6"/>
      <c r="G905" s="6"/>
      <c r="H905" s="6"/>
      <c r="I905" s="34"/>
      <c r="J905" s="6"/>
      <c r="K905" s="6"/>
      <c r="L905" s="6"/>
      <c r="M905" s="62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ht="15.75" customHeight="1" x14ac:dyDescent="0.2">
      <c r="A906" s="6"/>
      <c r="B906" s="34"/>
      <c r="C906" s="34"/>
      <c r="D906" s="34"/>
      <c r="E906" s="6"/>
      <c r="F906" s="6"/>
      <c r="G906" s="6"/>
      <c r="H906" s="6"/>
      <c r="I906" s="34"/>
      <c r="J906" s="6"/>
      <c r="K906" s="6"/>
      <c r="L906" s="6"/>
      <c r="M906" s="62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ht="15.75" customHeight="1" x14ac:dyDescent="0.2">
      <c r="A907" s="6"/>
      <c r="B907" s="34"/>
      <c r="C907" s="34"/>
      <c r="D907" s="34"/>
      <c r="E907" s="6"/>
      <c r="F907" s="6"/>
      <c r="G907" s="6"/>
      <c r="H907" s="6"/>
      <c r="I907" s="34"/>
      <c r="J907" s="6"/>
      <c r="K907" s="6"/>
      <c r="L907" s="6"/>
      <c r="M907" s="62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ht="15.75" customHeight="1" x14ac:dyDescent="0.2">
      <c r="A908" s="6"/>
      <c r="B908" s="34"/>
      <c r="C908" s="34"/>
      <c r="D908" s="34"/>
      <c r="E908" s="6"/>
      <c r="F908" s="6"/>
      <c r="G908" s="6"/>
      <c r="H908" s="6"/>
      <c r="I908" s="34"/>
      <c r="J908" s="6"/>
      <c r="K908" s="6"/>
      <c r="L908" s="6"/>
      <c r="M908" s="62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ht="15.75" customHeight="1" x14ac:dyDescent="0.2">
      <c r="A909" s="6"/>
      <c r="B909" s="34"/>
      <c r="C909" s="34"/>
      <c r="D909" s="34"/>
      <c r="E909" s="6"/>
      <c r="F909" s="6"/>
      <c r="G909" s="6"/>
      <c r="H909" s="6"/>
      <c r="I909" s="34"/>
      <c r="J909" s="6"/>
      <c r="K909" s="6"/>
      <c r="L909" s="6"/>
      <c r="M909" s="62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ht="15.75" customHeight="1" x14ac:dyDescent="0.2">
      <c r="A910" s="6"/>
      <c r="B910" s="34"/>
      <c r="C910" s="34"/>
      <c r="D910" s="34"/>
      <c r="E910" s="6"/>
      <c r="F910" s="6"/>
      <c r="G910" s="6"/>
      <c r="H910" s="6"/>
      <c r="I910" s="34"/>
      <c r="J910" s="6"/>
      <c r="K910" s="6"/>
      <c r="L910" s="6"/>
      <c r="M910" s="62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ht="15.75" customHeight="1" x14ac:dyDescent="0.2">
      <c r="A911" s="6"/>
      <c r="B911" s="34"/>
      <c r="C911" s="34"/>
      <c r="D911" s="34"/>
      <c r="E911" s="6"/>
      <c r="F911" s="6"/>
      <c r="G911" s="6"/>
      <c r="H911" s="6"/>
      <c r="I911" s="34"/>
      <c r="J911" s="6"/>
      <c r="K911" s="6"/>
      <c r="L911" s="6"/>
      <c r="M911" s="62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ht="15.75" customHeight="1" x14ac:dyDescent="0.2">
      <c r="A912" s="6"/>
      <c r="B912" s="34"/>
      <c r="C912" s="34"/>
      <c r="D912" s="34"/>
      <c r="E912" s="6"/>
      <c r="F912" s="6"/>
      <c r="G912" s="6"/>
      <c r="H912" s="6"/>
      <c r="I912" s="34"/>
      <c r="J912" s="6"/>
      <c r="K912" s="6"/>
      <c r="L912" s="6"/>
      <c r="M912" s="62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ht="15.75" customHeight="1" x14ac:dyDescent="0.2">
      <c r="A913" s="6"/>
      <c r="B913" s="34"/>
      <c r="C913" s="34"/>
      <c r="D913" s="34"/>
      <c r="E913" s="6"/>
      <c r="F913" s="6"/>
      <c r="G913" s="6"/>
      <c r="H913" s="6"/>
      <c r="I913" s="34"/>
      <c r="J913" s="6"/>
      <c r="K913" s="6"/>
      <c r="L913" s="6"/>
      <c r="M913" s="62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ht="15.75" customHeight="1" x14ac:dyDescent="0.2">
      <c r="A914" s="6"/>
      <c r="B914" s="34"/>
      <c r="C914" s="34"/>
      <c r="D914" s="34"/>
      <c r="E914" s="6"/>
      <c r="F914" s="6"/>
      <c r="G914" s="6"/>
      <c r="H914" s="6"/>
      <c r="I914" s="34"/>
      <c r="J914" s="6"/>
      <c r="K914" s="6"/>
      <c r="L914" s="6"/>
      <c r="M914" s="62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ht="15.75" customHeight="1" x14ac:dyDescent="0.2">
      <c r="A915" s="6"/>
      <c r="B915" s="34"/>
      <c r="C915" s="34"/>
      <c r="D915" s="34"/>
      <c r="E915" s="6"/>
      <c r="F915" s="6"/>
      <c r="G915" s="6"/>
      <c r="H915" s="6"/>
      <c r="I915" s="34"/>
      <c r="J915" s="6"/>
      <c r="K915" s="6"/>
      <c r="L915" s="6"/>
      <c r="M915" s="62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ht="15.75" customHeight="1" x14ac:dyDescent="0.2">
      <c r="A916" s="6"/>
      <c r="B916" s="34"/>
      <c r="C916" s="34"/>
      <c r="D916" s="34"/>
      <c r="E916" s="6"/>
      <c r="F916" s="6"/>
      <c r="G916" s="6"/>
      <c r="H916" s="6"/>
      <c r="I916" s="34"/>
      <c r="J916" s="6"/>
      <c r="K916" s="6"/>
      <c r="L916" s="6"/>
      <c r="M916" s="62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ht="15.75" customHeight="1" x14ac:dyDescent="0.2">
      <c r="A917" s="6"/>
      <c r="B917" s="34"/>
      <c r="C917" s="34"/>
      <c r="D917" s="34"/>
      <c r="E917" s="6"/>
      <c r="F917" s="6"/>
      <c r="G917" s="6"/>
      <c r="H917" s="6"/>
      <c r="I917" s="34"/>
      <c r="J917" s="6"/>
      <c r="K917" s="6"/>
      <c r="L917" s="6"/>
      <c r="M917" s="62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ht="15.75" customHeight="1" x14ac:dyDescent="0.2">
      <c r="A918" s="6"/>
      <c r="B918" s="34"/>
      <c r="C918" s="34"/>
      <c r="D918" s="34"/>
      <c r="E918" s="6"/>
      <c r="F918" s="6"/>
      <c r="G918" s="6"/>
      <c r="H918" s="6"/>
      <c r="I918" s="34"/>
      <c r="J918" s="6"/>
      <c r="K918" s="6"/>
      <c r="L918" s="6"/>
      <c r="M918" s="62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ht="15.75" customHeight="1" x14ac:dyDescent="0.2">
      <c r="A919" s="6"/>
      <c r="B919" s="34"/>
      <c r="C919" s="34"/>
      <c r="D919" s="34"/>
      <c r="E919" s="6"/>
      <c r="F919" s="6"/>
      <c r="G919" s="6"/>
      <c r="H919" s="6"/>
      <c r="I919" s="34"/>
      <c r="J919" s="6"/>
      <c r="K919" s="6"/>
      <c r="L919" s="6"/>
      <c r="M919" s="62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ht="15.75" customHeight="1" x14ac:dyDescent="0.2">
      <c r="A920" s="6"/>
      <c r="B920" s="34"/>
      <c r="C920" s="34"/>
      <c r="D920" s="34"/>
      <c r="E920" s="6"/>
      <c r="F920" s="6"/>
      <c r="G920" s="6"/>
      <c r="H920" s="6"/>
      <c r="I920" s="34"/>
      <c r="J920" s="6"/>
      <c r="K920" s="6"/>
      <c r="L920" s="6"/>
      <c r="M920" s="62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ht="15.75" customHeight="1" x14ac:dyDescent="0.2">
      <c r="A921" s="6"/>
      <c r="B921" s="34"/>
      <c r="C921" s="34"/>
      <c r="D921" s="34"/>
      <c r="E921" s="6"/>
      <c r="F921" s="6"/>
      <c r="G921" s="6"/>
      <c r="H921" s="6"/>
      <c r="I921" s="34"/>
      <c r="J921" s="6"/>
      <c r="K921" s="6"/>
      <c r="L921" s="6"/>
      <c r="M921" s="62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ht="15.75" customHeight="1" x14ac:dyDescent="0.2">
      <c r="A922" s="6"/>
      <c r="B922" s="34"/>
      <c r="C922" s="34"/>
      <c r="D922" s="34"/>
      <c r="E922" s="6"/>
      <c r="F922" s="6"/>
      <c r="G922" s="6"/>
      <c r="H922" s="6"/>
      <c r="I922" s="34"/>
      <c r="J922" s="6"/>
      <c r="K922" s="6"/>
      <c r="L922" s="6"/>
      <c r="M922" s="62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ht="15.75" customHeight="1" x14ac:dyDescent="0.2">
      <c r="A923" s="6"/>
      <c r="B923" s="34"/>
      <c r="C923" s="34"/>
      <c r="D923" s="34"/>
      <c r="E923" s="6"/>
      <c r="F923" s="6"/>
      <c r="G923" s="6"/>
      <c r="H923" s="6"/>
      <c r="I923" s="34"/>
      <c r="J923" s="6"/>
      <c r="K923" s="6"/>
      <c r="L923" s="6"/>
      <c r="M923" s="62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ht="15.75" customHeight="1" x14ac:dyDescent="0.2">
      <c r="A924" s="6"/>
      <c r="B924" s="34"/>
      <c r="C924" s="34"/>
      <c r="D924" s="34"/>
      <c r="E924" s="6"/>
      <c r="F924" s="6"/>
      <c r="G924" s="6"/>
      <c r="H924" s="6"/>
      <c r="I924" s="34"/>
      <c r="J924" s="6"/>
      <c r="K924" s="6"/>
      <c r="L924" s="6"/>
      <c r="M924" s="62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ht="15.75" customHeight="1" x14ac:dyDescent="0.2">
      <c r="A925" s="6"/>
      <c r="B925" s="34"/>
      <c r="C925" s="34"/>
      <c r="D925" s="34"/>
      <c r="E925" s="6"/>
      <c r="F925" s="6"/>
      <c r="G925" s="6"/>
      <c r="H925" s="6"/>
      <c r="I925" s="34"/>
      <c r="J925" s="6"/>
      <c r="K925" s="6"/>
      <c r="L925" s="6"/>
      <c r="M925" s="62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ht="15.75" customHeight="1" x14ac:dyDescent="0.2">
      <c r="A926" s="6"/>
      <c r="B926" s="34"/>
      <c r="C926" s="34"/>
      <c r="D926" s="34"/>
      <c r="E926" s="6"/>
      <c r="F926" s="6"/>
      <c r="G926" s="6"/>
      <c r="H926" s="6"/>
      <c r="I926" s="34"/>
      <c r="J926" s="6"/>
      <c r="K926" s="6"/>
      <c r="L926" s="6"/>
      <c r="M926" s="62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ht="15.75" customHeight="1" x14ac:dyDescent="0.2">
      <c r="A927" s="6"/>
      <c r="B927" s="34"/>
      <c r="C927" s="34"/>
      <c r="D927" s="34"/>
      <c r="E927" s="6"/>
      <c r="F927" s="6"/>
      <c r="G927" s="6"/>
      <c r="H927" s="6"/>
      <c r="I927" s="34"/>
      <c r="J927" s="6"/>
      <c r="K927" s="6"/>
      <c r="L927" s="6"/>
      <c r="M927" s="62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ht="15.75" customHeight="1" x14ac:dyDescent="0.2">
      <c r="A928" s="6"/>
      <c r="B928" s="34"/>
      <c r="C928" s="34"/>
      <c r="D928" s="34"/>
      <c r="E928" s="6"/>
      <c r="F928" s="6"/>
      <c r="G928" s="6"/>
      <c r="H928" s="6"/>
      <c r="I928" s="34"/>
      <c r="J928" s="6"/>
      <c r="K928" s="6"/>
      <c r="L928" s="6"/>
      <c r="M928" s="62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ht="15.75" customHeight="1" x14ac:dyDescent="0.2">
      <c r="A929" s="6"/>
      <c r="B929" s="34"/>
      <c r="C929" s="34"/>
      <c r="D929" s="34"/>
      <c r="E929" s="6"/>
      <c r="F929" s="6"/>
      <c r="G929" s="6"/>
      <c r="H929" s="6"/>
      <c r="I929" s="34"/>
      <c r="J929" s="6"/>
      <c r="K929" s="6"/>
      <c r="L929" s="6"/>
      <c r="M929" s="62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ht="15.75" customHeight="1" x14ac:dyDescent="0.2">
      <c r="A930" s="6"/>
      <c r="B930" s="34"/>
      <c r="C930" s="34"/>
      <c r="D930" s="34"/>
      <c r="E930" s="6"/>
      <c r="F930" s="6"/>
      <c r="G930" s="6"/>
      <c r="H930" s="6"/>
      <c r="I930" s="34"/>
      <c r="J930" s="6"/>
      <c r="K930" s="6"/>
      <c r="L930" s="6"/>
      <c r="M930" s="62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ht="15.75" customHeight="1" x14ac:dyDescent="0.2">
      <c r="A931" s="6"/>
      <c r="B931" s="34"/>
      <c r="C931" s="34"/>
      <c r="D931" s="34"/>
      <c r="E931" s="6"/>
      <c r="F931" s="6"/>
      <c r="G931" s="6"/>
      <c r="H931" s="6"/>
      <c r="I931" s="34"/>
      <c r="J931" s="6"/>
      <c r="K931" s="6"/>
      <c r="L931" s="6"/>
      <c r="M931" s="62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ht="15.75" customHeight="1" x14ac:dyDescent="0.2">
      <c r="A932" s="6"/>
      <c r="B932" s="34"/>
      <c r="C932" s="34"/>
      <c r="D932" s="34"/>
      <c r="E932" s="6"/>
      <c r="F932" s="6"/>
      <c r="G932" s="6"/>
      <c r="H932" s="6"/>
      <c r="I932" s="34"/>
      <c r="J932" s="6"/>
      <c r="K932" s="6"/>
      <c r="L932" s="6"/>
      <c r="M932" s="62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ht="15.75" customHeight="1" x14ac:dyDescent="0.2">
      <c r="A933" s="6"/>
      <c r="B933" s="34"/>
      <c r="C933" s="34"/>
      <c r="D933" s="34"/>
      <c r="E933" s="6"/>
      <c r="F933" s="6"/>
      <c r="G933" s="6"/>
      <c r="H933" s="6"/>
      <c r="I933" s="34"/>
      <c r="J933" s="6"/>
      <c r="K933" s="6"/>
      <c r="L933" s="6"/>
      <c r="M933" s="62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ht="15.75" customHeight="1" x14ac:dyDescent="0.2">
      <c r="A934" s="6"/>
      <c r="B934" s="34"/>
      <c r="C934" s="34"/>
      <c r="D934" s="34"/>
      <c r="E934" s="6"/>
      <c r="F934" s="6"/>
      <c r="G934" s="6"/>
      <c r="H934" s="6"/>
      <c r="I934" s="34"/>
      <c r="J934" s="6"/>
      <c r="K934" s="6"/>
      <c r="L934" s="6"/>
      <c r="M934" s="62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ht="15.75" customHeight="1" x14ac:dyDescent="0.2">
      <c r="A935" s="6"/>
      <c r="B935" s="34"/>
      <c r="C935" s="34"/>
      <c r="D935" s="34"/>
      <c r="E935" s="6"/>
      <c r="F935" s="6"/>
      <c r="G935" s="6"/>
      <c r="H935" s="6"/>
      <c r="I935" s="34"/>
      <c r="J935" s="6"/>
      <c r="K935" s="6"/>
      <c r="L935" s="6"/>
      <c r="M935" s="62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ht="15.75" customHeight="1" x14ac:dyDescent="0.2">
      <c r="A936" s="6"/>
      <c r="B936" s="34"/>
      <c r="C936" s="34"/>
      <c r="D936" s="34"/>
      <c r="E936" s="6"/>
      <c r="F936" s="6"/>
      <c r="G936" s="6"/>
      <c r="H936" s="6"/>
      <c r="I936" s="34"/>
      <c r="J936" s="6"/>
      <c r="K936" s="6"/>
      <c r="L936" s="6"/>
      <c r="M936" s="62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ht="15.75" customHeight="1" x14ac:dyDescent="0.2">
      <c r="A937" s="6"/>
      <c r="B937" s="34"/>
      <c r="C937" s="34"/>
      <c r="D937" s="34"/>
      <c r="E937" s="6"/>
      <c r="F937" s="6"/>
      <c r="G937" s="6"/>
      <c r="H937" s="6"/>
      <c r="I937" s="34"/>
      <c r="J937" s="6"/>
      <c r="K937" s="6"/>
      <c r="L937" s="6"/>
      <c r="M937" s="62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ht="15.75" customHeight="1" x14ac:dyDescent="0.2">
      <c r="A938" s="6"/>
      <c r="B938" s="34"/>
      <c r="C938" s="34"/>
      <c r="D938" s="34"/>
      <c r="E938" s="6"/>
      <c r="F938" s="6"/>
      <c r="G938" s="6"/>
      <c r="H938" s="6"/>
      <c r="I938" s="34"/>
      <c r="J938" s="6"/>
      <c r="K938" s="6"/>
      <c r="L938" s="6"/>
      <c r="M938" s="62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ht="15.75" customHeight="1" x14ac:dyDescent="0.2">
      <c r="A939" s="6"/>
      <c r="B939" s="34"/>
      <c r="C939" s="34"/>
      <c r="D939" s="34"/>
      <c r="E939" s="6"/>
      <c r="F939" s="6"/>
      <c r="G939" s="6"/>
      <c r="H939" s="6"/>
      <c r="I939" s="34"/>
      <c r="J939" s="6"/>
      <c r="K939" s="6"/>
      <c r="L939" s="6"/>
      <c r="M939" s="62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ht="15.75" customHeight="1" x14ac:dyDescent="0.2">
      <c r="A940" s="6"/>
      <c r="B940" s="34"/>
      <c r="C940" s="34"/>
      <c r="D940" s="34"/>
      <c r="E940" s="6"/>
      <c r="F940" s="6"/>
      <c r="G940" s="6"/>
      <c r="H940" s="6"/>
      <c r="I940" s="34"/>
      <c r="J940" s="6"/>
      <c r="K940" s="6"/>
      <c r="L940" s="6"/>
      <c r="M940" s="62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ht="15.75" customHeight="1" x14ac:dyDescent="0.2">
      <c r="A941" s="6"/>
      <c r="B941" s="34"/>
      <c r="C941" s="34"/>
      <c r="D941" s="34"/>
      <c r="E941" s="6"/>
      <c r="F941" s="6"/>
      <c r="G941" s="6"/>
      <c r="H941" s="6"/>
      <c r="I941" s="34"/>
      <c r="J941" s="6"/>
      <c r="K941" s="6"/>
      <c r="L941" s="6"/>
      <c r="M941" s="62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ht="15.75" customHeight="1" x14ac:dyDescent="0.2">
      <c r="A942" s="6"/>
      <c r="B942" s="34"/>
      <c r="C942" s="34"/>
      <c r="D942" s="34"/>
      <c r="E942" s="6"/>
      <c r="F942" s="6"/>
      <c r="G942" s="6"/>
      <c r="H942" s="6"/>
      <c r="I942" s="34"/>
      <c r="J942" s="6"/>
      <c r="K942" s="6"/>
      <c r="L942" s="6"/>
      <c r="M942" s="62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ht="15.75" customHeight="1" x14ac:dyDescent="0.2">
      <c r="A943" s="6"/>
      <c r="B943" s="34"/>
      <c r="C943" s="34"/>
      <c r="D943" s="34"/>
      <c r="E943" s="6"/>
      <c r="F943" s="6"/>
      <c r="G943" s="6"/>
      <c r="H943" s="6"/>
      <c r="I943" s="34"/>
      <c r="J943" s="6"/>
      <c r="K943" s="6"/>
      <c r="L943" s="6"/>
      <c r="M943" s="62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ht="15.75" customHeight="1" x14ac:dyDescent="0.2">
      <c r="A944" s="6"/>
      <c r="B944" s="34"/>
      <c r="C944" s="34"/>
      <c r="D944" s="34"/>
      <c r="E944" s="6"/>
      <c r="F944" s="6"/>
      <c r="G944" s="6"/>
      <c r="H944" s="6"/>
      <c r="I944" s="34"/>
      <c r="J944" s="6"/>
      <c r="K944" s="6"/>
      <c r="L944" s="6"/>
      <c r="M944" s="62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ht="15.75" customHeight="1" x14ac:dyDescent="0.2">
      <c r="A945" s="6"/>
      <c r="B945" s="34"/>
      <c r="C945" s="34"/>
      <c r="D945" s="34"/>
      <c r="E945" s="6"/>
      <c r="F945" s="6"/>
      <c r="G945" s="6"/>
      <c r="H945" s="6"/>
      <c r="I945" s="34"/>
      <c r="J945" s="6"/>
      <c r="K945" s="6"/>
      <c r="L945" s="6"/>
      <c r="M945" s="62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ht="15.75" customHeight="1" x14ac:dyDescent="0.2">
      <c r="A946" s="6"/>
      <c r="B946" s="34"/>
      <c r="C946" s="34"/>
      <c r="D946" s="34"/>
      <c r="E946" s="6"/>
      <c r="F946" s="6"/>
      <c r="G946" s="6"/>
      <c r="H946" s="6"/>
      <c r="I946" s="34"/>
      <c r="J946" s="6"/>
      <c r="K946" s="6"/>
      <c r="L946" s="6"/>
      <c r="M946" s="62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ht="15.75" customHeight="1" x14ac:dyDescent="0.2">
      <c r="A947" s="6"/>
      <c r="B947" s="34"/>
      <c r="C947" s="34"/>
      <c r="D947" s="34"/>
      <c r="E947" s="6"/>
      <c r="F947" s="6"/>
      <c r="G947" s="6"/>
      <c r="H947" s="6"/>
      <c r="I947" s="34"/>
      <c r="J947" s="6"/>
      <c r="K947" s="6"/>
      <c r="L947" s="6"/>
      <c r="M947" s="62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ht="15.75" customHeight="1" x14ac:dyDescent="0.2">
      <c r="A948" s="6"/>
      <c r="B948" s="34"/>
      <c r="C948" s="34"/>
      <c r="D948" s="34"/>
      <c r="E948" s="6"/>
      <c r="F948" s="6"/>
      <c r="G948" s="6"/>
      <c r="H948" s="6"/>
      <c r="I948" s="34"/>
      <c r="J948" s="6"/>
      <c r="K948" s="6"/>
      <c r="L948" s="6"/>
      <c r="M948" s="62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ht="15.75" customHeight="1" x14ac:dyDescent="0.2">
      <c r="A949" s="6"/>
      <c r="B949" s="34"/>
      <c r="C949" s="34"/>
      <c r="D949" s="34"/>
      <c r="E949" s="6"/>
      <c r="F949" s="6"/>
      <c r="G949" s="6"/>
      <c r="H949" s="6"/>
      <c r="I949" s="34"/>
      <c r="J949" s="6"/>
      <c r="K949" s="6"/>
      <c r="L949" s="6"/>
      <c r="M949" s="62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ht="15.75" customHeight="1" x14ac:dyDescent="0.2">
      <c r="A950" s="6"/>
      <c r="B950" s="34"/>
      <c r="C950" s="34"/>
      <c r="D950" s="34"/>
      <c r="E950" s="6"/>
      <c r="F950" s="6"/>
      <c r="G950" s="6"/>
      <c r="H950" s="6"/>
      <c r="I950" s="34"/>
      <c r="J950" s="6"/>
      <c r="K950" s="6"/>
      <c r="L950" s="6"/>
      <c r="M950" s="62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ht="15.75" customHeight="1" x14ac:dyDescent="0.2">
      <c r="A951" s="6"/>
      <c r="B951" s="34"/>
      <c r="C951" s="34"/>
      <c r="D951" s="34"/>
      <c r="E951" s="6"/>
      <c r="F951" s="6"/>
      <c r="G951" s="6"/>
      <c r="H951" s="6"/>
      <c r="I951" s="34"/>
      <c r="J951" s="6"/>
      <c r="K951" s="6"/>
      <c r="L951" s="6"/>
      <c r="M951" s="62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ht="15.75" customHeight="1" x14ac:dyDescent="0.2">
      <c r="A952" s="6"/>
      <c r="B952" s="34"/>
      <c r="C952" s="34"/>
      <c r="D952" s="34"/>
      <c r="E952" s="6"/>
      <c r="F952" s="6"/>
      <c r="G952" s="6"/>
      <c r="H952" s="6"/>
      <c r="I952" s="34"/>
      <c r="J952" s="6"/>
      <c r="K952" s="6"/>
      <c r="L952" s="6"/>
      <c r="M952" s="62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ht="15.75" customHeight="1" x14ac:dyDescent="0.2">
      <c r="A953" s="6"/>
      <c r="B953" s="34"/>
      <c r="C953" s="34"/>
      <c r="D953" s="34"/>
      <c r="E953" s="6"/>
      <c r="F953" s="6"/>
      <c r="G953" s="6"/>
      <c r="H953" s="6"/>
      <c r="I953" s="34"/>
      <c r="J953" s="6"/>
      <c r="K953" s="6"/>
      <c r="L953" s="6"/>
      <c r="M953" s="62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ht="15.75" customHeight="1" x14ac:dyDescent="0.2">
      <c r="A954" s="6"/>
      <c r="B954" s="34"/>
      <c r="C954" s="34"/>
      <c r="D954" s="34"/>
      <c r="E954" s="6"/>
      <c r="F954" s="6"/>
      <c r="G954" s="6"/>
      <c r="H954" s="6"/>
      <c r="I954" s="34"/>
      <c r="J954" s="6"/>
      <c r="K954" s="6"/>
      <c r="L954" s="6"/>
      <c r="M954" s="62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ht="15.75" customHeight="1" x14ac:dyDescent="0.2">
      <c r="A955" s="6"/>
      <c r="B955" s="34"/>
      <c r="C955" s="34"/>
      <c r="D955" s="34"/>
      <c r="E955" s="6"/>
      <c r="F955" s="6"/>
      <c r="G955" s="6"/>
      <c r="H955" s="6"/>
      <c r="I955" s="34"/>
      <c r="J955" s="6"/>
      <c r="K955" s="6"/>
      <c r="L955" s="6"/>
      <c r="M955" s="62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ht="15.75" customHeight="1" x14ac:dyDescent="0.2">
      <c r="A956" s="6"/>
      <c r="B956" s="34"/>
      <c r="C956" s="34"/>
      <c r="D956" s="34"/>
      <c r="E956" s="6"/>
      <c r="F956" s="6"/>
      <c r="G956" s="6"/>
      <c r="H956" s="6"/>
      <c r="I956" s="34"/>
      <c r="J956" s="6"/>
      <c r="K956" s="6"/>
      <c r="L956" s="6"/>
      <c r="M956" s="62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ht="15.75" customHeight="1" x14ac:dyDescent="0.2">
      <c r="A957" s="6"/>
      <c r="B957" s="34"/>
      <c r="C957" s="34"/>
      <c r="D957" s="34"/>
      <c r="E957" s="6"/>
      <c r="F957" s="6"/>
      <c r="G957" s="6"/>
      <c r="H957" s="6"/>
      <c r="I957" s="34"/>
      <c r="J957" s="6"/>
      <c r="K957" s="6"/>
      <c r="L957" s="6"/>
      <c r="M957" s="62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ht="15.75" customHeight="1" x14ac:dyDescent="0.2">
      <c r="A958" s="6"/>
      <c r="B958" s="34"/>
      <c r="C958" s="34"/>
      <c r="D958" s="34"/>
      <c r="E958" s="6"/>
      <c r="F958" s="6"/>
      <c r="G958" s="6"/>
      <c r="H958" s="6"/>
      <c r="I958" s="34"/>
      <c r="J958" s="6"/>
      <c r="K958" s="6"/>
      <c r="L958" s="6"/>
      <c r="M958" s="62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ht="15.75" customHeight="1" x14ac:dyDescent="0.2">
      <c r="A959" s="6"/>
      <c r="B959" s="34"/>
      <c r="C959" s="34"/>
      <c r="D959" s="34"/>
      <c r="E959" s="6"/>
      <c r="F959" s="6"/>
      <c r="G959" s="6"/>
      <c r="H959" s="6"/>
      <c r="I959" s="34"/>
      <c r="J959" s="6"/>
      <c r="K959" s="6"/>
      <c r="L959" s="6"/>
      <c r="M959" s="62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ht="15.75" customHeight="1" x14ac:dyDescent="0.2">
      <c r="A960" s="6"/>
      <c r="B960" s="34"/>
      <c r="C960" s="34"/>
      <c r="D960" s="34"/>
      <c r="E960" s="6"/>
      <c r="F960" s="6"/>
      <c r="G960" s="6"/>
      <c r="H960" s="6"/>
      <c r="I960" s="34"/>
      <c r="J960" s="6"/>
      <c r="K960" s="6"/>
      <c r="L960" s="6"/>
      <c r="M960" s="62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ht="15.75" customHeight="1" x14ac:dyDescent="0.2">
      <c r="A961" s="6"/>
      <c r="B961" s="34"/>
      <c r="C961" s="34"/>
      <c r="D961" s="34"/>
      <c r="E961" s="6"/>
      <c r="F961" s="6"/>
      <c r="G961" s="6"/>
      <c r="H961" s="6"/>
      <c r="I961" s="34"/>
      <c r="J961" s="6"/>
      <c r="K961" s="6"/>
      <c r="L961" s="6"/>
      <c r="M961" s="62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ht="15.75" customHeight="1" x14ac:dyDescent="0.2">
      <c r="A962" s="6"/>
      <c r="B962" s="34"/>
      <c r="C962" s="34"/>
      <c r="D962" s="34"/>
      <c r="E962" s="6"/>
      <c r="F962" s="6"/>
      <c r="G962" s="6"/>
      <c r="H962" s="6"/>
      <c r="I962" s="34"/>
      <c r="J962" s="6"/>
      <c r="K962" s="6"/>
      <c r="L962" s="6"/>
      <c r="M962" s="62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ht="15.75" customHeight="1" x14ac:dyDescent="0.2">
      <c r="A963" s="6"/>
      <c r="B963" s="34"/>
      <c r="C963" s="34"/>
      <c r="D963" s="34"/>
      <c r="E963" s="6"/>
      <c r="F963" s="6"/>
      <c r="G963" s="6"/>
      <c r="H963" s="6"/>
      <c r="I963" s="34"/>
      <c r="J963" s="6"/>
      <c r="K963" s="6"/>
      <c r="L963" s="6"/>
      <c r="M963" s="62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ht="15.75" customHeight="1" x14ac:dyDescent="0.2">
      <c r="A964" s="6"/>
      <c r="B964" s="34"/>
      <c r="C964" s="34"/>
      <c r="D964" s="34"/>
      <c r="E964" s="6"/>
      <c r="F964" s="6"/>
      <c r="G964" s="6"/>
      <c r="H964" s="6"/>
      <c r="I964" s="34"/>
      <c r="J964" s="6"/>
      <c r="K964" s="6"/>
      <c r="L964" s="6"/>
      <c r="M964" s="62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ht="15.75" customHeight="1" x14ac:dyDescent="0.2">
      <c r="A965" s="6"/>
      <c r="B965" s="34"/>
      <c r="C965" s="34"/>
      <c r="D965" s="34"/>
      <c r="E965" s="6"/>
      <c r="F965" s="6"/>
      <c r="G965" s="6"/>
      <c r="H965" s="6"/>
      <c r="I965" s="34"/>
      <c r="J965" s="6"/>
      <c r="K965" s="6"/>
      <c r="L965" s="6"/>
      <c r="M965" s="62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ht="15.75" customHeight="1" x14ac:dyDescent="0.2">
      <c r="A966" s="6"/>
      <c r="B966" s="34"/>
      <c r="C966" s="34"/>
      <c r="D966" s="34"/>
      <c r="E966" s="6"/>
      <c r="F966" s="6"/>
      <c r="G966" s="6"/>
      <c r="H966" s="6"/>
      <c r="I966" s="34"/>
      <c r="J966" s="6"/>
      <c r="K966" s="6"/>
      <c r="L966" s="6"/>
      <c r="M966" s="62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ht="15.75" customHeight="1" x14ac:dyDescent="0.2">
      <c r="A967" s="6"/>
      <c r="B967" s="34"/>
      <c r="C967" s="34"/>
      <c r="D967" s="34"/>
      <c r="E967" s="6"/>
      <c r="F967" s="6"/>
      <c r="G967" s="6"/>
      <c r="H967" s="6"/>
      <c r="I967" s="34"/>
      <c r="J967" s="6"/>
      <c r="K967" s="6"/>
      <c r="L967" s="6"/>
      <c r="M967" s="62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ht="15.75" customHeight="1" x14ac:dyDescent="0.2">
      <c r="A968" s="6"/>
      <c r="B968" s="34"/>
      <c r="C968" s="34"/>
      <c r="D968" s="34"/>
      <c r="E968" s="6"/>
      <c r="F968" s="6"/>
      <c r="G968" s="6"/>
      <c r="H968" s="6"/>
      <c r="I968" s="34"/>
      <c r="J968" s="6"/>
      <c r="K968" s="6"/>
      <c r="L968" s="6"/>
      <c r="M968" s="62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ht="15.75" customHeight="1" x14ac:dyDescent="0.2">
      <c r="A969" s="6"/>
      <c r="B969" s="34"/>
      <c r="C969" s="34"/>
      <c r="D969" s="34"/>
      <c r="E969" s="6"/>
      <c r="F969" s="6"/>
      <c r="G969" s="6"/>
      <c r="H969" s="6"/>
      <c r="I969" s="34"/>
      <c r="J969" s="6"/>
      <c r="K969" s="6"/>
      <c r="L969" s="6"/>
      <c r="M969" s="62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ht="15.75" customHeight="1" x14ac:dyDescent="0.2">
      <c r="A970" s="6"/>
      <c r="B970" s="34"/>
      <c r="C970" s="34"/>
      <c r="D970" s="34"/>
      <c r="E970" s="6"/>
      <c r="F970" s="6"/>
      <c r="G970" s="6"/>
      <c r="H970" s="6"/>
      <c r="I970" s="34"/>
      <c r="J970" s="6"/>
      <c r="K970" s="6"/>
      <c r="L970" s="6"/>
      <c r="M970" s="62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ht="15.75" customHeight="1" x14ac:dyDescent="0.2">
      <c r="A971" s="6"/>
      <c r="B971" s="34"/>
      <c r="C971" s="34"/>
      <c r="D971" s="34"/>
      <c r="E971" s="6"/>
      <c r="F971" s="6"/>
      <c r="G971" s="6"/>
      <c r="H971" s="6"/>
      <c r="I971" s="34"/>
      <c r="J971" s="6"/>
      <c r="K971" s="6"/>
      <c r="L971" s="6"/>
      <c r="M971" s="62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ht="15.75" customHeight="1" x14ac:dyDescent="0.2">
      <c r="A972" s="6"/>
      <c r="B972" s="34"/>
      <c r="C972" s="34"/>
      <c r="D972" s="34"/>
      <c r="E972" s="6"/>
      <c r="F972" s="6"/>
      <c r="G972" s="6"/>
      <c r="H972" s="6"/>
      <c r="I972" s="34"/>
      <c r="J972" s="6"/>
      <c r="K972" s="6"/>
      <c r="L972" s="6"/>
      <c r="M972" s="62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ht="15.75" customHeight="1" x14ac:dyDescent="0.2">
      <c r="A973" s="6"/>
      <c r="B973" s="34"/>
      <c r="C973" s="34"/>
      <c r="D973" s="34"/>
      <c r="E973" s="6"/>
      <c r="F973" s="6"/>
      <c r="G973" s="6"/>
      <c r="H973" s="6"/>
      <c r="I973" s="34"/>
      <c r="J973" s="6"/>
      <c r="K973" s="6"/>
      <c r="L973" s="6"/>
      <c r="M973" s="62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ht="15.75" customHeight="1" x14ac:dyDescent="0.2">
      <c r="A974" s="6"/>
      <c r="B974" s="34"/>
      <c r="C974" s="34"/>
      <c r="D974" s="34"/>
      <c r="E974" s="6"/>
      <c r="F974" s="6"/>
      <c r="G974" s="6"/>
      <c r="H974" s="6"/>
      <c r="I974" s="34"/>
      <c r="J974" s="6"/>
      <c r="K974" s="6"/>
      <c r="L974" s="6"/>
      <c r="M974" s="62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ht="15.75" customHeight="1" x14ac:dyDescent="0.2">
      <c r="A975" s="6"/>
      <c r="B975" s="34"/>
      <c r="C975" s="34"/>
      <c r="D975" s="34"/>
      <c r="E975" s="6"/>
      <c r="F975" s="6"/>
      <c r="G975" s="6"/>
      <c r="H975" s="6"/>
      <c r="I975" s="34"/>
      <c r="J975" s="6"/>
      <c r="K975" s="6"/>
      <c r="L975" s="6"/>
      <c r="M975" s="62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ht="15.75" customHeight="1" x14ac:dyDescent="0.2">
      <c r="A976" s="6"/>
      <c r="B976" s="34"/>
      <c r="C976" s="34"/>
      <c r="D976" s="34"/>
      <c r="E976" s="6"/>
      <c r="F976" s="6"/>
      <c r="G976" s="6"/>
      <c r="H976" s="6"/>
      <c r="I976" s="34"/>
      <c r="J976" s="6"/>
      <c r="K976" s="6"/>
      <c r="L976" s="6"/>
      <c r="M976" s="62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ht="15.75" customHeight="1" x14ac:dyDescent="0.2">
      <c r="A977" s="6"/>
      <c r="B977" s="34"/>
      <c r="C977" s="34"/>
      <c r="D977" s="34"/>
      <c r="E977" s="6"/>
      <c r="F977" s="6"/>
      <c r="G977" s="6"/>
      <c r="H977" s="6"/>
      <c r="I977" s="34"/>
      <c r="J977" s="6"/>
      <c r="K977" s="6"/>
      <c r="L977" s="6"/>
      <c r="M977" s="62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ht="15.75" customHeight="1" x14ac:dyDescent="0.2">
      <c r="A978" s="6"/>
      <c r="B978" s="34"/>
      <c r="C978" s="34"/>
      <c r="D978" s="34"/>
      <c r="E978" s="6"/>
      <c r="F978" s="6"/>
      <c r="G978" s="6"/>
      <c r="H978" s="6"/>
      <c r="I978" s="34"/>
      <c r="J978" s="6"/>
      <c r="K978" s="6"/>
      <c r="L978" s="6"/>
      <c r="M978" s="62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ht="15.75" customHeight="1" x14ac:dyDescent="0.2">
      <c r="A979" s="6"/>
      <c r="B979" s="34"/>
      <c r="C979" s="34"/>
      <c r="D979" s="34"/>
      <c r="E979" s="6"/>
      <c r="F979" s="6"/>
      <c r="G979" s="6"/>
      <c r="H979" s="6"/>
      <c r="I979" s="34"/>
      <c r="J979" s="6"/>
      <c r="K979" s="6"/>
      <c r="L979" s="6"/>
      <c r="M979" s="62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ht="15.75" customHeight="1" x14ac:dyDescent="0.2">
      <c r="A980" s="6"/>
      <c r="B980" s="34"/>
      <c r="C980" s="34"/>
      <c r="D980" s="34"/>
      <c r="E980" s="6"/>
      <c r="F980" s="6"/>
      <c r="G980" s="6"/>
      <c r="H980" s="6"/>
      <c r="I980" s="34"/>
      <c r="J980" s="6"/>
      <c r="K980" s="6"/>
      <c r="L980" s="6"/>
      <c r="M980" s="62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ht="15.75" customHeight="1" x14ac:dyDescent="0.2">
      <c r="A981" s="6"/>
      <c r="B981" s="34"/>
      <c r="C981" s="34"/>
      <c r="D981" s="34"/>
      <c r="E981" s="6"/>
      <c r="F981" s="6"/>
      <c r="G981" s="6"/>
      <c r="H981" s="6"/>
      <c r="I981" s="34"/>
      <c r="J981" s="6"/>
      <c r="K981" s="6"/>
      <c r="L981" s="6"/>
      <c r="M981" s="62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ht="15.75" customHeight="1" x14ac:dyDescent="0.2">
      <c r="A982" s="6"/>
      <c r="B982" s="34"/>
      <c r="C982" s="34"/>
      <c r="D982" s="34"/>
      <c r="E982" s="6"/>
      <c r="F982" s="6"/>
      <c r="G982" s="6"/>
      <c r="H982" s="6"/>
      <c r="I982" s="34"/>
      <c r="J982" s="6"/>
      <c r="K982" s="6"/>
      <c r="L982" s="6"/>
      <c r="M982" s="62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ht="15.75" customHeight="1" x14ac:dyDescent="0.2">
      <c r="A983" s="6"/>
      <c r="B983" s="34"/>
      <c r="C983" s="34"/>
      <c r="D983" s="34"/>
      <c r="E983" s="6"/>
      <c r="F983" s="6"/>
      <c r="G983" s="6"/>
      <c r="H983" s="6"/>
      <c r="I983" s="34"/>
      <c r="J983" s="6"/>
      <c r="K983" s="6"/>
      <c r="L983" s="6"/>
      <c r="M983" s="62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ht="15.75" customHeight="1" x14ac:dyDescent="0.2">
      <c r="A984" s="6"/>
      <c r="B984" s="34"/>
      <c r="C984" s="34"/>
      <c r="D984" s="34"/>
      <c r="E984" s="6"/>
      <c r="F984" s="6"/>
      <c r="G984" s="6"/>
      <c r="H984" s="6"/>
      <c r="I984" s="34"/>
      <c r="J984" s="6"/>
      <c r="K984" s="6"/>
      <c r="L984" s="6"/>
      <c r="M984" s="62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ht="15.75" customHeight="1" x14ac:dyDescent="0.2">
      <c r="A985" s="6"/>
      <c r="B985" s="34"/>
      <c r="C985" s="34"/>
      <c r="D985" s="34"/>
      <c r="E985" s="6"/>
      <c r="F985" s="6"/>
      <c r="G985" s="6"/>
      <c r="H985" s="6"/>
      <c r="I985" s="34"/>
      <c r="J985" s="6"/>
      <c r="K985" s="6"/>
      <c r="L985" s="6"/>
      <c r="M985" s="62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ht="15.75" customHeight="1" x14ac:dyDescent="0.2">
      <c r="A986" s="6"/>
      <c r="B986" s="34"/>
      <c r="C986" s="34"/>
      <c r="D986" s="34"/>
      <c r="E986" s="6"/>
      <c r="F986" s="6"/>
      <c r="G986" s="6"/>
      <c r="H986" s="6"/>
      <c r="I986" s="34"/>
      <c r="J986" s="6"/>
      <c r="K986" s="6"/>
      <c r="L986" s="6"/>
      <c r="M986" s="62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ht="15.75" customHeight="1" x14ac:dyDescent="0.2">
      <c r="A987" s="6"/>
      <c r="B987" s="34"/>
      <c r="C987" s="34"/>
      <c r="D987" s="34"/>
      <c r="E987" s="6"/>
      <c r="F987" s="6"/>
      <c r="G987" s="6"/>
      <c r="H987" s="6"/>
      <c r="I987" s="34"/>
      <c r="J987" s="6"/>
      <c r="K987" s="6"/>
      <c r="L987" s="6"/>
      <c r="M987" s="62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ht="15.75" customHeight="1" x14ac:dyDescent="0.2">
      <c r="A988" s="6"/>
      <c r="B988" s="34"/>
      <c r="C988" s="34"/>
      <c r="D988" s="34"/>
      <c r="E988" s="6"/>
      <c r="F988" s="6"/>
      <c r="G988" s="6"/>
      <c r="H988" s="6"/>
      <c r="I988" s="34"/>
      <c r="J988" s="6"/>
      <c r="K988" s="6"/>
      <c r="L988" s="6"/>
      <c r="M988" s="62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ht="15.75" customHeight="1" x14ac:dyDescent="0.2">
      <c r="A989" s="6"/>
      <c r="B989" s="34"/>
      <c r="C989" s="34"/>
      <c r="D989" s="34"/>
      <c r="E989" s="6"/>
      <c r="F989" s="6"/>
      <c r="G989" s="6"/>
      <c r="H989" s="6"/>
      <c r="I989" s="34"/>
      <c r="J989" s="6"/>
      <c r="K989" s="6"/>
      <c r="L989" s="6"/>
      <c r="M989" s="62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ht="15.75" customHeight="1" x14ac:dyDescent="0.2">
      <c r="A990" s="6"/>
      <c r="B990" s="34"/>
      <c r="C990" s="34"/>
      <c r="D990" s="34"/>
      <c r="E990" s="6"/>
      <c r="F990" s="6"/>
      <c r="G990" s="6"/>
      <c r="H990" s="6"/>
      <c r="I990" s="34"/>
      <c r="J990" s="6"/>
      <c r="K990" s="6"/>
      <c r="L990" s="6"/>
      <c r="M990" s="62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ht="15.75" customHeight="1" x14ac:dyDescent="0.2">
      <c r="A991" s="6"/>
      <c r="B991" s="34"/>
      <c r="C991" s="34"/>
      <c r="D991" s="34"/>
      <c r="E991" s="6"/>
      <c r="F991" s="6"/>
      <c r="G991" s="6"/>
      <c r="H991" s="6"/>
      <c r="I991" s="34"/>
      <c r="J991" s="6"/>
      <c r="K991" s="6"/>
      <c r="L991" s="6"/>
      <c r="M991" s="62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ht="15.75" customHeight="1" x14ac:dyDescent="0.2">
      <c r="A992" s="6"/>
      <c r="B992" s="34"/>
      <c r="C992" s="34"/>
      <c r="D992" s="34"/>
      <c r="E992" s="6"/>
      <c r="F992" s="6"/>
      <c r="G992" s="6"/>
      <c r="H992" s="6"/>
      <c r="I992" s="34"/>
      <c r="J992" s="6"/>
      <c r="K992" s="6"/>
      <c r="L992" s="6"/>
      <c r="M992" s="62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ht="15.75" customHeight="1" x14ac:dyDescent="0.2">
      <c r="A993" s="6"/>
      <c r="B993" s="34"/>
      <c r="C993" s="34"/>
      <c r="D993" s="34"/>
      <c r="E993" s="6"/>
      <c r="F993" s="6"/>
      <c r="G993" s="6"/>
      <c r="H993" s="6"/>
      <c r="I993" s="34"/>
      <c r="J993" s="6"/>
      <c r="K993" s="6"/>
      <c r="L993" s="6"/>
      <c r="M993" s="62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ht="15.75" customHeight="1" x14ac:dyDescent="0.2">
      <c r="A994" s="6"/>
      <c r="B994" s="34"/>
      <c r="C994" s="34"/>
      <c r="D994" s="34"/>
      <c r="E994" s="6"/>
      <c r="F994" s="6"/>
      <c r="G994" s="6"/>
      <c r="H994" s="6"/>
      <c r="I994" s="34"/>
      <c r="J994" s="6"/>
      <c r="K994" s="6"/>
      <c r="L994" s="6"/>
      <c r="M994" s="62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ht="15.75" customHeight="1" x14ac:dyDescent="0.2">
      <c r="A995" s="6"/>
      <c r="B995" s="34"/>
      <c r="C995" s="34"/>
      <c r="D995" s="34"/>
      <c r="E995" s="6"/>
      <c r="F995" s="6"/>
      <c r="G995" s="6"/>
      <c r="H995" s="6"/>
      <c r="I995" s="34"/>
      <c r="J995" s="6"/>
      <c r="K995" s="6"/>
      <c r="L995" s="6"/>
      <c r="M995" s="62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ht="15.75" customHeight="1" x14ac:dyDescent="0.2">
      <c r="A996" s="6"/>
      <c r="B996" s="34"/>
      <c r="C996" s="34"/>
      <c r="D996" s="34"/>
      <c r="E996" s="6"/>
      <c r="F996" s="6"/>
      <c r="G996" s="6"/>
      <c r="H996" s="6"/>
      <c r="I996" s="34"/>
      <c r="J996" s="6"/>
      <c r="K996" s="6"/>
      <c r="L996" s="6"/>
      <c r="M996" s="62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ht="15.75" customHeight="1" x14ac:dyDescent="0.2">
      <c r="A997" s="6"/>
      <c r="B997" s="34"/>
      <c r="C997" s="34"/>
      <c r="D997" s="34"/>
      <c r="E997" s="6"/>
      <c r="F997" s="6"/>
      <c r="G997" s="6"/>
      <c r="H997" s="6"/>
      <c r="I997" s="34"/>
      <c r="J997" s="6"/>
      <c r="K997" s="6"/>
      <c r="L997" s="6"/>
      <c r="M997" s="62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ht="15.75" customHeight="1" x14ac:dyDescent="0.2">
      <c r="A998" s="6"/>
      <c r="B998" s="34"/>
      <c r="C998" s="34"/>
      <c r="D998" s="34"/>
      <c r="E998" s="6"/>
      <c r="F998" s="6"/>
      <c r="G998" s="6"/>
      <c r="H998" s="6"/>
      <c r="I998" s="34"/>
      <c r="J998" s="6"/>
      <c r="K998" s="6"/>
      <c r="L998" s="6"/>
      <c r="M998" s="62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ht="15.75" customHeight="1" x14ac:dyDescent="0.2">
      <c r="A999" s="6"/>
      <c r="B999" s="34"/>
      <c r="C999" s="34"/>
      <c r="D999" s="34"/>
      <c r="E999" s="6"/>
      <c r="F999" s="6"/>
      <c r="G999" s="6"/>
      <c r="H999" s="6"/>
      <c r="I999" s="34"/>
      <c r="J999" s="6"/>
      <c r="K999" s="6"/>
      <c r="L999" s="6"/>
      <c r="M999" s="62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ht="15.75" customHeight="1" x14ac:dyDescent="0.2">
      <c r="A1000" s="6"/>
      <c r="B1000" s="34"/>
      <c r="C1000" s="34"/>
      <c r="D1000" s="34"/>
      <c r="E1000" s="6"/>
      <c r="F1000" s="6"/>
      <c r="G1000" s="6"/>
      <c r="H1000" s="6"/>
      <c r="I1000" s="34"/>
      <c r="J1000" s="6"/>
      <c r="K1000" s="6"/>
      <c r="L1000" s="6"/>
      <c r="M1000" s="62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8">
    <mergeCell ref="O3:P3"/>
    <mergeCell ref="B2:P2"/>
    <mergeCell ref="B3:B4"/>
    <mergeCell ref="C3:C4"/>
    <mergeCell ref="D3:G3"/>
    <mergeCell ref="I3:L3"/>
    <mergeCell ref="M3:M4"/>
    <mergeCell ref="N3:N4"/>
  </mergeCells>
  <pageMargins left="0.25" right="0.25" top="0.75" bottom="0.75" header="0" footer="0"/>
  <pageSetup paperSize="9" orientation="landscape"/>
  <rowBreaks count="1" manualBreakCount="1">
    <brk id="3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9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3.83203125" customWidth="1"/>
    <col min="3" max="3" width="2.33203125" customWidth="1"/>
    <col min="4" max="4" width="3.5" customWidth="1"/>
    <col min="5" max="26" width="3.33203125" customWidth="1"/>
    <col min="27" max="27" width="10.83203125" customWidth="1"/>
  </cols>
  <sheetData>
    <row r="1" spans="1:27" ht="15.7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3"/>
      <c r="AA1" s="5"/>
    </row>
    <row r="2" spans="1:27" ht="34.5" customHeight="1" x14ac:dyDescent="0.2">
      <c r="A2" s="5"/>
      <c r="B2" s="138" t="s">
        <v>89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20"/>
      <c r="AA2" s="5"/>
    </row>
    <row r="3" spans="1:27" ht="15.75" customHeight="1" x14ac:dyDescent="0.2">
      <c r="A3" s="5"/>
      <c r="B3" s="64"/>
      <c r="C3" s="64"/>
      <c r="D3" s="64"/>
      <c r="E3" s="139" t="s">
        <v>90</v>
      </c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1"/>
      <c r="AA3" s="5"/>
    </row>
    <row r="4" spans="1:27" ht="19.5" customHeight="1" x14ac:dyDescent="0.2">
      <c r="A4" s="4"/>
      <c r="B4" s="4"/>
      <c r="C4" s="65"/>
      <c r="D4" s="63"/>
      <c r="E4" s="29">
        <v>0</v>
      </c>
      <c r="F4" s="29">
        <v>1</v>
      </c>
      <c r="G4" s="29">
        <v>2</v>
      </c>
      <c r="H4" s="29">
        <v>3</v>
      </c>
      <c r="I4" s="29">
        <v>4</v>
      </c>
      <c r="J4" s="29">
        <v>5</v>
      </c>
      <c r="K4" s="29">
        <v>6</v>
      </c>
      <c r="L4" s="29">
        <v>7</v>
      </c>
      <c r="M4" s="44">
        <v>8</v>
      </c>
      <c r="N4" s="29">
        <v>9</v>
      </c>
      <c r="O4" s="29">
        <v>10</v>
      </c>
      <c r="P4" s="29">
        <v>11</v>
      </c>
      <c r="Q4" s="29">
        <v>12</v>
      </c>
      <c r="R4" s="29">
        <v>13</v>
      </c>
      <c r="S4" s="29">
        <v>14</v>
      </c>
      <c r="T4" s="29">
        <v>15</v>
      </c>
      <c r="U4" s="29">
        <v>16</v>
      </c>
      <c r="V4" s="29">
        <v>17</v>
      </c>
      <c r="W4" s="29">
        <v>18</v>
      </c>
      <c r="X4" s="29">
        <v>19</v>
      </c>
      <c r="Y4" s="29">
        <v>20</v>
      </c>
      <c r="Z4" s="66" t="s">
        <v>91</v>
      </c>
      <c r="AA4" s="4"/>
    </row>
    <row r="5" spans="1:27" ht="19.5" customHeight="1" x14ac:dyDescent="0.2">
      <c r="A5" s="5"/>
      <c r="B5" s="142" t="s">
        <v>92</v>
      </c>
      <c r="C5" s="65">
        <f t="shared" ref="C5:C25" si="0">Z5</f>
        <v>1</v>
      </c>
      <c r="D5" s="67">
        <v>0</v>
      </c>
      <c r="E5" s="68"/>
      <c r="F5" s="69" t="str">
        <f>IF(COUNTIFS(stats3!$E$4:$E$33,F$4,stats3!$F$4:$F$33,$D5)=0,"",COUNTIFS(stats3!$E$4:$E$33,F$4,stats3!$F$4:$F$33,$D5))</f>
        <v/>
      </c>
      <c r="G5" s="69" t="str">
        <f>IF(COUNTIFS(stats3!$E$4:$E$33,G$4,stats3!$F$4:$F$33,$D5)=0,"",COUNTIFS(stats3!$E$4:$E$33,G$4,stats3!$F$4:$F$33,$D5))</f>
        <v/>
      </c>
      <c r="H5" s="69" t="str">
        <f>IF(COUNTIFS(stats3!$E$4:$E$33,H$4,stats3!$F$4:$F$33,$D5)=0,"",COUNTIFS(stats3!$E$4:$E$33,H$4,stats3!$F$4:$F$33,$D5))</f>
        <v/>
      </c>
      <c r="I5" s="69" t="str">
        <f>IF(COUNTIFS(stats3!$E$4:$E$33,I$4,stats3!$F$4:$F$33,$D5)=0,"",COUNTIFS(stats3!$E$4:$E$33,I$4,stats3!$F$4:$F$33,$D5))</f>
        <v/>
      </c>
      <c r="J5" s="69" t="str">
        <f>IF(COUNTIFS(stats3!$E$4:$E$33,J$4,stats3!$F$4:$F$33,$D5)=0,"",COUNTIFS(stats3!$E$4:$E$33,J$4,stats3!$F$4:$F$33,$D5))</f>
        <v/>
      </c>
      <c r="K5" s="69" t="str">
        <f>IF(COUNTIFS(stats3!$E$4:$E$33,K$4,stats3!$F$4:$F$33,$D5)=0,"",COUNTIFS(stats3!$E$4:$E$33,K$4,stats3!$F$4:$F$33,$D5))</f>
        <v/>
      </c>
      <c r="L5" s="69" t="str">
        <f>IF(COUNTIFS(stats3!$E$4:$E$33,L$4,stats3!$F$4:$F$33,$D5)=0,"",COUNTIFS(stats3!$E$4:$E$33,L$4,stats3!$F$4:$F$33,$D5))</f>
        <v/>
      </c>
      <c r="M5" s="70">
        <f>IF(COUNTIFS(stats3!$E$4:$E$33,M$4,stats3!$F$4:$F$33,$D5)=0,"",COUNTIFS(stats3!$E$4:$E$33,M$4,stats3!$F$4:$F$33,$D5))</f>
        <v>1</v>
      </c>
      <c r="N5" s="71" t="str">
        <f>IF(COUNTIFS(stats3!$E$4:$E$33,N$4,stats3!$F$4:$F$33,$D5)=0,"",COUNTIFS(stats3!$E$4:$E$33,N$4,stats3!$F$4:$F$33,$D5))</f>
        <v/>
      </c>
      <c r="O5" s="71" t="str">
        <f>IF(COUNTIFS(stats3!$E$4:$E$33,O$4,stats3!$F$4:$F$33,$D5)=0,"",COUNTIFS(stats3!$E$4:$E$33,O$4,stats3!$F$4:$F$33,$D5))</f>
        <v/>
      </c>
      <c r="P5" s="71" t="str">
        <f>IF(COUNTIFS(stats3!$E$4:$E$33,P$4,stats3!$F$4:$F$33,$D5)=0,"",COUNTIFS(stats3!$E$4:$E$33,P$4,stats3!$F$4:$F$33,$D5))</f>
        <v/>
      </c>
      <c r="Q5" s="71" t="str">
        <f>IF(COUNTIFS(stats3!$E$4:$E$33,Q$4,stats3!$F$4:$F$33,$D5)=0,"",COUNTIFS(stats3!$E$4:$E$33,Q$4,stats3!$F$4:$F$33,$D5))</f>
        <v/>
      </c>
      <c r="R5" s="71" t="str">
        <f>IF(COUNTIFS(stats3!$E$4:$E$33,R$4,stats3!$F$4:$F$33,$D5)=0,"",COUNTIFS(stats3!$E$4:$E$33,R$4,stats3!$F$4:$F$33,$D5))</f>
        <v/>
      </c>
      <c r="S5" s="71" t="str">
        <f>IF(COUNTIFS(stats3!$E$4:$E$33,S$4,stats3!$F$4:$F$33,$D5)=0,"",COUNTIFS(stats3!$E$4:$E$33,S$4,stats3!$F$4:$F$33,$D5))</f>
        <v/>
      </c>
      <c r="T5" s="72" t="str">
        <f>IF(COUNTIFS(stats3!$E$4:$E$33,T$4,stats3!$F$4:$F$33,$D5)=0,"",COUNTIFS(stats3!$E$4:$E$33,T$4,stats3!$F$4:$F$33,$D5))</f>
        <v/>
      </c>
      <c r="U5" s="73" t="str">
        <f>IF(COUNTIFS(stats3!$E$4:$E$33,U$4,stats3!$F$4:$F$33,$D5)=0,"",COUNTIFS(stats3!$E$4:$E$33,U$4,stats3!$F$4:$F$33,$D5))</f>
        <v/>
      </c>
      <c r="V5" s="73" t="str">
        <f>IF(COUNTIFS(stats3!$E$4:$E$33,V$4,stats3!$F$4:$F$33,$D5)=0,"",COUNTIFS(stats3!$E$4:$E$33,V$4,stats3!$F$4:$F$33,$D5))</f>
        <v/>
      </c>
      <c r="W5" s="73" t="str">
        <f>IF(COUNTIFS(stats3!$E$4:$E$33,W$4,stats3!$F$4:$F$33,$D5)=0,"",COUNTIFS(stats3!$E$4:$E$33,W$4,stats3!$F$4:$F$33,$D5))</f>
        <v/>
      </c>
      <c r="X5" s="73" t="str">
        <f>IF(COUNTIFS(stats3!$E$4:$E$33,X$4,stats3!$F$4:$F$33,$D5)=0,"",COUNTIFS(stats3!$E$4:$E$33,X$4,stats3!$F$4:$F$33,$D5))</f>
        <v/>
      </c>
      <c r="Y5" s="73" t="str">
        <f>IF(COUNTIFS(stats3!$E$4:$E$33,Y$4,stats3!$F$4:$F$33,$D5)=0,"",COUNTIFS(stats3!$E$4:$E$33,Y$4,stats3!$F$4:$F$33,$D5))</f>
        <v/>
      </c>
      <c r="Z5" s="4">
        <f t="shared" ref="Z5:Z25" si="1">SUM(E5:Y5)</f>
        <v>1</v>
      </c>
      <c r="AA5" s="5"/>
    </row>
    <row r="6" spans="1:27" ht="19.5" customHeight="1" x14ac:dyDescent="0.2">
      <c r="A6" s="5"/>
      <c r="B6" s="143"/>
      <c r="C6" s="65">
        <f t="shared" si="0"/>
        <v>2</v>
      </c>
      <c r="D6" s="67">
        <v>1</v>
      </c>
      <c r="E6" s="69" t="str">
        <f>IF(COUNTIFS(stats3!$E$4:$E$33,E$4,stats3!$F$4:$F$33,$D6)=0,"",COUNTIFS(stats3!$E$4:$E$33,E$4,stats3!$F$4:$F$33,$D6))</f>
        <v/>
      </c>
      <c r="F6" s="69" t="str">
        <f>IF(COUNTIFS(stats3!$E$4:$E$33,F$4,stats3!$F$4:$F$33,$D6)=0,"",COUNTIFS(stats3!$E$4:$E$33,F$4,stats3!$F$4:$F$33,$D6))</f>
        <v/>
      </c>
      <c r="G6" s="69">
        <f>IF(COUNTIFS(stats3!$E$4:$E$33,G$4,stats3!$F$4:$F$33,$D6)=0,"",COUNTIFS(stats3!$E$4:$E$33,G$4,stats3!$F$4:$F$33,$D6))</f>
        <v>1</v>
      </c>
      <c r="H6" s="69" t="str">
        <f>IF(COUNTIFS(stats3!$E$4:$E$33,H$4,stats3!$F$4:$F$33,$D6)=0,"",COUNTIFS(stats3!$E$4:$E$33,H$4,stats3!$F$4:$F$33,$D6))</f>
        <v/>
      </c>
      <c r="I6" s="69" t="str">
        <f>IF(COUNTIFS(stats3!$E$4:$E$33,I$4,stats3!$F$4:$F$33,$D6)=0,"",COUNTIFS(stats3!$E$4:$E$33,I$4,stats3!$F$4:$F$33,$D6))</f>
        <v/>
      </c>
      <c r="J6" s="69" t="str">
        <f>IF(COUNTIFS(stats3!$E$4:$E$33,J$4,stats3!$F$4:$F$33,$D6)=0,"",COUNTIFS(stats3!$E$4:$E$33,J$4,stats3!$F$4:$F$33,$D6))</f>
        <v/>
      </c>
      <c r="K6" s="69" t="str">
        <f>IF(COUNTIFS(stats3!$E$4:$E$33,K$4,stats3!$F$4:$F$33,$D6)=0,"",COUNTIFS(stats3!$E$4:$E$33,K$4,stats3!$F$4:$F$33,$D6))</f>
        <v/>
      </c>
      <c r="L6" s="70" t="str">
        <f>IF(COUNTIFS(stats3!$E$4:$E$33,L$4,stats3!$F$4:$F$33,$D6)=0,"",COUNTIFS(stats3!$E$4:$E$33,L$4,stats3!$F$4:$F$33,$D6))</f>
        <v/>
      </c>
      <c r="M6" s="71" t="str">
        <f>IF(COUNTIFS(stats3!$E$4:$E$33,M$4,stats3!$F$4:$F$33,$D6)=0,"",COUNTIFS(stats3!$E$4:$E$33,M$4,stats3!$F$4:$F$33,$D6))</f>
        <v/>
      </c>
      <c r="N6" s="71" t="str">
        <f>IF(COUNTIFS(stats3!$E$4:$E$33,N$4,stats3!$F$4:$F$33,$D6)=0,"",COUNTIFS(stats3!$E$4:$E$33,N$4,stats3!$F$4:$F$33,$D6))</f>
        <v/>
      </c>
      <c r="O6" s="71">
        <f>IF(COUNTIFS(stats3!$E$4:$E$33,O$4,stats3!$F$4:$F$33,$D6)=0,"",COUNTIFS(stats3!$E$4:$E$33,O$4,stats3!$F$4:$F$33,$D6))</f>
        <v>1</v>
      </c>
      <c r="P6" s="71" t="str">
        <f>IF(COUNTIFS(stats3!$E$4:$E$33,P$4,stats3!$F$4:$F$33,$D6)=0,"",COUNTIFS(stats3!$E$4:$E$33,P$4,stats3!$F$4:$F$33,$D6))</f>
        <v/>
      </c>
      <c r="Q6" s="71" t="str">
        <f>IF(COUNTIFS(stats3!$E$4:$E$33,Q$4,stats3!$F$4:$F$33,$D6)=0,"",COUNTIFS(stats3!$E$4:$E$33,Q$4,stats3!$F$4:$F$33,$D6))</f>
        <v/>
      </c>
      <c r="R6" s="71" t="str">
        <f>IF(COUNTIFS(stats3!$E$4:$E$33,R$4,stats3!$F$4:$F$33,$D6)=0,"",COUNTIFS(stats3!$E$4:$E$33,R$4,stats3!$F$4:$F$33,$D6))</f>
        <v/>
      </c>
      <c r="S6" s="74" t="str">
        <f>IF(COUNTIFS(stats3!$E$4:$E$33,S$4,stats3!$F$4:$F$33,$D6)=0,"",COUNTIFS(stats3!$E$4:$E$33,S$4,stats3!$F$4:$F$33,$D6))</f>
        <v/>
      </c>
      <c r="T6" s="73" t="str">
        <f>IF(COUNTIFS(stats3!$E$4:$E$33,T$4,stats3!$F$4:$F$33,$D6)=0,"",COUNTIFS(stats3!$E$4:$E$33,T$4,stats3!$F$4:$F$33,$D6))</f>
        <v/>
      </c>
      <c r="U6" s="73" t="str">
        <f>IF(COUNTIFS(stats3!$E$4:$E$33,U$4,stats3!$F$4:$F$33,$D6)=0,"",COUNTIFS(stats3!$E$4:$E$33,U$4,stats3!$F$4:$F$33,$D6))</f>
        <v/>
      </c>
      <c r="V6" s="73" t="str">
        <f>IF(COUNTIFS(stats3!$E$4:$E$33,V$4,stats3!$F$4:$F$33,$D6)=0,"",COUNTIFS(stats3!$E$4:$E$33,V$4,stats3!$F$4:$F$33,$D6))</f>
        <v/>
      </c>
      <c r="W6" s="73" t="str">
        <f>IF(COUNTIFS(stats3!$E$4:$E$33,W$4,stats3!$F$4:$F$33,$D6)=0,"",COUNTIFS(stats3!$E$4:$E$33,W$4,stats3!$F$4:$F$33,$D6))</f>
        <v/>
      </c>
      <c r="X6" s="73" t="str">
        <f>IF(COUNTIFS(stats3!$E$4:$E$33,X$4,stats3!$F$4:$F$33,$D6)=0,"",COUNTIFS(stats3!$E$4:$E$33,X$4,stats3!$F$4:$F$33,$D6))</f>
        <v/>
      </c>
      <c r="Y6" s="73" t="str">
        <f>IF(COUNTIFS(stats3!$E$4:$E$33,Y$4,stats3!$F$4:$F$33,$D6)=0,"",COUNTIFS(stats3!$E$4:$E$33,Y$4,stats3!$F$4:$F$33,$D6))</f>
        <v/>
      </c>
      <c r="Z6" s="4">
        <f t="shared" si="1"/>
        <v>2</v>
      </c>
      <c r="AA6" s="5"/>
    </row>
    <row r="7" spans="1:27" ht="19.5" customHeight="1" x14ac:dyDescent="0.2">
      <c r="A7" s="5"/>
      <c r="B7" s="143"/>
      <c r="C7" s="65">
        <f t="shared" si="0"/>
        <v>2</v>
      </c>
      <c r="D7" s="67">
        <v>2</v>
      </c>
      <c r="E7" s="69" t="str">
        <f>IF(COUNTIFS(stats3!$E$4:$E$33,E$4,stats3!$F$4:$F$33,$D7)=0,"",COUNTIFS(stats3!$E$4:$E$33,E$4,stats3!$F$4:$F$33,$D7))</f>
        <v/>
      </c>
      <c r="F7" s="69" t="str">
        <f>IF(COUNTIFS(stats3!$E$4:$E$33,F$4,stats3!$F$4:$F$33,$D7)=0,"",COUNTIFS(stats3!$E$4:$E$33,F$4,stats3!$F$4:$F$33,$D7))</f>
        <v/>
      </c>
      <c r="G7" s="69" t="str">
        <f>IF(COUNTIFS(stats3!$E$4:$E$33,G$4,stats3!$F$4:$F$33,$D7)=0,"",COUNTIFS(stats3!$E$4:$E$33,G$4,stats3!$F$4:$F$33,$D7))</f>
        <v/>
      </c>
      <c r="H7" s="69" t="str">
        <f>IF(COUNTIFS(stats3!$E$4:$E$33,H$4,stats3!$F$4:$F$33,$D7)=0,"",COUNTIFS(stats3!$E$4:$E$33,H$4,stats3!$F$4:$F$33,$D7))</f>
        <v/>
      </c>
      <c r="I7" s="69" t="str">
        <f>IF(COUNTIFS(stats3!$E$4:$E$33,I$4,stats3!$F$4:$F$33,$D7)=0,"",COUNTIFS(stats3!$E$4:$E$33,I$4,stats3!$F$4:$F$33,$D7))</f>
        <v/>
      </c>
      <c r="J7" s="69" t="str">
        <f>IF(COUNTIFS(stats3!$E$4:$E$33,J$4,stats3!$F$4:$F$33,$D7)=0,"",COUNTIFS(stats3!$E$4:$E$33,J$4,stats3!$F$4:$F$33,$D7))</f>
        <v/>
      </c>
      <c r="K7" s="70" t="str">
        <f>IF(COUNTIFS(stats3!$E$4:$E$33,K$4,stats3!$F$4:$F$33,$D7)=0,"",COUNTIFS(stats3!$E$4:$E$33,K$4,stats3!$F$4:$F$33,$D7))</f>
        <v/>
      </c>
      <c r="L7" s="71">
        <f>IF(COUNTIFS(stats3!$E$4:$E$33,L$4,stats3!$F$4:$F$33,$D7)=0,"",COUNTIFS(stats3!$E$4:$E$33,L$4,stats3!$F$4:$F$33,$D7))</f>
        <v>1</v>
      </c>
      <c r="M7" s="71" t="str">
        <f>IF(COUNTIFS(stats3!$E$4:$E$33,M$4,stats3!$F$4:$F$33,$D7)=0,"",COUNTIFS(stats3!$E$4:$E$33,M$4,stats3!$F$4:$F$33,$D7))</f>
        <v/>
      </c>
      <c r="N7" s="71" t="str">
        <f>IF(COUNTIFS(stats3!$E$4:$E$33,N$4,stats3!$F$4:$F$33,$D7)=0,"",COUNTIFS(stats3!$E$4:$E$33,N$4,stats3!$F$4:$F$33,$D7))</f>
        <v/>
      </c>
      <c r="O7" s="71" t="str">
        <f>IF(COUNTIFS(stats3!$E$4:$E$33,O$4,stats3!$F$4:$F$33,$D7)=0,"",COUNTIFS(stats3!$E$4:$E$33,O$4,stats3!$F$4:$F$33,$D7))</f>
        <v/>
      </c>
      <c r="P7" s="71" t="str">
        <f>IF(COUNTIFS(stats3!$E$4:$E$33,P$4,stats3!$F$4:$F$33,$D7)=0,"",COUNTIFS(stats3!$E$4:$E$33,P$4,stats3!$F$4:$F$33,$D7))</f>
        <v/>
      </c>
      <c r="Q7" s="71" t="str">
        <f>IF(COUNTIFS(stats3!$E$4:$E$33,Q$4,stats3!$F$4:$F$33,$D7)=0,"",COUNTIFS(stats3!$E$4:$E$33,Q$4,stats3!$F$4:$F$33,$D7))</f>
        <v/>
      </c>
      <c r="R7" s="74">
        <f>IF(COUNTIFS(stats3!$E$4:$E$33,R$4,stats3!$F$4:$F$33,$D7)=0,"",COUNTIFS(stats3!$E$4:$E$33,R$4,stats3!$F$4:$F$33,$D7))</f>
        <v>1</v>
      </c>
      <c r="S7" s="73" t="str">
        <f>IF(COUNTIFS(stats3!$E$4:$E$33,S$4,stats3!$F$4:$F$33,$D7)=0,"",COUNTIFS(stats3!$E$4:$E$33,S$4,stats3!$F$4:$F$33,$D7))</f>
        <v/>
      </c>
      <c r="T7" s="73" t="str">
        <f>IF(COUNTIFS(stats3!$E$4:$E$33,T$4,stats3!$F$4:$F$33,$D7)=0,"",COUNTIFS(stats3!$E$4:$E$33,T$4,stats3!$F$4:$F$33,$D7))</f>
        <v/>
      </c>
      <c r="U7" s="73" t="str">
        <f>IF(COUNTIFS(stats3!$E$4:$E$33,U$4,stats3!$F$4:$F$33,$D7)=0,"",COUNTIFS(stats3!$E$4:$E$33,U$4,stats3!$F$4:$F$33,$D7))</f>
        <v/>
      </c>
      <c r="V7" s="73" t="str">
        <f>IF(COUNTIFS(stats3!$E$4:$E$33,V$4,stats3!$F$4:$F$33,$D7)=0,"",COUNTIFS(stats3!$E$4:$E$33,V$4,stats3!$F$4:$F$33,$D7))</f>
        <v/>
      </c>
      <c r="W7" s="73" t="str">
        <f>IF(COUNTIFS(stats3!$E$4:$E$33,W$4,stats3!$F$4:$F$33,$D7)=0,"",COUNTIFS(stats3!$E$4:$E$33,W$4,stats3!$F$4:$F$33,$D7))</f>
        <v/>
      </c>
      <c r="X7" s="73" t="str">
        <f>IF(COUNTIFS(stats3!$E$4:$E$33,X$4,stats3!$F$4:$F$33,$D7)=0,"",COUNTIFS(stats3!$E$4:$E$33,X$4,stats3!$F$4:$F$33,$D7))</f>
        <v/>
      </c>
      <c r="Y7" s="73" t="str">
        <f>IF(COUNTIFS(stats3!$E$4:$E$33,Y$4,stats3!$F$4:$F$33,$D7)=0,"",COUNTIFS(stats3!$E$4:$E$33,Y$4,stats3!$F$4:$F$33,$D7))</f>
        <v/>
      </c>
      <c r="Z7" s="4">
        <f t="shared" si="1"/>
        <v>2</v>
      </c>
      <c r="AA7" s="5"/>
    </row>
    <row r="8" spans="1:27" ht="19.5" customHeight="1" x14ac:dyDescent="0.2">
      <c r="A8" s="5"/>
      <c r="B8" s="143"/>
      <c r="C8" s="65">
        <f t="shared" si="0"/>
        <v>2</v>
      </c>
      <c r="D8" s="67">
        <v>3</v>
      </c>
      <c r="E8" s="69" t="str">
        <f>IF(COUNTIFS(stats3!$E$4:$E$33,E$4,stats3!$F$4:$F$33,$D8)=0,"",COUNTIFS(stats3!$E$4:$E$33,E$4,stats3!$F$4:$F$33,$D8))</f>
        <v/>
      </c>
      <c r="F8" s="69" t="str">
        <f>IF(COUNTIFS(stats3!$E$4:$E$33,F$4,stats3!$F$4:$F$33,$D8)=0,"",COUNTIFS(stats3!$E$4:$E$33,F$4,stats3!$F$4:$F$33,$D8))</f>
        <v/>
      </c>
      <c r="G8" s="69" t="str">
        <f>IF(COUNTIFS(stats3!$E$4:$E$33,G$4,stats3!$F$4:$F$33,$D8)=0,"",COUNTIFS(stats3!$E$4:$E$33,G$4,stats3!$F$4:$F$33,$D8))</f>
        <v/>
      </c>
      <c r="H8" s="69" t="str">
        <f>IF(COUNTIFS(stats3!$E$4:$E$33,H$4,stats3!$F$4:$F$33,$D8)=0,"",COUNTIFS(stats3!$E$4:$E$33,H$4,stats3!$F$4:$F$33,$D8))</f>
        <v/>
      </c>
      <c r="I8" s="69" t="str">
        <f>IF(COUNTIFS(stats3!$E$4:$E$33,I$4,stats3!$F$4:$F$33,$D8)=0,"",COUNTIFS(stats3!$E$4:$E$33,I$4,stats3!$F$4:$F$33,$D8))</f>
        <v/>
      </c>
      <c r="J8" s="70" t="str">
        <f>IF(COUNTIFS(stats3!$E$4:$E$33,J$4,stats3!$F$4:$F$33,$D8)=0,"",COUNTIFS(stats3!$E$4:$E$33,J$4,stats3!$F$4:$F$33,$D8))</f>
        <v/>
      </c>
      <c r="K8" s="71" t="str">
        <f>IF(COUNTIFS(stats3!$E$4:$E$33,K$4,stats3!$F$4:$F$33,$D8)=0,"",COUNTIFS(stats3!$E$4:$E$33,K$4,stats3!$F$4:$F$33,$D8))</f>
        <v/>
      </c>
      <c r="L8" s="71" t="str">
        <f>IF(COUNTIFS(stats3!$E$4:$E$33,L$4,stats3!$F$4:$F$33,$D8)=0,"",COUNTIFS(stats3!$E$4:$E$33,L$4,stats3!$F$4:$F$33,$D8))</f>
        <v/>
      </c>
      <c r="M8" s="71">
        <f>IF(COUNTIFS(stats3!$E$4:$E$33,M$4,stats3!$F$4:$F$33,$D8)=0,"",COUNTIFS(stats3!$E$4:$E$33,M$4,stats3!$F$4:$F$33,$D8))</f>
        <v>2</v>
      </c>
      <c r="N8" s="71" t="str">
        <f>IF(COUNTIFS(stats3!$E$4:$E$33,N$4,stats3!$F$4:$F$33,$D8)=0,"",COUNTIFS(stats3!$E$4:$E$33,N$4,stats3!$F$4:$F$33,$D8))</f>
        <v/>
      </c>
      <c r="O8" s="71" t="str">
        <f>IF(COUNTIFS(stats3!$E$4:$E$33,O$4,stats3!$F$4:$F$33,$D8)=0,"",COUNTIFS(stats3!$E$4:$E$33,O$4,stats3!$F$4:$F$33,$D8))</f>
        <v/>
      </c>
      <c r="P8" s="71" t="str">
        <f>IF(COUNTIFS(stats3!$E$4:$E$33,P$4,stats3!$F$4:$F$33,$D8)=0,"",COUNTIFS(stats3!$E$4:$E$33,P$4,stats3!$F$4:$F$33,$D8))</f>
        <v/>
      </c>
      <c r="Q8" s="74" t="str">
        <f>IF(COUNTIFS(stats3!$E$4:$E$33,Q$4,stats3!$F$4:$F$33,$D8)=0,"",COUNTIFS(stats3!$E$4:$E$33,Q$4,stats3!$F$4:$F$33,$D8))</f>
        <v/>
      </c>
      <c r="R8" s="73" t="str">
        <f>IF(COUNTIFS(stats3!$E$4:$E$33,R$4,stats3!$F$4:$F$33,$D8)=0,"",COUNTIFS(stats3!$E$4:$E$33,R$4,stats3!$F$4:$F$33,$D8))</f>
        <v/>
      </c>
      <c r="S8" s="73" t="str">
        <f>IF(COUNTIFS(stats3!$E$4:$E$33,S$4,stats3!$F$4:$F$33,$D8)=0,"",COUNTIFS(stats3!$E$4:$E$33,S$4,stats3!$F$4:$F$33,$D8))</f>
        <v/>
      </c>
      <c r="T8" s="73" t="str">
        <f>IF(COUNTIFS(stats3!$E$4:$E$33,T$4,stats3!$F$4:$F$33,$D8)=0,"",COUNTIFS(stats3!$E$4:$E$33,T$4,stats3!$F$4:$F$33,$D8))</f>
        <v/>
      </c>
      <c r="U8" s="73" t="str">
        <f>IF(COUNTIFS(stats3!$E$4:$E$33,U$4,stats3!$F$4:$F$33,$D8)=0,"",COUNTIFS(stats3!$E$4:$E$33,U$4,stats3!$F$4:$F$33,$D8))</f>
        <v/>
      </c>
      <c r="V8" s="73" t="str">
        <f>IF(COUNTIFS(stats3!$E$4:$E$33,V$4,stats3!$F$4:$F$33,$D8)=0,"",COUNTIFS(stats3!$E$4:$E$33,V$4,stats3!$F$4:$F$33,$D8))</f>
        <v/>
      </c>
      <c r="W8" s="73" t="str">
        <f>IF(COUNTIFS(stats3!$E$4:$E$33,W$4,stats3!$F$4:$F$33,$D8)=0,"",COUNTIFS(stats3!$E$4:$E$33,W$4,stats3!$F$4:$F$33,$D8))</f>
        <v/>
      </c>
      <c r="X8" s="73" t="str">
        <f>IF(COUNTIFS(stats3!$E$4:$E$33,X$4,stats3!$F$4:$F$33,$D8)=0,"",COUNTIFS(stats3!$E$4:$E$33,X$4,stats3!$F$4:$F$33,$D8))</f>
        <v/>
      </c>
      <c r="Y8" s="73" t="str">
        <f>IF(COUNTIFS(stats3!$E$4:$E$33,Y$4,stats3!$F$4:$F$33,$D8)=0,"",COUNTIFS(stats3!$E$4:$E$33,Y$4,stats3!$F$4:$F$33,$D8))</f>
        <v/>
      </c>
      <c r="Z8" s="4">
        <f t="shared" si="1"/>
        <v>2</v>
      </c>
      <c r="AA8" s="5"/>
    </row>
    <row r="9" spans="1:27" ht="19.5" customHeight="1" x14ac:dyDescent="0.2">
      <c r="A9" s="5"/>
      <c r="B9" s="143"/>
      <c r="C9" s="65">
        <f t="shared" si="0"/>
        <v>1</v>
      </c>
      <c r="D9" s="67">
        <v>4</v>
      </c>
      <c r="E9" s="69" t="str">
        <f>IF(COUNTIFS(stats3!$E$4:$E$33,E$4,stats3!$F$4:$F$33,$D9)=0,"",COUNTIFS(stats3!$E$4:$E$33,E$4,stats3!$F$4:$F$33,$D9))</f>
        <v/>
      </c>
      <c r="F9" s="69" t="str">
        <f>IF(COUNTIFS(stats3!$E$4:$E$33,F$4,stats3!$F$4:$F$33,$D9)=0,"",COUNTIFS(stats3!$E$4:$E$33,F$4,stats3!$F$4:$F$33,$D9))</f>
        <v/>
      </c>
      <c r="G9" s="69" t="str">
        <f>IF(COUNTIFS(stats3!$E$4:$E$33,G$4,stats3!$F$4:$F$33,$D9)=0,"",COUNTIFS(stats3!$E$4:$E$33,G$4,stats3!$F$4:$F$33,$D9))</f>
        <v/>
      </c>
      <c r="H9" s="69" t="str">
        <f>IF(COUNTIFS(stats3!$E$4:$E$33,H$4,stats3!$F$4:$F$33,$D9)=0,"",COUNTIFS(stats3!$E$4:$E$33,H$4,stats3!$F$4:$F$33,$D9))</f>
        <v/>
      </c>
      <c r="I9" s="70" t="str">
        <f>IF(COUNTIFS(stats3!$E$4:$E$33,I$4,stats3!$F$4:$F$33,$D9)=0,"",COUNTIFS(stats3!$E$4:$E$33,I$4,stats3!$F$4:$F$33,$D9))</f>
        <v/>
      </c>
      <c r="J9" s="71" t="str">
        <f>IF(COUNTIFS(stats3!$E$4:$E$33,J$4,stats3!$F$4:$F$33,$D9)=0,"",COUNTIFS(stats3!$E$4:$E$33,J$4,stats3!$F$4:$F$33,$D9))</f>
        <v/>
      </c>
      <c r="K9" s="71" t="str">
        <f>IF(COUNTIFS(stats3!$E$4:$E$33,K$4,stats3!$F$4:$F$33,$D9)=0,"",COUNTIFS(stats3!$E$4:$E$33,K$4,stats3!$F$4:$F$33,$D9))</f>
        <v/>
      </c>
      <c r="L9" s="71" t="str">
        <f>IF(COUNTIFS(stats3!$E$4:$E$33,L$4,stats3!$F$4:$F$33,$D9)=0,"",COUNTIFS(stats3!$E$4:$E$33,L$4,stats3!$F$4:$F$33,$D9))</f>
        <v/>
      </c>
      <c r="M9" s="71">
        <f>IF(COUNTIFS(stats3!$E$4:$E$33,M$4,stats3!$F$4:$F$33,$D9)=0,"",COUNTIFS(stats3!$E$4:$E$33,M$4,stats3!$F$4:$F$33,$D9))</f>
        <v>1</v>
      </c>
      <c r="N9" s="71" t="str">
        <f>IF(COUNTIFS(stats3!$E$4:$E$33,N$4,stats3!$F$4:$F$33,$D9)=0,"",COUNTIFS(stats3!$E$4:$E$33,N$4,stats3!$F$4:$F$33,$D9))</f>
        <v/>
      </c>
      <c r="O9" s="71" t="str">
        <f>IF(COUNTIFS(stats3!$E$4:$E$33,O$4,stats3!$F$4:$F$33,$D9)=0,"",COUNTIFS(stats3!$E$4:$E$33,O$4,stats3!$F$4:$F$33,$D9))</f>
        <v/>
      </c>
      <c r="P9" s="74" t="str">
        <f>IF(COUNTIFS(stats3!$E$4:$E$33,P$4,stats3!$F$4:$F$33,$D9)=0,"",COUNTIFS(stats3!$E$4:$E$33,P$4,stats3!$F$4:$F$33,$D9))</f>
        <v/>
      </c>
      <c r="Q9" s="73" t="str">
        <f>IF(COUNTIFS(stats3!$E$4:$E$33,Q$4,stats3!$F$4:$F$33,$D9)=0,"",COUNTIFS(stats3!$E$4:$E$33,Q$4,stats3!$F$4:$F$33,$D9))</f>
        <v/>
      </c>
      <c r="R9" s="73" t="str">
        <f>IF(COUNTIFS(stats3!$E$4:$E$33,R$4,stats3!$F$4:$F$33,$D9)=0,"",COUNTIFS(stats3!$E$4:$E$33,R$4,stats3!$F$4:$F$33,$D9))</f>
        <v/>
      </c>
      <c r="S9" s="73" t="str">
        <f>IF(COUNTIFS(stats3!$E$4:$E$33,S$4,stats3!$F$4:$F$33,$D9)=0,"",COUNTIFS(stats3!$E$4:$E$33,S$4,stats3!$F$4:$F$33,$D9))</f>
        <v/>
      </c>
      <c r="T9" s="73" t="str">
        <f>IF(COUNTIFS(stats3!$E$4:$E$33,T$4,stats3!$F$4:$F$33,$D9)=0,"",COUNTIFS(stats3!$E$4:$E$33,T$4,stats3!$F$4:$F$33,$D9))</f>
        <v/>
      </c>
      <c r="U9" s="73" t="str">
        <f>IF(COUNTIFS(stats3!$E$4:$E$33,U$4,stats3!$F$4:$F$33,$D9)=0,"",COUNTIFS(stats3!$E$4:$E$33,U$4,stats3!$F$4:$F$33,$D9))</f>
        <v/>
      </c>
      <c r="V9" s="73" t="str">
        <f>IF(COUNTIFS(stats3!$E$4:$E$33,V$4,stats3!$F$4:$F$33,$D9)=0,"",COUNTIFS(stats3!$E$4:$E$33,V$4,stats3!$F$4:$F$33,$D9))</f>
        <v/>
      </c>
      <c r="W9" s="73" t="str">
        <f>IF(COUNTIFS(stats3!$E$4:$E$33,W$4,stats3!$F$4:$F$33,$D9)=0,"",COUNTIFS(stats3!$E$4:$E$33,W$4,stats3!$F$4:$F$33,$D9))</f>
        <v/>
      </c>
      <c r="X9" s="73" t="str">
        <f>IF(COUNTIFS(stats3!$E$4:$E$33,X$4,stats3!$F$4:$F$33,$D9)=0,"",COUNTIFS(stats3!$E$4:$E$33,X$4,stats3!$F$4:$F$33,$D9))</f>
        <v/>
      </c>
      <c r="Y9" s="73" t="str">
        <f>IF(COUNTIFS(stats3!$E$4:$E$33,Y$4,stats3!$F$4:$F$33,$D9)=0,"",COUNTIFS(stats3!$E$4:$E$33,Y$4,stats3!$F$4:$F$33,$D9))</f>
        <v/>
      </c>
      <c r="Z9" s="4">
        <f t="shared" si="1"/>
        <v>1</v>
      </c>
      <c r="AA9" s="5"/>
    </row>
    <row r="10" spans="1:27" ht="19.5" customHeight="1" x14ac:dyDescent="0.2">
      <c r="A10" s="5"/>
      <c r="B10" s="143"/>
      <c r="C10" s="65">
        <f t="shared" si="0"/>
        <v>1</v>
      </c>
      <c r="D10" s="67">
        <v>5</v>
      </c>
      <c r="E10" s="69" t="str">
        <f>IF(COUNTIFS(stats3!$E$4:$E$33,E$4,stats3!$F$4:$F$33,$D10)=0,"",COUNTIFS(stats3!$E$4:$E$33,E$4,stats3!$F$4:$F$33,$D10))</f>
        <v/>
      </c>
      <c r="F10" s="69" t="str">
        <f>IF(COUNTIFS(stats3!$E$4:$E$33,F$4,stats3!$F$4:$F$33,$D10)=0,"",COUNTIFS(stats3!$E$4:$E$33,F$4,stats3!$F$4:$F$33,$D10))</f>
        <v/>
      </c>
      <c r="G10" s="69" t="str">
        <f>IF(COUNTIFS(stats3!$E$4:$E$33,G$4,stats3!$F$4:$F$33,$D10)=0,"",COUNTIFS(stats3!$E$4:$E$33,G$4,stats3!$F$4:$F$33,$D10))</f>
        <v/>
      </c>
      <c r="H10" s="70" t="str">
        <f>IF(COUNTIFS(stats3!$E$4:$E$33,H$4,stats3!$F$4:$F$33,$D10)=0,"",COUNTIFS(stats3!$E$4:$E$33,H$4,stats3!$F$4:$F$33,$D10))</f>
        <v/>
      </c>
      <c r="I10" s="71" t="str">
        <f>IF(COUNTIFS(stats3!$E$4:$E$33,I$4,stats3!$F$4:$F$33,$D10)=0,"",COUNTIFS(stats3!$E$4:$E$33,I$4,stats3!$F$4:$F$33,$D10))</f>
        <v/>
      </c>
      <c r="J10" s="71" t="str">
        <f>IF(COUNTIFS(stats3!$E$4:$E$33,J$4,stats3!$F$4:$F$33,$D10)=0,"",COUNTIFS(stats3!$E$4:$E$33,J$4,stats3!$F$4:$F$33,$D10))</f>
        <v/>
      </c>
      <c r="K10" s="71">
        <f>IF(COUNTIFS(stats3!$E$4:$E$33,K$4,stats3!$F$4:$F$33,$D10)=0,"",COUNTIFS(stats3!$E$4:$E$33,K$4,stats3!$F$4:$F$33,$D10))</f>
        <v>1</v>
      </c>
      <c r="L10" s="71" t="str">
        <f>IF(COUNTIFS(stats3!$E$4:$E$33,L$4,stats3!$F$4:$F$33,$D10)=0,"",COUNTIFS(stats3!$E$4:$E$33,L$4,stats3!$F$4:$F$33,$D10))</f>
        <v/>
      </c>
      <c r="M10" s="71" t="str">
        <f>IF(COUNTIFS(stats3!$E$4:$E$33,M$4,stats3!$F$4:$F$33,$D10)=0,"",COUNTIFS(stats3!$E$4:$E$33,M$4,stats3!$F$4:$F$33,$D10))</f>
        <v/>
      </c>
      <c r="N10" s="71" t="str">
        <f>IF(COUNTIFS(stats3!$E$4:$E$33,N$4,stats3!$F$4:$F$33,$D10)=0,"",COUNTIFS(stats3!$E$4:$E$33,N$4,stats3!$F$4:$F$33,$D10))</f>
        <v/>
      </c>
      <c r="O10" s="74" t="str">
        <f>IF(COUNTIFS(stats3!$E$4:$E$33,O$4,stats3!$F$4:$F$33,$D10)=0,"",COUNTIFS(stats3!$E$4:$E$33,O$4,stats3!$F$4:$F$33,$D10))</f>
        <v/>
      </c>
      <c r="P10" s="73" t="str">
        <f>IF(COUNTIFS(stats3!$E$4:$E$33,P$4,stats3!$F$4:$F$33,$D10)=0,"",COUNTIFS(stats3!$E$4:$E$33,P$4,stats3!$F$4:$F$33,$D10))</f>
        <v/>
      </c>
      <c r="Q10" s="73" t="str">
        <f>IF(COUNTIFS(stats3!$E$4:$E$33,Q$4,stats3!$F$4:$F$33,$D10)=0,"",COUNTIFS(stats3!$E$4:$E$33,Q$4,stats3!$F$4:$F$33,$D10))</f>
        <v/>
      </c>
      <c r="R10" s="73" t="str">
        <f>IF(COUNTIFS(stats3!$E$4:$E$33,R$4,stats3!$F$4:$F$33,$D10)=0,"",COUNTIFS(stats3!$E$4:$E$33,R$4,stats3!$F$4:$F$33,$D10))</f>
        <v/>
      </c>
      <c r="S10" s="73" t="str">
        <f>IF(COUNTIFS(stats3!$E$4:$E$33,S$4,stats3!$F$4:$F$33,$D10)=0,"",COUNTIFS(stats3!$E$4:$E$33,S$4,stats3!$F$4:$F$33,$D10))</f>
        <v/>
      </c>
      <c r="T10" s="73" t="str">
        <f>IF(COUNTIFS(stats3!$E$4:$E$33,T$4,stats3!$F$4:$F$33,$D10)=0,"",COUNTIFS(stats3!$E$4:$E$33,T$4,stats3!$F$4:$F$33,$D10))</f>
        <v/>
      </c>
      <c r="U10" s="73" t="str">
        <f>IF(COUNTIFS(stats3!$E$4:$E$33,U$4,stats3!$F$4:$F$33,$D10)=0,"",COUNTIFS(stats3!$E$4:$E$33,U$4,stats3!$F$4:$F$33,$D10))</f>
        <v/>
      </c>
      <c r="V10" s="73" t="str">
        <f>IF(COUNTIFS(stats3!$E$4:$E$33,V$4,stats3!$F$4:$F$33,$D10)=0,"",COUNTIFS(stats3!$E$4:$E$33,V$4,stats3!$F$4:$F$33,$D10))</f>
        <v/>
      </c>
      <c r="W10" s="73" t="str">
        <f>IF(COUNTIFS(stats3!$E$4:$E$33,W$4,stats3!$F$4:$F$33,$D10)=0,"",COUNTIFS(stats3!$E$4:$E$33,W$4,stats3!$F$4:$F$33,$D10))</f>
        <v/>
      </c>
      <c r="X10" s="73" t="str">
        <f>IF(COUNTIFS(stats3!$E$4:$E$33,X$4,stats3!$F$4:$F$33,$D10)=0,"",COUNTIFS(stats3!$E$4:$E$33,X$4,stats3!$F$4:$F$33,$D10))</f>
        <v/>
      </c>
      <c r="Y10" s="73" t="str">
        <f>IF(COUNTIFS(stats3!$E$4:$E$33,Y$4,stats3!$F$4:$F$33,$D10)=0,"",COUNTIFS(stats3!$E$4:$E$33,Y$4,stats3!$F$4:$F$33,$D10))</f>
        <v/>
      </c>
      <c r="Z10" s="4">
        <f t="shared" si="1"/>
        <v>1</v>
      </c>
      <c r="AA10" s="5"/>
    </row>
    <row r="11" spans="1:27" ht="19.5" customHeight="1" x14ac:dyDescent="0.2">
      <c r="A11" s="5"/>
      <c r="B11" s="143"/>
      <c r="C11" s="65">
        <f t="shared" si="0"/>
        <v>2</v>
      </c>
      <c r="D11" s="67">
        <v>6</v>
      </c>
      <c r="E11" s="69" t="str">
        <f>IF(COUNTIFS(stats3!$E$4:$E$33,E$4,stats3!$F$4:$F$33,$D11)=0,"",COUNTIFS(stats3!$E$4:$E$33,E$4,stats3!$F$4:$F$33,$D11))</f>
        <v/>
      </c>
      <c r="F11" s="69" t="str">
        <f>IF(COUNTIFS(stats3!$E$4:$E$33,F$4,stats3!$F$4:$F$33,$D11)=0,"",COUNTIFS(stats3!$E$4:$E$33,F$4,stats3!$F$4:$F$33,$D11))</f>
        <v/>
      </c>
      <c r="G11" s="70" t="str">
        <f>IF(COUNTIFS(stats3!$E$4:$E$33,G$4,stats3!$F$4:$F$33,$D11)=0,"",COUNTIFS(stats3!$E$4:$E$33,G$4,stats3!$F$4:$F$33,$D11))</f>
        <v/>
      </c>
      <c r="H11" s="71" t="str">
        <f>IF(COUNTIFS(stats3!$E$4:$E$33,H$4,stats3!$F$4:$F$33,$D11)=0,"",COUNTIFS(stats3!$E$4:$E$33,H$4,stats3!$F$4:$F$33,$D11))</f>
        <v/>
      </c>
      <c r="I11" s="71" t="str">
        <f>IF(COUNTIFS(stats3!$E$4:$E$33,I$4,stats3!$F$4:$F$33,$D11)=0,"",COUNTIFS(stats3!$E$4:$E$33,I$4,stats3!$F$4:$F$33,$D11))</f>
        <v/>
      </c>
      <c r="J11" s="71">
        <f>IF(COUNTIFS(stats3!$E$4:$E$33,J$4,stats3!$F$4:$F$33,$D11)=0,"",COUNTIFS(stats3!$E$4:$E$33,J$4,stats3!$F$4:$F$33,$D11))</f>
        <v>1</v>
      </c>
      <c r="K11" s="71" t="str">
        <f>IF(COUNTIFS(stats3!$E$4:$E$33,K$4,stats3!$F$4:$F$33,$D11)=0,"",COUNTIFS(stats3!$E$4:$E$33,K$4,stats3!$F$4:$F$33,$D11))</f>
        <v/>
      </c>
      <c r="L11" s="71">
        <f>IF(COUNTIFS(stats3!$E$4:$E$33,L$4,stats3!$F$4:$F$33,$D11)=0,"",COUNTIFS(stats3!$E$4:$E$33,L$4,stats3!$F$4:$F$33,$D11))</f>
        <v>1</v>
      </c>
      <c r="M11" s="71" t="str">
        <f>IF(COUNTIFS(stats3!$E$4:$E$33,M$4,stats3!$F$4:$F$33,$D11)=0,"",COUNTIFS(stats3!$E$4:$E$33,M$4,stats3!$F$4:$F$33,$D11))</f>
        <v/>
      </c>
      <c r="N11" s="74" t="str">
        <f>IF(COUNTIFS(stats3!$E$4:$E$33,N$4,stats3!$F$4:$F$33,$D11)=0,"",COUNTIFS(stats3!$E$4:$E$33,N$4,stats3!$F$4:$F$33,$D11))</f>
        <v/>
      </c>
      <c r="O11" s="73" t="str">
        <f>IF(COUNTIFS(stats3!$E$4:$E$33,O$4,stats3!$F$4:$F$33,$D11)=0,"",COUNTIFS(stats3!$E$4:$E$33,O$4,stats3!$F$4:$F$33,$D11))</f>
        <v/>
      </c>
      <c r="P11" s="73" t="str">
        <f>IF(COUNTIFS(stats3!$E$4:$E$33,P$4,stats3!$F$4:$F$33,$D11)=0,"",COUNTIFS(stats3!$E$4:$E$33,P$4,stats3!$F$4:$F$33,$D11))</f>
        <v/>
      </c>
      <c r="Q11" s="73" t="str">
        <f>IF(COUNTIFS(stats3!$E$4:$E$33,Q$4,stats3!$F$4:$F$33,$D11)=0,"",COUNTIFS(stats3!$E$4:$E$33,Q$4,stats3!$F$4:$F$33,$D11))</f>
        <v/>
      </c>
      <c r="R11" s="73" t="str">
        <f>IF(COUNTIFS(stats3!$E$4:$E$33,R$4,stats3!$F$4:$F$33,$D11)=0,"",COUNTIFS(stats3!$E$4:$E$33,R$4,stats3!$F$4:$F$33,$D11))</f>
        <v/>
      </c>
      <c r="S11" s="73" t="str">
        <f>IF(COUNTIFS(stats3!$E$4:$E$33,S$4,stats3!$F$4:$F$33,$D11)=0,"",COUNTIFS(stats3!$E$4:$E$33,S$4,stats3!$F$4:$F$33,$D11))</f>
        <v/>
      </c>
      <c r="T11" s="73" t="str">
        <f>IF(COUNTIFS(stats3!$E$4:$E$33,T$4,stats3!$F$4:$F$33,$D11)=0,"",COUNTIFS(stats3!$E$4:$E$33,T$4,stats3!$F$4:$F$33,$D11))</f>
        <v/>
      </c>
      <c r="U11" s="73" t="str">
        <f>IF(COUNTIFS(stats3!$E$4:$E$33,U$4,stats3!$F$4:$F$33,$D11)=0,"",COUNTIFS(stats3!$E$4:$E$33,U$4,stats3!$F$4:$F$33,$D11))</f>
        <v/>
      </c>
      <c r="V11" s="73" t="str">
        <f>IF(COUNTIFS(stats3!$E$4:$E$33,V$4,stats3!$F$4:$F$33,$D11)=0,"",COUNTIFS(stats3!$E$4:$E$33,V$4,stats3!$F$4:$F$33,$D11))</f>
        <v/>
      </c>
      <c r="W11" s="73" t="str">
        <f>IF(COUNTIFS(stats3!$E$4:$E$33,W$4,stats3!$F$4:$F$33,$D11)=0,"",COUNTIFS(stats3!$E$4:$E$33,W$4,stats3!$F$4:$F$33,$D11))</f>
        <v/>
      </c>
      <c r="X11" s="73" t="str">
        <f>IF(COUNTIFS(stats3!$E$4:$E$33,X$4,stats3!$F$4:$F$33,$D11)=0,"",COUNTIFS(stats3!$E$4:$E$33,X$4,stats3!$F$4:$F$33,$D11))</f>
        <v/>
      </c>
      <c r="Y11" s="73" t="str">
        <f>IF(COUNTIFS(stats3!$E$4:$E$33,Y$4,stats3!$F$4:$F$33,$D11)=0,"",COUNTIFS(stats3!$E$4:$E$33,Y$4,stats3!$F$4:$F$33,$D11))</f>
        <v/>
      </c>
      <c r="Z11" s="4">
        <f t="shared" si="1"/>
        <v>2</v>
      </c>
      <c r="AA11" s="5"/>
    </row>
    <row r="12" spans="1:27" ht="19.5" customHeight="1" x14ac:dyDescent="0.2">
      <c r="A12" s="5"/>
      <c r="B12" s="143"/>
      <c r="C12" s="65">
        <f t="shared" si="0"/>
        <v>0</v>
      </c>
      <c r="D12" s="67">
        <v>7</v>
      </c>
      <c r="E12" s="69" t="str">
        <f>IF(COUNTIFS(stats3!$E$4:$E$33,E$4,stats3!$F$4:$F$33,$D12)=0,"",COUNTIFS(stats3!$E$4:$E$33,E$4,stats3!$F$4:$F$33,$D12))</f>
        <v/>
      </c>
      <c r="F12" s="70" t="str">
        <f>IF(COUNTIFS(stats3!$E$4:$E$33,F$4,stats3!$F$4:$F$33,$D12)=0,"",COUNTIFS(stats3!$E$4:$E$33,F$4,stats3!$F$4:$F$33,$D12))</f>
        <v/>
      </c>
      <c r="G12" s="71" t="str">
        <f>IF(COUNTIFS(stats3!$E$4:$E$33,G$4,stats3!$F$4:$F$33,$D12)=0,"",COUNTIFS(stats3!$E$4:$E$33,G$4,stats3!$F$4:$F$33,$D12))</f>
        <v/>
      </c>
      <c r="H12" s="71" t="str">
        <f>IF(COUNTIFS(stats3!$E$4:$E$33,H$4,stats3!$F$4:$F$33,$D12)=0,"",COUNTIFS(stats3!$E$4:$E$33,H$4,stats3!$F$4:$F$33,$D12))</f>
        <v/>
      </c>
      <c r="I12" s="71" t="str">
        <f>IF(COUNTIFS(stats3!$E$4:$E$33,I$4,stats3!$F$4:$F$33,$D12)=0,"",COUNTIFS(stats3!$E$4:$E$33,I$4,stats3!$F$4:$F$33,$D12))</f>
        <v/>
      </c>
      <c r="J12" s="71" t="str">
        <f>IF(COUNTIFS(stats3!$E$4:$E$33,J$4,stats3!$F$4:$F$33,$D12)=0,"",COUNTIFS(stats3!$E$4:$E$33,J$4,stats3!$F$4:$F$33,$D12))</f>
        <v/>
      </c>
      <c r="K12" s="71" t="str">
        <f>IF(COUNTIFS(stats3!$E$4:$E$33,K$4,stats3!$F$4:$F$33,$D12)=0,"",COUNTIFS(stats3!$E$4:$E$33,K$4,stats3!$F$4:$F$33,$D12))</f>
        <v/>
      </c>
      <c r="L12" s="71" t="str">
        <f>IF(COUNTIFS(stats3!$E$4:$E$33,L$4,stats3!$F$4:$F$33,$D12)=0,"",COUNTIFS(stats3!$E$4:$E$33,L$4,stats3!$F$4:$F$33,$D12))</f>
        <v/>
      </c>
      <c r="M12" s="74" t="str">
        <f>IF(COUNTIFS(stats3!$E$4:$E$33,M$4,stats3!$F$4:$F$33,$D12)=0,"",COUNTIFS(stats3!$E$4:$E$33,M$4,stats3!$F$4:$F$33,$D12))</f>
        <v/>
      </c>
      <c r="N12" s="73" t="str">
        <f>IF(COUNTIFS(stats3!$E$4:$E$33,N$4,stats3!$F$4:$F$33,$D12)=0,"",COUNTIFS(stats3!$E$4:$E$33,N$4,stats3!$F$4:$F$33,$D12))</f>
        <v/>
      </c>
      <c r="O12" s="73" t="str">
        <f>IF(COUNTIFS(stats3!$E$4:$E$33,O$4,stats3!$F$4:$F$33,$D12)=0,"",COUNTIFS(stats3!$E$4:$E$33,O$4,stats3!$F$4:$F$33,$D12))</f>
        <v/>
      </c>
      <c r="P12" s="73" t="str">
        <f>IF(COUNTIFS(stats3!$E$4:$E$33,P$4,stats3!$F$4:$F$33,$D12)=0,"",COUNTIFS(stats3!$E$4:$E$33,P$4,stats3!$F$4:$F$33,$D12))</f>
        <v/>
      </c>
      <c r="Q12" s="73" t="str">
        <f>IF(COUNTIFS(stats3!$E$4:$E$33,Q$4,stats3!$F$4:$F$33,$D12)=0,"",COUNTIFS(stats3!$E$4:$E$33,Q$4,stats3!$F$4:$F$33,$D12))</f>
        <v/>
      </c>
      <c r="R12" s="73" t="str">
        <f>IF(COUNTIFS(stats3!$E$4:$E$33,R$4,stats3!$F$4:$F$33,$D12)=0,"",COUNTIFS(stats3!$E$4:$E$33,R$4,stats3!$F$4:$F$33,$D12))</f>
        <v/>
      </c>
      <c r="S12" s="73" t="str">
        <f>IF(COUNTIFS(stats3!$E$4:$E$33,S$4,stats3!$F$4:$F$33,$D12)=0,"",COUNTIFS(stats3!$E$4:$E$33,S$4,stats3!$F$4:$F$33,$D12))</f>
        <v/>
      </c>
      <c r="T12" s="73" t="str">
        <f>IF(COUNTIFS(stats3!$E$4:$E$33,T$4,stats3!$F$4:$F$33,$D12)=0,"",COUNTIFS(stats3!$E$4:$E$33,T$4,stats3!$F$4:$F$33,$D12))</f>
        <v/>
      </c>
      <c r="U12" s="73" t="str">
        <f>IF(COUNTIFS(stats3!$E$4:$E$33,U$4,stats3!$F$4:$F$33,$D12)=0,"",COUNTIFS(stats3!$E$4:$E$33,U$4,stats3!$F$4:$F$33,$D12))</f>
        <v/>
      </c>
      <c r="V12" s="73" t="str">
        <f>IF(COUNTIFS(stats3!$E$4:$E$33,V$4,stats3!$F$4:$F$33,$D12)=0,"",COUNTIFS(stats3!$E$4:$E$33,V$4,stats3!$F$4:$F$33,$D12))</f>
        <v/>
      </c>
      <c r="W12" s="73" t="str">
        <f>IF(COUNTIFS(stats3!$E$4:$E$33,W$4,stats3!$F$4:$F$33,$D12)=0,"",COUNTIFS(stats3!$E$4:$E$33,W$4,stats3!$F$4:$F$33,$D12))</f>
        <v/>
      </c>
      <c r="X12" s="73" t="str">
        <f>IF(COUNTIFS(stats3!$E$4:$E$33,X$4,stats3!$F$4:$F$33,$D12)=0,"",COUNTIFS(stats3!$E$4:$E$33,X$4,stats3!$F$4:$F$33,$D12))</f>
        <v/>
      </c>
      <c r="Y12" s="73" t="str">
        <f>IF(COUNTIFS(stats3!$E$4:$E$33,Y$4,stats3!$F$4:$F$33,$D12)=0,"",COUNTIFS(stats3!$E$4:$E$33,Y$4,stats3!$F$4:$F$33,$D12))</f>
        <v/>
      </c>
      <c r="Z12" s="4">
        <f t="shared" si="1"/>
        <v>0</v>
      </c>
      <c r="AA12" s="5"/>
    </row>
    <row r="13" spans="1:27" ht="19.5" customHeight="1" x14ac:dyDescent="0.2">
      <c r="A13" s="5"/>
      <c r="B13" s="143"/>
      <c r="C13" s="65">
        <f t="shared" si="0"/>
        <v>1</v>
      </c>
      <c r="D13" s="67">
        <v>8</v>
      </c>
      <c r="E13" s="70" t="str">
        <f>IF(COUNTIFS(stats3!$E$4:$E$33,E$4,stats3!$F$4:$F$33,$D13)=0,"",COUNTIFS(stats3!$E$4:$E$33,E$4,stats3!$F$4:$F$33,$D13))</f>
        <v/>
      </c>
      <c r="F13" s="71" t="str">
        <f>IF(COUNTIFS(stats3!$E$4:$E$33,F$4,stats3!$F$4:$F$33,$D13)=0,"",COUNTIFS(stats3!$E$4:$E$33,F$4,stats3!$F$4:$F$33,$D13))</f>
        <v/>
      </c>
      <c r="G13" s="71" t="str">
        <f>IF(COUNTIFS(stats3!$E$4:$E$33,G$4,stats3!$F$4:$F$33,$D13)=0,"",COUNTIFS(stats3!$E$4:$E$33,G$4,stats3!$F$4:$F$33,$D13))</f>
        <v/>
      </c>
      <c r="H13" s="71" t="str">
        <f>IF(COUNTIFS(stats3!$E$4:$E$33,H$4,stats3!$F$4:$F$33,$D13)=0,"",COUNTIFS(stats3!$E$4:$E$33,H$4,stats3!$F$4:$F$33,$D13))</f>
        <v/>
      </c>
      <c r="I13" s="71" t="str">
        <f>IF(COUNTIFS(stats3!$E$4:$E$33,I$4,stats3!$F$4:$F$33,$D13)=0,"",COUNTIFS(stats3!$E$4:$E$33,I$4,stats3!$F$4:$F$33,$D13))</f>
        <v/>
      </c>
      <c r="J13" s="71" t="str">
        <f>IF(COUNTIFS(stats3!$E$4:$E$33,J$4,stats3!$F$4:$F$33,$D13)=0,"",COUNTIFS(stats3!$E$4:$E$33,J$4,stats3!$F$4:$F$33,$D13))</f>
        <v/>
      </c>
      <c r="K13" s="71">
        <f>IF(COUNTIFS(stats3!$E$4:$E$33,K$4,stats3!$F$4:$F$33,$D13)=0,"",COUNTIFS(stats3!$E$4:$E$33,K$4,stats3!$F$4:$F$33,$D13))</f>
        <v>1</v>
      </c>
      <c r="L13" s="74" t="str">
        <f>IF(COUNTIFS(stats3!$E$4:$E$33,L$4,stats3!$F$4:$F$33,$D13)=0,"",COUNTIFS(stats3!$E$4:$E$33,L$4,stats3!$F$4:$F$33,$D13))</f>
        <v/>
      </c>
      <c r="M13" s="73" t="str">
        <f>IF(COUNTIFS(stats3!$E$4:$E$33,M$4,stats3!$F$4:$F$33,$D13)=0,"",COUNTIFS(stats3!$E$4:$E$33,M$4,stats3!$F$4:$F$33,$D13))</f>
        <v/>
      </c>
      <c r="N13" s="73" t="str">
        <f>IF(COUNTIFS(stats3!$E$4:$E$33,N$4,stats3!$F$4:$F$33,$D13)=0,"",COUNTIFS(stats3!$E$4:$E$33,N$4,stats3!$F$4:$F$33,$D13))</f>
        <v/>
      </c>
      <c r="O13" s="73" t="str">
        <f>IF(COUNTIFS(stats3!$E$4:$E$33,O$4,stats3!$F$4:$F$33,$D13)=0,"",COUNTIFS(stats3!$E$4:$E$33,O$4,stats3!$F$4:$F$33,$D13))</f>
        <v/>
      </c>
      <c r="P13" s="73" t="str">
        <f>IF(COUNTIFS(stats3!$E$4:$E$33,P$4,stats3!$F$4:$F$33,$D13)=0,"",COUNTIFS(stats3!$E$4:$E$33,P$4,stats3!$F$4:$F$33,$D13))</f>
        <v/>
      </c>
      <c r="Q13" s="73" t="str">
        <f>IF(COUNTIFS(stats3!$E$4:$E$33,Q$4,stats3!$F$4:$F$33,$D13)=0,"",COUNTIFS(stats3!$E$4:$E$33,Q$4,stats3!$F$4:$F$33,$D13))</f>
        <v/>
      </c>
      <c r="R13" s="73" t="str">
        <f>IF(COUNTIFS(stats3!$E$4:$E$33,R$4,stats3!$F$4:$F$33,$D13)=0,"",COUNTIFS(stats3!$E$4:$E$33,R$4,stats3!$F$4:$F$33,$D13))</f>
        <v/>
      </c>
      <c r="S13" s="73" t="str">
        <f>IF(COUNTIFS(stats3!$E$4:$E$33,S$4,stats3!$F$4:$F$33,$D13)=0,"",COUNTIFS(stats3!$E$4:$E$33,S$4,stats3!$F$4:$F$33,$D13))</f>
        <v/>
      </c>
      <c r="T13" s="73" t="str">
        <f>IF(COUNTIFS(stats3!$E$4:$E$33,T$4,stats3!$F$4:$F$33,$D13)=0,"",COUNTIFS(stats3!$E$4:$E$33,T$4,stats3!$F$4:$F$33,$D13))</f>
        <v/>
      </c>
      <c r="U13" s="73" t="str">
        <f>IF(COUNTIFS(stats3!$E$4:$E$33,U$4,stats3!$F$4:$F$33,$D13)=0,"",COUNTIFS(stats3!$E$4:$E$33,U$4,stats3!$F$4:$F$33,$D13))</f>
        <v/>
      </c>
      <c r="V13" s="73" t="str">
        <f>IF(COUNTIFS(stats3!$E$4:$E$33,V$4,stats3!$F$4:$F$33,$D13)=0,"",COUNTIFS(stats3!$E$4:$E$33,V$4,stats3!$F$4:$F$33,$D13))</f>
        <v/>
      </c>
      <c r="W13" s="73" t="str">
        <f>IF(COUNTIFS(stats3!$E$4:$E$33,W$4,stats3!$F$4:$F$33,$D13)=0,"",COUNTIFS(stats3!$E$4:$E$33,W$4,stats3!$F$4:$F$33,$D13))</f>
        <v/>
      </c>
      <c r="X13" s="73" t="str">
        <f>IF(COUNTIFS(stats3!$E$4:$E$33,X$4,stats3!$F$4:$F$33,$D13)=0,"",COUNTIFS(stats3!$E$4:$E$33,X$4,stats3!$F$4:$F$33,$D13))</f>
        <v/>
      </c>
      <c r="Y13" s="73" t="str">
        <f>IF(COUNTIFS(stats3!$E$4:$E$33,Y$4,stats3!$F$4:$F$33,$D13)=0,"",COUNTIFS(stats3!$E$4:$E$33,Y$4,stats3!$F$4:$F$33,$D13))</f>
        <v/>
      </c>
      <c r="Z13" s="4">
        <f t="shared" si="1"/>
        <v>1</v>
      </c>
      <c r="AA13" s="5"/>
    </row>
    <row r="14" spans="1:27" ht="19.5" customHeight="1" x14ac:dyDescent="0.2">
      <c r="A14" s="5"/>
      <c r="B14" s="143"/>
      <c r="C14" s="65">
        <f t="shared" si="0"/>
        <v>0</v>
      </c>
      <c r="D14" s="67">
        <v>9</v>
      </c>
      <c r="E14" s="71" t="str">
        <f>IF(COUNTIFS(stats3!$E$4:$E$33,E$4,stats3!$F$4:$F$33,$D14)=0,"",COUNTIFS(stats3!$E$4:$E$33,E$4,stats3!$F$4:$F$33,$D14))</f>
        <v/>
      </c>
      <c r="F14" s="71" t="str">
        <f>IF(COUNTIFS(stats3!$E$4:$E$33,F$4,stats3!$F$4:$F$33,$D14)=0,"",COUNTIFS(stats3!$E$4:$E$33,F$4,stats3!$F$4:$F$33,$D14))</f>
        <v/>
      </c>
      <c r="G14" s="71" t="str">
        <f>IF(COUNTIFS(stats3!$E$4:$E$33,G$4,stats3!$F$4:$F$33,$D14)=0,"",COUNTIFS(stats3!$E$4:$E$33,G$4,stats3!$F$4:$F$33,$D14))</f>
        <v/>
      </c>
      <c r="H14" s="71" t="str">
        <f>IF(COUNTIFS(stats3!$E$4:$E$33,H$4,stats3!$F$4:$F$33,$D14)=0,"",COUNTIFS(stats3!$E$4:$E$33,H$4,stats3!$F$4:$F$33,$D14))</f>
        <v/>
      </c>
      <c r="I14" s="71" t="str">
        <f>IF(COUNTIFS(stats3!$E$4:$E$33,I$4,stats3!$F$4:$F$33,$D14)=0,"",COUNTIFS(stats3!$E$4:$E$33,I$4,stats3!$F$4:$F$33,$D14))</f>
        <v/>
      </c>
      <c r="J14" s="71" t="str">
        <f>IF(COUNTIFS(stats3!$E$4:$E$33,J$4,stats3!$F$4:$F$33,$D14)=0,"",COUNTIFS(stats3!$E$4:$E$33,J$4,stats3!$F$4:$F$33,$D14))</f>
        <v/>
      </c>
      <c r="K14" s="74" t="str">
        <f>IF(COUNTIFS(stats3!$E$4:$E$33,K$4,stats3!$F$4:$F$33,$D14)=0,"",COUNTIFS(stats3!$E$4:$E$33,K$4,stats3!$F$4:$F$33,$D14))</f>
        <v/>
      </c>
      <c r="L14" s="73" t="str">
        <f>IF(COUNTIFS(stats3!$E$4:$E$33,L$4,stats3!$F$4:$F$33,$D14)=0,"",COUNTIFS(stats3!$E$4:$E$33,L$4,stats3!$F$4:$F$33,$D14))</f>
        <v/>
      </c>
      <c r="M14" s="73" t="str">
        <f>IF(COUNTIFS(stats3!$E$4:$E$33,M$4,stats3!$F$4:$F$33,$D14)=0,"",COUNTIFS(stats3!$E$4:$E$33,M$4,stats3!$F$4:$F$33,$D14))</f>
        <v/>
      </c>
      <c r="N14" s="73" t="str">
        <f>IF(COUNTIFS(stats3!$E$4:$E$33,N$4,stats3!$F$4:$F$33,$D14)=0,"",COUNTIFS(stats3!$E$4:$E$33,N$4,stats3!$F$4:$F$33,$D14))</f>
        <v/>
      </c>
      <c r="O14" s="73" t="str">
        <f>IF(COUNTIFS(stats3!$E$4:$E$33,O$4,stats3!$F$4:$F$33,$D14)=0,"",COUNTIFS(stats3!$E$4:$E$33,O$4,stats3!$F$4:$F$33,$D14))</f>
        <v/>
      </c>
      <c r="P14" s="73" t="str">
        <f>IF(COUNTIFS(stats3!$E$4:$E$33,P$4,stats3!$F$4:$F$33,$D14)=0,"",COUNTIFS(stats3!$E$4:$E$33,P$4,stats3!$F$4:$F$33,$D14))</f>
        <v/>
      </c>
      <c r="Q14" s="73" t="str">
        <f>IF(COUNTIFS(stats3!$E$4:$E$33,Q$4,stats3!$F$4:$F$33,$D14)=0,"",COUNTIFS(stats3!$E$4:$E$33,Q$4,stats3!$F$4:$F$33,$D14))</f>
        <v/>
      </c>
      <c r="R14" s="73" t="str">
        <f>IF(COUNTIFS(stats3!$E$4:$E$33,R$4,stats3!$F$4:$F$33,$D14)=0,"",COUNTIFS(stats3!$E$4:$E$33,R$4,stats3!$F$4:$F$33,$D14))</f>
        <v/>
      </c>
      <c r="S14" s="73" t="str">
        <f>IF(COUNTIFS(stats3!$E$4:$E$33,S$4,stats3!$F$4:$F$33,$D14)=0,"",COUNTIFS(stats3!$E$4:$E$33,S$4,stats3!$F$4:$F$33,$D14))</f>
        <v/>
      </c>
      <c r="T14" s="73" t="str">
        <f>IF(COUNTIFS(stats3!$E$4:$E$33,T$4,stats3!$F$4:$F$33,$D14)=0,"",COUNTIFS(stats3!$E$4:$E$33,T$4,stats3!$F$4:$F$33,$D14))</f>
        <v/>
      </c>
      <c r="U14" s="73" t="str">
        <f>IF(COUNTIFS(stats3!$E$4:$E$33,U$4,stats3!$F$4:$F$33,$D14)=0,"",COUNTIFS(stats3!$E$4:$E$33,U$4,stats3!$F$4:$F$33,$D14))</f>
        <v/>
      </c>
      <c r="V14" s="73" t="str">
        <f>IF(COUNTIFS(stats3!$E$4:$E$33,V$4,stats3!$F$4:$F$33,$D14)=0,"",COUNTIFS(stats3!$E$4:$E$33,V$4,stats3!$F$4:$F$33,$D14))</f>
        <v/>
      </c>
      <c r="W14" s="73" t="str">
        <f>IF(COUNTIFS(stats3!$E$4:$E$33,W$4,stats3!$F$4:$F$33,$D14)=0,"",COUNTIFS(stats3!$E$4:$E$33,W$4,stats3!$F$4:$F$33,$D14))</f>
        <v/>
      </c>
      <c r="X14" s="73" t="str">
        <f>IF(COUNTIFS(stats3!$E$4:$E$33,X$4,stats3!$F$4:$F$33,$D14)=0,"",COUNTIFS(stats3!$E$4:$E$33,X$4,stats3!$F$4:$F$33,$D14))</f>
        <v/>
      </c>
      <c r="Y14" s="73" t="str">
        <f>IF(COUNTIFS(stats3!$E$4:$E$33,Y$4,stats3!$F$4:$F$33,$D14)=0,"",COUNTIFS(stats3!$E$4:$E$33,Y$4,stats3!$F$4:$F$33,$D14))</f>
        <v/>
      </c>
      <c r="Z14" s="4">
        <f t="shared" si="1"/>
        <v>0</v>
      </c>
      <c r="AA14" s="5"/>
    </row>
    <row r="15" spans="1:27" ht="19.5" customHeight="1" x14ac:dyDescent="0.2">
      <c r="A15" s="5"/>
      <c r="B15" s="143"/>
      <c r="C15" s="65">
        <f t="shared" si="0"/>
        <v>0</v>
      </c>
      <c r="D15" s="67">
        <v>10</v>
      </c>
      <c r="E15" s="71" t="str">
        <f>IF(COUNTIFS(stats3!$E$4:$E$33,E$4,stats3!$F$4:$F$33,$D15)=0,"",COUNTIFS(stats3!$E$4:$E$33,E$4,stats3!$F$4:$F$33,$D15))</f>
        <v/>
      </c>
      <c r="F15" s="71" t="str">
        <f>IF(COUNTIFS(stats3!$E$4:$E$33,F$4,stats3!$F$4:$F$33,$D15)=0,"",COUNTIFS(stats3!$E$4:$E$33,F$4,stats3!$F$4:$F$33,$D15))</f>
        <v/>
      </c>
      <c r="G15" s="71" t="str">
        <f>IF(COUNTIFS(stats3!$E$4:$E$33,G$4,stats3!$F$4:$F$33,$D15)=0,"",COUNTIFS(stats3!$E$4:$E$33,G$4,stats3!$F$4:$F$33,$D15))</f>
        <v/>
      </c>
      <c r="H15" s="71" t="str">
        <f>IF(COUNTIFS(stats3!$E$4:$E$33,H$4,stats3!$F$4:$F$33,$D15)=0,"",COUNTIFS(stats3!$E$4:$E$33,H$4,stats3!$F$4:$F$33,$D15))</f>
        <v/>
      </c>
      <c r="I15" s="71" t="str">
        <f>IF(COUNTIFS(stats3!$E$4:$E$33,I$4,stats3!$F$4:$F$33,$D15)=0,"",COUNTIFS(stats3!$E$4:$E$33,I$4,stats3!$F$4:$F$33,$D15))</f>
        <v/>
      </c>
      <c r="J15" s="74" t="str">
        <f>IF(COUNTIFS(stats3!$E$4:$E$33,J$4,stats3!$F$4:$F$33,$D15)=0,"",COUNTIFS(stats3!$E$4:$E$33,J$4,stats3!$F$4:$F$33,$D15))</f>
        <v/>
      </c>
      <c r="K15" s="73" t="str">
        <f>IF(COUNTIFS(stats3!$E$4:$E$33,K$4,stats3!$F$4:$F$33,$D15)=0,"",COUNTIFS(stats3!$E$4:$E$33,K$4,stats3!$F$4:$F$33,$D15))</f>
        <v/>
      </c>
      <c r="L15" s="73" t="str">
        <f>IF(COUNTIFS(stats3!$E$4:$E$33,L$4,stats3!$F$4:$F$33,$D15)=0,"",COUNTIFS(stats3!$E$4:$E$33,L$4,stats3!$F$4:$F$33,$D15))</f>
        <v/>
      </c>
      <c r="M15" s="73" t="str">
        <f>IF(COUNTIFS(stats3!$E$4:$E$33,M$4,stats3!$F$4:$F$33,$D15)=0,"",COUNTIFS(stats3!$E$4:$E$33,M$4,stats3!$F$4:$F$33,$D15))</f>
        <v/>
      </c>
      <c r="N15" s="73" t="str">
        <f>IF(COUNTIFS(stats3!$E$4:$E$33,N$4,stats3!$F$4:$F$33,$D15)=0,"",COUNTIFS(stats3!$E$4:$E$33,N$4,stats3!$F$4:$F$33,$D15))</f>
        <v/>
      </c>
      <c r="O15" s="73" t="str">
        <f>IF(COUNTIFS(stats3!$E$4:$E$33,O$4,stats3!$F$4:$F$33,$D15)=0,"",COUNTIFS(stats3!$E$4:$E$33,O$4,stats3!$F$4:$F$33,$D15))</f>
        <v/>
      </c>
      <c r="P15" s="73" t="str">
        <f>IF(COUNTIFS(stats3!$E$4:$E$33,P$4,stats3!$F$4:$F$33,$D15)=0,"",COUNTIFS(stats3!$E$4:$E$33,P$4,stats3!$F$4:$F$33,$D15))</f>
        <v/>
      </c>
      <c r="Q15" s="73" t="str">
        <f>IF(COUNTIFS(stats3!$E$4:$E$33,Q$4,stats3!$F$4:$F$33,$D15)=0,"",COUNTIFS(stats3!$E$4:$E$33,Q$4,stats3!$F$4:$F$33,$D15))</f>
        <v/>
      </c>
      <c r="R15" s="73" t="str">
        <f>IF(COUNTIFS(stats3!$E$4:$E$33,R$4,stats3!$F$4:$F$33,$D15)=0,"",COUNTIFS(stats3!$E$4:$E$33,R$4,stats3!$F$4:$F$33,$D15))</f>
        <v/>
      </c>
      <c r="S15" s="73" t="str">
        <f>IF(COUNTIFS(stats3!$E$4:$E$33,S$4,stats3!$F$4:$F$33,$D15)=0,"",COUNTIFS(stats3!$E$4:$E$33,S$4,stats3!$F$4:$F$33,$D15))</f>
        <v/>
      </c>
      <c r="T15" s="73" t="str">
        <f>IF(COUNTIFS(stats3!$E$4:$E$33,T$4,stats3!$F$4:$F$33,$D15)=0,"",COUNTIFS(stats3!$E$4:$E$33,T$4,stats3!$F$4:$F$33,$D15))</f>
        <v/>
      </c>
      <c r="U15" s="73" t="str">
        <f>IF(COUNTIFS(stats3!$E$4:$E$33,U$4,stats3!$F$4:$F$33,$D15)=0,"",COUNTIFS(stats3!$E$4:$E$33,U$4,stats3!$F$4:$F$33,$D15))</f>
        <v/>
      </c>
      <c r="V15" s="73" t="str">
        <f>IF(COUNTIFS(stats3!$E$4:$E$33,V$4,stats3!$F$4:$F$33,$D15)=0,"",COUNTIFS(stats3!$E$4:$E$33,V$4,stats3!$F$4:$F$33,$D15))</f>
        <v/>
      </c>
      <c r="W15" s="73" t="str">
        <f>IF(COUNTIFS(stats3!$E$4:$E$33,W$4,stats3!$F$4:$F$33,$D15)=0,"",COUNTIFS(stats3!$E$4:$E$33,W$4,stats3!$F$4:$F$33,$D15))</f>
        <v/>
      </c>
      <c r="X15" s="73" t="str">
        <f>IF(COUNTIFS(stats3!$E$4:$E$33,X$4,stats3!$F$4:$F$33,$D15)=0,"",COUNTIFS(stats3!$E$4:$E$33,X$4,stats3!$F$4:$F$33,$D15))</f>
        <v/>
      </c>
      <c r="Y15" s="73" t="str">
        <f>IF(COUNTIFS(stats3!$E$4:$E$33,Y$4,stats3!$F$4:$F$33,$D15)=0,"",COUNTIFS(stats3!$E$4:$E$33,Y$4,stats3!$F$4:$F$33,$D15))</f>
        <v/>
      </c>
      <c r="Z15" s="4">
        <f t="shared" si="1"/>
        <v>0</v>
      </c>
      <c r="AA15" s="5"/>
    </row>
    <row r="16" spans="1:27" ht="19.5" customHeight="1" x14ac:dyDescent="0.2">
      <c r="A16" s="5"/>
      <c r="B16" s="143"/>
      <c r="C16" s="65">
        <f t="shared" si="0"/>
        <v>0</v>
      </c>
      <c r="D16" s="67">
        <v>11</v>
      </c>
      <c r="E16" s="71" t="str">
        <f>IF(COUNTIFS(stats3!$E$4:$E$33,E$4,stats3!$F$4:$F$33,$D16)=0,"",COUNTIFS(stats3!$E$4:$E$33,E$4,stats3!$F$4:$F$33,$D16))</f>
        <v/>
      </c>
      <c r="F16" s="71" t="str">
        <f>IF(COUNTIFS(stats3!$E$4:$E$33,F$4,stats3!$F$4:$F$33,$D16)=0,"",COUNTIFS(stats3!$E$4:$E$33,F$4,stats3!$F$4:$F$33,$D16))</f>
        <v/>
      </c>
      <c r="G16" s="71" t="str">
        <f>IF(COUNTIFS(stats3!$E$4:$E$33,G$4,stats3!$F$4:$F$33,$D16)=0,"",COUNTIFS(stats3!$E$4:$E$33,G$4,stats3!$F$4:$F$33,$D16))</f>
        <v/>
      </c>
      <c r="H16" s="71" t="str">
        <f>IF(COUNTIFS(stats3!$E$4:$E$33,H$4,stats3!$F$4:$F$33,$D16)=0,"",COUNTIFS(stats3!$E$4:$E$33,H$4,stats3!$F$4:$F$33,$D16))</f>
        <v/>
      </c>
      <c r="I16" s="74" t="str">
        <f>IF(COUNTIFS(stats3!$E$4:$E$33,I$4,stats3!$F$4:$F$33,$D16)=0,"",COUNTIFS(stats3!$E$4:$E$33,I$4,stats3!$F$4:$F$33,$D16))</f>
        <v/>
      </c>
      <c r="J16" s="73" t="str">
        <f>IF(COUNTIFS(stats3!$E$4:$E$33,J$4,stats3!$F$4:$F$33,$D16)=0,"",COUNTIFS(stats3!$E$4:$E$33,J$4,stats3!$F$4:$F$33,$D16))</f>
        <v/>
      </c>
      <c r="K16" s="73" t="str">
        <f>IF(COUNTIFS(stats3!$E$4:$E$33,K$4,stats3!$F$4:$F$33,$D16)=0,"",COUNTIFS(stats3!$E$4:$E$33,K$4,stats3!$F$4:$F$33,$D16))</f>
        <v/>
      </c>
      <c r="L16" s="73" t="str">
        <f>IF(COUNTIFS(stats3!$E$4:$E$33,L$4,stats3!$F$4:$F$33,$D16)=0,"",COUNTIFS(stats3!$E$4:$E$33,L$4,stats3!$F$4:$F$33,$D16))</f>
        <v/>
      </c>
      <c r="M16" s="73" t="str">
        <f>IF(COUNTIFS(stats3!$E$4:$E$33,M$4,stats3!$F$4:$F$33,$D16)=0,"",COUNTIFS(stats3!$E$4:$E$33,M$4,stats3!$F$4:$F$33,$D16))</f>
        <v/>
      </c>
      <c r="N16" s="73" t="str">
        <f>IF(COUNTIFS(stats3!$E$4:$E$33,N$4,stats3!$F$4:$F$33,$D16)=0,"",COUNTIFS(stats3!$E$4:$E$33,N$4,stats3!$F$4:$F$33,$D16))</f>
        <v/>
      </c>
      <c r="O16" s="73" t="str">
        <f>IF(COUNTIFS(stats3!$E$4:$E$33,O$4,stats3!$F$4:$F$33,$D16)=0,"",COUNTIFS(stats3!$E$4:$E$33,O$4,stats3!$F$4:$F$33,$D16))</f>
        <v/>
      </c>
      <c r="P16" s="73" t="str">
        <f>IF(COUNTIFS(stats3!$E$4:$E$33,P$4,stats3!$F$4:$F$33,$D16)=0,"",COUNTIFS(stats3!$E$4:$E$33,P$4,stats3!$F$4:$F$33,$D16))</f>
        <v/>
      </c>
      <c r="Q16" s="73" t="str">
        <f>IF(COUNTIFS(stats3!$E$4:$E$33,Q$4,stats3!$F$4:$F$33,$D16)=0,"",COUNTIFS(stats3!$E$4:$E$33,Q$4,stats3!$F$4:$F$33,$D16))</f>
        <v/>
      </c>
      <c r="R16" s="73" t="str">
        <f>IF(COUNTIFS(stats3!$E$4:$E$33,R$4,stats3!$F$4:$F$33,$D16)=0,"",COUNTIFS(stats3!$E$4:$E$33,R$4,stats3!$F$4:$F$33,$D16))</f>
        <v/>
      </c>
      <c r="S16" s="73" t="str">
        <f>IF(COUNTIFS(stats3!$E$4:$E$33,S$4,stats3!$F$4:$F$33,$D16)=0,"",COUNTIFS(stats3!$E$4:$E$33,S$4,stats3!$F$4:$F$33,$D16))</f>
        <v/>
      </c>
      <c r="T16" s="73" t="str">
        <f>IF(COUNTIFS(stats3!$E$4:$E$33,T$4,stats3!$F$4:$F$33,$D16)=0,"",COUNTIFS(stats3!$E$4:$E$33,T$4,stats3!$F$4:$F$33,$D16))</f>
        <v/>
      </c>
      <c r="U16" s="73" t="str">
        <f>IF(COUNTIFS(stats3!$E$4:$E$33,U$4,stats3!$F$4:$F$33,$D16)=0,"",COUNTIFS(stats3!$E$4:$E$33,U$4,stats3!$F$4:$F$33,$D16))</f>
        <v/>
      </c>
      <c r="V16" s="73" t="str">
        <f>IF(COUNTIFS(stats3!$E$4:$E$33,V$4,stats3!$F$4:$F$33,$D16)=0,"",COUNTIFS(stats3!$E$4:$E$33,V$4,stats3!$F$4:$F$33,$D16))</f>
        <v/>
      </c>
      <c r="W16" s="73" t="str">
        <f>IF(COUNTIFS(stats3!$E$4:$E$33,W$4,stats3!$F$4:$F$33,$D16)=0,"",COUNTIFS(stats3!$E$4:$E$33,W$4,stats3!$F$4:$F$33,$D16))</f>
        <v/>
      </c>
      <c r="X16" s="73" t="str">
        <f>IF(COUNTIFS(stats3!$E$4:$E$33,X$4,stats3!$F$4:$F$33,$D16)=0,"",COUNTIFS(stats3!$E$4:$E$33,X$4,stats3!$F$4:$F$33,$D16))</f>
        <v/>
      </c>
      <c r="Y16" s="73" t="str">
        <f>IF(COUNTIFS(stats3!$E$4:$E$33,Y$4,stats3!$F$4:$F$33,$D16)=0,"",COUNTIFS(stats3!$E$4:$E$33,Y$4,stats3!$F$4:$F$33,$D16))</f>
        <v/>
      </c>
      <c r="Z16" s="4">
        <f t="shared" si="1"/>
        <v>0</v>
      </c>
      <c r="AA16" s="5"/>
    </row>
    <row r="17" spans="1:27" ht="19.5" customHeight="1" x14ac:dyDescent="0.2">
      <c r="A17" s="5"/>
      <c r="B17" s="143"/>
      <c r="C17" s="65">
        <f t="shared" si="0"/>
        <v>0</v>
      </c>
      <c r="D17" s="67">
        <v>12</v>
      </c>
      <c r="E17" s="71" t="str">
        <f>IF(COUNTIFS(stats3!$E$4:$E$33,E$4,stats3!$F$4:$F$33,$D17)=0,"",COUNTIFS(stats3!$E$4:$E$33,E$4,stats3!$F$4:$F$33,$D17))</f>
        <v/>
      </c>
      <c r="F17" s="71" t="str">
        <f>IF(COUNTIFS(stats3!$E$4:$E$33,F$4,stats3!$F$4:$F$33,$D17)=0,"",COUNTIFS(stats3!$E$4:$E$33,F$4,stats3!$F$4:$F$33,$D17))</f>
        <v/>
      </c>
      <c r="G17" s="71" t="str">
        <f>IF(COUNTIFS(stats3!$E$4:$E$33,G$4,stats3!$F$4:$F$33,$D17)=0,"",COUNTIFS(stats3!$E$4:$E$33,G$4,stats3!$F$4:$F$33,$D17))</f>
        <v/>
      </c>
      <c r="H17" s="74" t="str">
        <f>IF(COUNTIFS(stats3!$E$4:$E$33,H$4,stats3!$F$4:$F$33,$D17)=0,"",COUNTIFS(stats3!$E$4:$E$33,H$4,stats3!$F$4:$F$33,$D17))</f>
        <v/>
      </c>
      <c r="I17" s="73" t="str">
        <f>IF(COUNTIFS(stats3!$E$4:$E$33,I$4,stats3!$F$4:$F$33,$D17)=0,"",COUNTIFS(stats3!$E$4:$E$33,I$4,stats3!$F$4:$F$33,$D17))</f>
        <v/>
      </c>
      <c r="J17" s="73" t="str">
        <f>IF(COUNTIFS(stats3!$E$4:$E$33,J$4,stats3!$F$4:$F$33,$D17)=0,"",COUNTIFS(stats3!$E$4:$E$33,J$4,stats3!$F$4:$F$33,$D17))</f>
        <v/>
      </c>
      <c r="K17" s="73" t="str">
        <f>IF(COUNTIFS(stats3!$E$4:$E$33,K$4,stats3!$F$4:$F$33,$D17)=0,"",COUNTIFS(stats3!$E$4:$E$33,K$4,stats3!$F$4:$F$33,$D17))</f>
        <v/>
      </c>
      <c r="L17" s="73" t="str">
        <f>IF(COUNTIFS(stats3!$E$4:$E$33,L$4,stats3!$F$4:$F$33,$D17)=0,"",COUNTIFS(stats3!$E$4:$E$33,L$4,stats3!$F$4:$F$33,$D17))</f>
        <v/>
      </c>
      <c r="M17" s="73" t="str">
        <f>IF(COUNTIFS(stats3!$E$4:$E$33,M$4,stats3!$F$4:$F$33,$D17)=0,"",COUNTIFS(stats3!$E$4:$E$33,M$4,stats3!$F$4:$F$33,$D17))</f>
        <v/>
      </c>
      <c r="N17" s="73" t="str">
        <f>IF(COUNTIFS(stats3!$E$4:$E$33,N$4,stats3!$F$4:$F$33,$D17)=0,"",COUNTIFS(stats3!$E$4:$E$33,N$4,stats3!$F$4:$F$33,$D17))</f>
        <v/>
      </c>
      <c r="O17" s="73" t="str">
        <f>IF(COUNTIFS(stats3!$E$4:$E$33,O$4,stats3!$F$4:$F$33,$D17)=0,"",COUNTIFS(stats3!$E$4:$E$33,O$4,stats3!$F$4:$F$33,$D17))</f>
        <v/>
      </c>
      <c r="P17" s="73" t="str">
        <f>IF(COUNTIFS(stats3!$E$4:$E$33,P$4,stats3!$F$4:$F$33,$D17)=0,"",COUNTIFS(stats3!$E$4:$E$33,P$4,stats3!$F$4:$F$33,$D17))</f>
        <v/>
      </c>
      <c r="Q17" s="73" t="str">
        <f>IF(COUNTIFS(stats3!$E$4:$E$33,Q$4,stats3!$F$4:$F$33,$D17)=0,"",COUNTIFS(stats3!$E$4:$E$33,Q$4,stats3!$F$4:$F$33,$D17))</f>
        <v/>
      </c>
      <c r="R17" s="73" t="str">
        <f>IF(COUNTIFS(stats3!$E$4:$E$33,R$4,stats3!$F$4:$F$33,$D17)=0,"",COUNTIFS(stats3!$E$4:$E$33,R$4,stats3!$F$4:$F$33,$D17))</f>
        <v/>
      </c>
      <c r="S17" s="73" t="str">
        <f>IF(COUNTIFS(stats3!$E$4:$E$33,S$4,stats3!$F$4:$F$33,$D17)=0,"",COUNTIFS(stats3!$E$4:$E$33,S$4,stats3!$F$4:$F$33,$D17))</f>
        <v/>
      </c>
      <c r="T17" s="73" t="str">
        <f>IF(COUNTIFS(stats3!$E$4:$E$33,T$4,stats3!$F$4:$F$33,$D17)=0,"",COUNTIFS(stats3!$E$4:$E$33,T$4,stats3!$F$4:$F$33,$D17))</f>
        <v/>
      </c>
      <c r="U17" s="73" t="str">
        <f>IF(COUNTIFS(stats3!$E$4:$E$33,U$4,stats3!$F$4:$F$33,$D17)=0,"",COUNTIFS(stats3!$E$4:$E$33,U$4,stats3!$F$4:$F$33,$D17))</f>
        <v/>
      </c>
      <c r="V17" s="73" t="str">
        <f>IF(COUNTIFS(stats3!$E$4:$E$33,V$4,stats3!$F$4:$F$33,$D17)=0,"",COUNTIFS(stats3!$E$4:$E$33,V$4,stats3!$F$4:$F$33,$D17))</f>
        <v/>
      </c>
      <c r="W17" s="73" t="str">
        <f>IF(COUNTIFS(stats3!$E$4:$E$33,W$4,stats3!$F$4:$F$33,$D17)=0,"",COUNTIFS(stats3!$E$4:$E$33,W$4,stats3!$F$4:$F$33,$D17))</f>
        <v/>
      </c>
      <c r="X17" s="73" t="str">
        <f>IF(COUNTIFS(stats3!$E$4:$E$33,X$4,stats3!$F$4:$F$33,$D17)=0,"",COUNTIFS(stats3!$E$4:$E$33,X$4,stats3!$F$4:$F$33,$D17))</f>
        <v/>
      </c>
      <c r="Y17" s="73" t="str">
        <f>IF(COUNTIFS(stats3!$E$4:$E$33,Y$4,stats3!$F$4:$F$33,$D17)=0,"",COUNTIFS(stats3!$E$4:$E$33,Y$4,stats3!$F$4:$F$33,$D17))</f>
        <v/>
      </c>
      <c r="Z17" s="4">
        <f t="shared" si="1"/>
        <v>0</v>
      </c>
      <c r="AA17" s="5"/>
    </row>
    <row r="18" spans="1:27" ht="19.5" customHeight="1" x14ac:dyDescent="0.2">
      <c r="A18" s="5"/>
      <c r="B18" s="143"/>
      <c r="C18" s="65">
        <f t="shared" si="0"/>
        <v>0</v>
      </c>
      <c r="D18" s="67">
        <v>13</v>
      </c>
      <c r="E18" s="71" t="str">
        <f>IF(COUNTIFS(stats3!$E$4:$E$33,E$4,stats3!$F$4:$F$33,$D18)=0,"",COUNTIFS(stats3!$E$4:$E$33,E$4,stats3!$F$4:$F$33,$D18))</f>
        <v/>
      </c>
      <c r="F18" s="71" t="str">
        <f>IF(COUNTIFS(stats3!$E$4:$E$33,F$4,stats3!$F$4:$F$33,$D18)=0,"",COUNTIFS(stats3!$E$4:$E$33,F$4,stats3!$F$4:$F$33,$D18))</f>
        <v/>
      </c>
      <c r="G18" s="74" t="str">
        <f>IF(COUNTIFS(stats3!$E$4:$E$33,G$4,stats3!$F$4:$F$33,$D18)=0,"",COUNTIFS(stats3!$E$4:$E$33,G$4,stats3!$F$4:$F$33,$D18))</f>
        <v/>
      </c>
      <c r="H18" s="73" t="str">
        <f>IF(COUNTIFS(stats3!$E$4:$E$33,H$4,stats3!$F$4:$F$33,$D18)=0,"",COUNTIFS(stats3!$E$4:$E$33,H$4,stats3!$F$4:$F$33,$D18))</f>
        <v/>
      </c>
      <c r="I18" s="73" t="str">
        <f>IF(COUNTIFS(stats3!$E$4:$E$33,I$4,stats3!$F$4:$F$33,$D18)=0,"",COUNTIFS(stats3!$E$4:$E$33,I$4,stats3!$F$4:$F$33,$D18))</f>
        <v/>
      </c>
      <c r="J18" s="73" t="str">
        <f>IF(COUNTIFS(stats3!$E$4:$E$33,J$4,stats3!$F$4:$F$33,$D18)=0,"",COUNTIFS(stats3!$E$4:$E$33,J$4,stats3!$F$4:$F$33,$D18))</f>
        <v/>
      </c>
      <c r="K18" s="73" t="str">
        <f>IF(COUNTIFS(stats3!$E$4:$E$33,K$4,stats3!$F$4:$F$33,$D18)=0,"",COUNTIFS(stats3!$E$4:$E$33,K$4,stats3!$F$4:$F$33,$D18))</f>
        <v/>
      </c>
      <c r="L18" s="73" t="str">
        <f>IF(COUNTIFS(stats3!$E$4:$E$33,L$4,stats3!$F$4:$F$33,$D18)=0,"",COUNTIFS(stats3!$E$4:$E$33,L$4,stats3!$F$4:$F$33,$D18))</f>
        <v/>
      </c>
      <c r="M18" s="73" t="str">
        <f>IF(COUNTIFS(stats3!$E$4:$E$33,M$4,stats3!$F$4:$F$33,$D18)=0,"",COUNTIFS(stats3!$E$4:$E$33,M$4,stats3!$F$4:$F$33,$D18))</f>
        <v/>
      </c>
      <c r="N18" s="73" t="str">
        <f>IF(COUNTIFS(stats3!$E$4:$E$33,N$4,stats3!$F$4:$F$33,$D18)=0,"",COUNTIFS(stats3!$E$4:$E$33,N$4,stats3!$F$4:$F$33,$D18))</f>
        <v/>
      </c>
      <c r="O18" s="73" t="str">
        <f>IF(COUNTIFS(stats3!$E$4:$E$33,O$4,stats3!$F$4:$F$33,$D18)=0,"",COUNTIFS(stats3!$E$4:$E$33,O$4,stats3!$F$4:$F$33,$D18))</f>
        <v/>
      </c>
      <c r="P18" s="73" t="str">
        <f>IF(COUNTIFS(stats3!$E$4:$E$33,P$4,stats3!$F$4:$F$33,$D18)=0,"",COUNTIFS(stats3!$E$4:$E$33,P$4,stats3!$F$4:$F$33,$D18))</f>
        <v/>
      </c>
      <c r="Q18" s="73" t="str">
        <f>IF(COUNTIFS(stats3!$E$4:$E$33,Q$4,stats3!$F$4:$F$33,$D18)=0,"",COUNTIFS(stats3!$E$4:$E$33,Q$4,stats3!$F$4:$F$33,$D18))</f>
        <v/>
      </c>
      <c r="R18" s="73" t="str">
        <f>IF(COUNTIFS(stats3!$E$4:$E$33,R$4,stats3!$F$4:$F$33,$D18)=0,"",COUNTIFS(stats3!$E$4:$E$33,R$4,stats3!$F$4:$F$33,$D18))</f>
        <v/>
      </c>
      <c r="S18" s="73" t="str">
        <f>IF(COUNTIFS(stats3!$E$4:$E$33,S$4,stats3!$F$4:$F$33,$D18)=0,"",COUNTIFS(stats3!$E$4:$E$33,S$4,stats3!$F$4:$F$33,$D18))</f>
        <v/>
      </c>
      <c r="T18" s="73" t="str">
        <f>IF(COUNTIFS(stats3!$E$4:$E$33,T$4,stats3!$F$4:$F$33,$D18)=0,"",COUNTIFS(stats3!$E$4:$E$33,T$4,stats3!$F$4:$F$33,$D18))</f>
        <v/>
      </c>
      <c r="U18" s="73" t="str">
        <f>IF(COUNTIFS(stats3!$E$4:$E$33,U$4,stats3!$F$4:$F$33,$D18)=0,"",COUNTIFS(stats3!$E$4:$E$33,U$4,stats3!$F$4:$F$33,$D18))</f>
        <v/>
      </c>
      <c r="V18" s="73" t="str">
        <f>IF(COUNTIFS(stats3!$E$4:$E$33,V$4,stats3!$F$4:$F$33,$D18)=0,"",COUNTIFS(stats3!$E$4:$E$33,V$4,stats3!$F$4:$F$33,$D18))</f>
        <v/>
      </c>
      <c r="W18" s="73" t="str">
        <f>IF(COUNTIFS(stats3!$E$4:$E$33,W$4,stats3!$F$4:$F$33,$D18)=0,"",COUNTIFS(stats3!$E$4:$E$33,W$4,stats3!$F$4:$F$33,$D18))</f>
        <v/>
      </c>
      <c r="X18" s="73" t="str">
        <f>IF(COUNTIFS(stats3!$E$4:$E$33,X$4,stats3!$F$4:$F$33,$D18)=0,"",COUNTIFS(stats3!$E$4:$E$33,X$4,stats3!$F$4:$F$33,$D18))</f>
        <v/>
      </c>
      <c r="Y18" s="73" t="str">
        <f>IF(COUNTIFS(stats3!$E$4:$E$33,Y$4,stats3!$F$4:$F$33,$D18)=0,"",COUNTIFS(stats3!$E$4:$E$33,Y$4,stats3!$F$4:$F$33,$D18))</f>
        <v/>
      </c>
      <c r="Z18" s="4">
        <f t="shared" si="1"/>
        <v>0</v>
      </c>
      <c r="AA18" s="5"/>
    </row>
    <row r="19" spans="1:27" ht="19.5" customHeight="1" x14ac:dyDescent="0.2">
      <c r="A19" s="5"/>
      <c r="B19" s="143"/>
      <c r="C19" s="65">
        <f t="shared" si="0"/>
        <v>0</v>
      </c>
      <c r="D19" s="67">
        <v>14</v>
      </c>
      <c r="E19" s="71" t="str">
        <f>IF(COUNTIFS(stats3!$E$4:$E$33,E$4,stats3!$F$4:$F$33,$D19)=0,"",COUNTIFS(stats3!$E$4:$E$33,E$4,stats3!$F$4:$F$33,$D19))</f>
        <v/>
      </c>
      <c r="F19" s="74" t="str">
        <f>IF(COUNTIFS(stats3!$E$4:$E$33,F$4,stats3!$F$4:$F$33,$D19)=0,"",COUNTIFS(stats3!$E$4:$E$33,F$4,stats3!$F$4:$F$33,$D19))</f>
        <v/>
      </c>
      <c r="G19" s="73" t="str">
        <f>IF(COUNTIFS(stats3!$E$4:$E$33,G$4,stats3!$F$4:$F$33,$D19)=0,"",COUNTIFS(stats3!$E$4:$E$33,G$4,stats3!$F$4:$F$33,$D19))</f>
        <v/>
      </c>
      <c r="H19" s="73" t="str">
        <f>IF(COUNTIFS(stats3!$E$4:$E$33,H$4,stats3!$F$4:$F$33,$D19)=0,"",COUNTIFS(stats3!$E$4:$E$33,H$4,stats3!$F$4:$F$33,$D19))</f>
        <v/>
      </c>
      <c r="I19" s="73" t="str">
        <f>IF(COUNTIFS(stats3!$E$4:$E$33,I$4,stats3!$F$4:$F$33,$D19)=0,"",COUNTIFS(stats3!$E$4:$E$33,I$4,stats3!$F$4:$F$33,$D19))</f>
        <v/>
      </c>
      <c r="J19" s="73" t="str">
        <f>IF(COUNTIFS(stats3!$E$4:$E$33,J$4,stats3!$F$4:$F$33,$D19)=0,"",COUNTIFS(stats3!$E$4:$E$33,J$4,stats3!$F$4:$F$33,$D19))</f>
        <v/>
      </c>
      <c r="K19" s="73" t="str">
        <f>IF(COUNTIFS(stats3!$E$4:$E$33,K$4,stats3!$F$4:$F$33,$D19)=0,"",COUNTIFS(stats3!$E$4:$E$33,K$4,stats3!$F$4:$F$33,$D19))</f>
        <v/>
      </c>
      <c r="L19" s="73" t="str">
        <f>IF(COUNTIFS(stats3!$E$4:$E$33,L$4,stats3!$F$4:$F$33,$D19)=0,"",COUNTIFS(stats3!$E$4:$E$33,L$4,stats3!$F$4:$F$33,$D19))</f>
        <v/>
      </c>
      <c r="M19" s="73" t="str">
        <f>IF(COUNTIFS(stats3!$E$4:$E$33,M$4,stats3!$F$4:$F$33,$D19)=0,"",COUNTIFS(stats3!$E$4:$E$33,M$4,stats3!$F$4:$F$33,$D19))</f>
        <v/>
      </c>
      <c r="N19" s="73" t="str">
        <f>IF(COUNTIFS(stats3!$E$4:$E$33,N$4,stats3!$F$4:$F$33,$D19)=0,"",COUNTIFS(stats3!$E$4:$E$33,N$4,stats3!$F$4:$F$33,$D19))</f>
        <v/>
      </c>
      <c r="O19" s="73" t="str">
        <f>IF(COUNTIFS(stats3!$E$4:$E$33,O$4,stats3!$F$4:$F$33,$D19)=0,"",COUNTIFS(stats3!$E$4:$E$33,O$4,stats3!$F$4:$F$33,$D19))</f>
        <v/>
      </c>
      <c r="P19" s="73" t="str">
        <f>IF(COUNTIFS(stats3!$E$4:$E$33,P$4,stats3!$F$4:$F$33,$D19)=0,"",COUNTIFS(stats3!$E$4:$E$33,P$4,stats3!$F$4:$F$33,$D19))</f>
        <v/>
      </c>
      <c r="Q19" s="73" t="str">
        <f>IF(COUNTIFS(stats3!$E$4:$E$33,Q$4,stats3!$F$4:$F$33,$D19)=0,"",COUNTIFS(stats3!$E$4:$E$33,Q$4,stats3!$F$4:$F$33,$D19))</f>
        <v/>
      </c>
      <c r="R19" s="73" t="str">
        <f>IF(COUNTIFS(stats3!$E$4:$E$33,R$4,stats3!$F$4:$F$33,$D19)=0,"",COUNTIFS(stats3!$E$4:$E$33,R$4,stats3!$F$4:$F$33,$D19))</f>
        <v/>
      </c>
      <c r="S19" s="73" t="str">
        <f>IF(COUNTIFS(stats3!$E$4:$E$33,S$4,stats3!$F$4:$F$33,$D19)=0,"",COUNTIFS(stats3!$E$4:$E$33,S$4,stats3!$F$4:$F$33,$D19))</f>
        <v/>
      </c>
      <c r="T19" s="73" t="str">
        <f>IF(COUNTIFS(stats3!$E$4:$E$33,T$4,stats3!$F$4:$F$33,$D19)=0,"",COUNTIFS(stats3!$E$4:$E$33,T$4,stats3!$F$4:$F$33,$D19))</f>
        <v/>
      </c>
      <c r="U19" s="73" t="str">
        <f>IF(COUNTIFS(stats3!$E$4:$E$33,U$4,stats3!$F$4:$F$33,$D19)=0,"",COUNTIFS(stats3!$E$4:$E$33,U$4,stats3!$F$4:$F$33,$D19))</f>
        <v/>
      </c>
      <c r="V19" s="73" t="str">
        <f>IF(COUNTIFS(stats3!$E$4:$E$33,V$4,stats3!$F$4:$F$33,$D19)=0,"",COUNTIFS(stats3!$E$4:$E$33,V$4,stats3!$F$4:$F$33,$D19))</f>
        <v/>
      </c>
      <c r="W19" s="73" t="str">
        <f>IF(COUNTIFS(stats3!$E$4:$E$33,W$4,stats3!$F$4:$F$33,$D19)=0,"",COUNTIFS(stats3!$E$4:$E$33,W$4,stats3!$F$4:$F$33,$D19))</f>
        <v/>
      </c>
      <c r="X19" s="73" t="str">
        <f>IF(COUNTIFS(stats3!$E$4:$E$33,X$4,stats3!$F$4:$F$33,$D19)=0,"",COUNTIFS(stats3!$E$4:$E$33,X$4,stats3!$F$4:$F$33,$D19))</f>
        <v/>
      </c>
      <c r="Y19" s="73" t="str">
        <f>IF(COUNTIFS(stats3!$E$4:$E$33,Y$4,stats3!$F$4:$F$33,$D19)=0,"",COUNTIFS(stats3!$E$4:$E$33,Y$4,stats3!$F$4:$F$33,$D19))</f>
        <v/>
      </c>
      <c r="Z19" s="4">
        <f t="shared" si="1"/>
        <v>0</v>
      </c>
      <c r="AA19" s="5"/>
    </row>
    <row r="20" spans="1:27" ht="19.5" customHeight="1" x14ac:dyDescent="0.2">
      <c r="A20" s="5"/>
      <c r="B20" s="143"/>
      <c r="C20" s="65">
        <f t="shared" si="0"/>
        <v>0</v>
      </c>
      <c r="D20" s="67">
        <v>15</v>
      </c>
      <c r="E20" s="75" t="str">
        <f>IF(COUNTIFS(stats3!$E$4:$E$33,E$4,stats3!$F$4:$F$33,$D20)=0,"",COUNTIFS(stats3!$E$4:$E$33,E$4,stats3!$F$4:$F$33,$D20))</f>
        <v/>
      </c>
      <c r="F20" s="73" t="str">
        <f>IF(COUNTIFS(stats3!$E$4:$E$33,F$4,stats3!$F$4:$F$33,$D20)=0,"",COUNTIFS(stats3!$E$4:$E$33,F$4,stats3!$F$4:$F$33,$D20))</f>
        <v/>
      </c>
      <c r="G20" s="73" t="str">
        <f>IF(COUNTIFS(stats3!$E$4:$E$33,G$4,stats3!$F$4:$F$33,$D20)=0,"",COUNTIFS(stats3!$E$4:$E$33,G$4,stats3!$F$4:$F$33,$D20))</f>
        <v/>
      </c>
      <c r="H20" s="73" t="str">
        <f>IF(COUNTIFS(stats3!$E$4:$E$33,H$4,stats3!$F$4:$F$33,$D20)=0,"",COUNTIFS(stats3!$E$4:$E$33,H$4,stats3!$F$4:$F$33,$D20))</f>
        <v/>
      </c>
      <c r="I20" s="73" t="str">
        <f>IF(COUNTIFS(stats3!$E$4:$E$33,I$4,stats3!$F$4:$F$33,$D20)=0,"",COUNTIFS(stats3!$E$4:$E$33,I$4,stats3!$F$4:$F$33,$D20))</f>
        <v/>
      </c>
      <c r="J20" s="73" t="str">
        <f>IF(COUNTIFS(stats3!$E$4:$E$33,J$4,stats3!$F$4:$F$33,$D20)=0,"",COUNTIFS(stats3!$E$4:$E$33,J$4,stats3!$F$4:$F$33,$D20))</f>
        <v/>
      </c>
      <c r="K20" s="73" t="str">
        <f>IF(COUNTIFS(stats3!$E$4:$E$33,K$4,stats3!$F$4:$F$33,$D20)=0,"",COUNTIFS(stats3!$E$4:$E$33,K$4,stats3!$F$4:$F$33,$D20))</f>
        <v/>
      </c>
      <c r="L20" s="73" t="str">
        <f>IF(COUNTIFS(stats3!$E$4:$E$33,L$4,stats3!$F$4:$F$33,$D20)=0,"",COUNTIFS(stats3!$E$4:$E$33,L$4,stats3!$F$4:$F$33,$D20))</f>
        <v/>
      </c>
      <c r="M20" s="73" t="str">
        <f>IF(COUNTIFS(stats3!$E$4:$E$33,M$4,stats3!$F$4:$F$33,$D20)=0,"",COUNTIFS(stats3!$E$4:$E$33,M$4,stats3!$F$4:$F$33,$D20))</f>
        <v/>
      </c>
      <c r="N20" s="73" t="str">
        <f>IF(COUNTIFS(stats3!$E$4:$E$33,N$4,stats3!$F$4:$F$33,$D20)=0,"",COUNTIFS(stats3!$E$4:$E$33,N$4,stats3!$F$4:$F$33,$D20))</f>
        <v/>
      </c>
      <c r="O20" s="73" t="str">
        <f>IF(COUNTIFS(stats3!$E$4:$E$33,O$4,stats3!$F$4:$F$33,$D20)=0,"",COUNTIFS(stats3!$E$4:$E$33,O$4,stats3!$F$4:$F$33,$D20))</f>
        <v/>
      </c>
      <c r="P20" s="73" t="str">
        <f>IF(COUNTIFS(stats3!$E$4:$E$33,P$4,stats3!$F$4:$F$33,$D20)=0,"",COUNTIFS(stats3!$E$4:$E$33,P$4,stats3!$F$4:$F$33,$D20))</f>
        <v/>
      </c>
      <c r="Q20" s="73" t="str">
        <f>IF(COUNTIFS(stats3!$E$4:$E$33,Q$4,stats3!$F$4:$F$33,$D20)=0,"",COUNTIFS(stats3!$E$4:$E$33,Q$4,stats3!$F$4:$F$33,$D20))</f>
        <v/>
      </c>
      <c r="R20" s="73" t="str">
        <f>IF(COUNTIFS(stats3!$E$4:$E$33,R$4,stats3!$F$4:$F$33,$D20)=0,"",COUNTIFS(stats3!$E$4:$E$33,R$4,stats3!$F$4:$F$33,$D20))</f>
        <v/>
      </c>
      <c r="S20" s="73" t="str">
        <f>IF(COUNTIFS(stats3!$E$4:$E$33,S$4,stats3!$F$4:$F$33,$D20)=0,"",COUNTIFS(stats3!$E$4:$E$33,S$4,stats3!$F$4:$F$33,$D20))</f>
        <v/>
      </c>
      <c r="T20" s="73" t="str">
        <f>IF(COUNTIFS(stats3!$E$4:$E$33,T$4,stats3!$F$4:$F$33,$D20)=0,"",COUNTIFS(stats3!$E$4:$E$33,T$4,stats3!$F$4:$F$33,$D20))</f>
        <v/>
      </c>
      <c r="U20" s="73" t="str">
        <f>IF(COUNTIFS(stats3!$E$4:$E$33,U$4,stats3!$F$4:$F$33,$D20)=0,"",COUNTIFS(stats3!$E$4:$E$33,U$4,stats3!$F$4:$F$33,$D20))</f>
        <v/>
      </c>
      <c r="V20" s="73" t="str">
        <f>IF(COUNTIFS(stats3!$E$4:$E$33,V$4,stats3!$F$4:$F$33,$D20)=0,"",COUNTIFS(stats3!$E$4:$E$33,V$4,stats3!$F$4:$F$33,$D20))</f>
        <v/>
      </c>
      <c r="W20" s="73" t="str">
        <f>IF(COUNTIFS(stats3!$E$4:$E$33,W$4,stats3!$F$4:$F$33,$D20)=0,"",COUNTIFS(stats3!$E$4:$E$33,W$4,stats3!$F$4:$F$33,$D20))</f>
        <v/>
      </c>
      <c r="X20" s="73" t="str">
        <f>IF(COUNTIFS(stats3!$E$4:$E$33,X$4,stats3!$F$4:$F$33,$D20)=0,"",COUNTIFS(stats3!$E$4:$E$33,X$4,stats3!$F$4:$F$33,$D20))</f>
        <v/>
      </c>
      <c r="Y20" s="73" t="str">
        <f>IF(COUNTIFS(stats3!$E$4:$E$33,Y$4,stats3!$F$4:$F$33,$D20)=0,"",COUNTIFS(stats3!$E$4:$E$33,Y$4,stats3!$F$4:$F$33,$D20))</f>
        <v/>
      </c>
      <c r="Z20" s="4">
        <f t="shared" si="1"/>
        <v>0</v>
      </c>
      <c r="AA20" s="5"/>
    </row>
    <row r="21" spans="1:27" ht="19.5" customHeight="1" x14ac:dyDescent="0.2">
      <c r="A21" s="5"/>
      <c r="B21" s="143"/>
      <c r="C21" s="65">
        <f t="shared" si="0"/>
        <v>0</v>
      </c>
      <c r="D21" s="67">
        <v>16</v>
      </c>
      <c r="E21" s="73" t="str">
        <f>IF(COUNTIFS(stats3!$E$4:$E$33,E$4,stats3!$F$4:$F$33,$D21)=0,"",COUNTIFS(stats3!$E$4:$E$33,E$4,stats3!$F$4:$F$33,$D21))</f>
        <v/>
      </c>
      <c r="F21" s="73" t="str">
        <f>IF(COUNTIFS(stats3!$E$4:$E$33,F$4,stats3!$F$4:$F$33,$D21)=0,"",COUNTIFS(stats3!$E$4:$E$33,F$4,stats3!$F$4:$F$33,$D21))</f>
        <v/>
      </c>
      <c r="G21" s="73" t="str">
        <f>IF(COUNTIFS(stats3!$E$4:$E$33,G$4,stats3!$F$4:$F$33,$D21)=0,"",COUNTIFS(stats3!$E$4:$E$33,G$4,stats3!$F$4:$F$33,$D21))</f>
        <v/>
      </c>
      <c r="H21" s="73" t="str">
        <f>IF(COUNTIFS(stats3!$E$4:$E$33,H$4,stats3!$F$4:$F$33,$D21)=0,"",COUNTIFS(stats3!$E$4:$E$33,H$4,stats3!$F$4:$F$33,$D21))</f>
        <v/>
      </c>
      <c r="I21" s="73" t="str">
        <f>IF(COUNTIFS(stats3!$E$4:$E$33,I$4,stats3!$F$4:$F$33,$D21)=0,"",COUNTIFS(stats3!$E$4:$E$33,I$4,stats3!$F$4:$F$33,$D21))</f>
        <v/>
      </c>
      <c r="J21" s="73" t="str">
        <f>IF(COUNTIFS(stats3!$E$4:$E$33,J$4,stats3!$F$4:$F$33,$D21)=0,"",COUNTIFS(stats3!$E$4:$E$33,J$4,stats3!$F$4:$F$33,$D21))</f>
        <v/>
      </c>
      <c r="K21" s="73" t="str">
        <f>IF(COUNTIFS(stats3!$E$4:$E$33,K$4,stats3!$F$4:$F$33,$D21)=0,"",COUNTIFS(stats3!$E$4:$E$33,K$4,stats3!$F$4:$F$33,$D21))</f>
        <v/>
      </c>
      <c r="L21" s="73" t="str">
        <f>IF(COUNTIFS(stats3!$E$4:$E$33,L$4,stats3!$F$4:$F$33,$D21)=0,"",COUNTIFS(stats3!$E$4:$E$33,L$4,stats3!$F$4:$F$33,$D21))</f>
        <v/>
      </c>
      <c r="M21" s="73" t="str">
        <f>IF(COUNTIFS(stats3!$E$4:$E$33,M$4,stats3!$F$4:$F$33,$D21)=0,"",COUNTIFS(stats3!$E$4:$E$33,M$4,stats3!$F$4:$F$33,$D21))</f>
        <v/>
      </c>
      <c r="N21" s="73" t="str">
        <f>IF(COUNTIFS(stats3!$E$4:$E$33,N$4,stats3!$F$4:$F$33,$D21)=0,"",COUNTIFS(stats3!$E$4:$E$33,N$4,stats3!$F$4:$F$33,$D21))</f>
        <v/>
      </c>
      <c r="O21" s="73" t="str">
        <f>IF(COUNTIFS(stats3!$E$4:$E$33,O$4,stats3!$F$4:$F$33,$D21)=0,"",COUNTIFS(stats3!$E$4:$E$33,O$4,stats3!$F$4:$F$33,$D21))</f>
        <v/>
      </c>
      <c r="P21" s="73" t="str">
        <f>IF(COUNTIFS(stats3!$E$4:$E$33,P$4,stats3!$F$4:$F$33,$D21)=0,"",COUNTIFS(stats3!$E$4:$E$33,P$4,stats3!$F$4:$F$33,$D21))</f>
        <v/>
      </c>
      <c r="Q21" s="73" t="str">
        <f>IF(COUNTIFS(stats3!$E$4:$E$33,Q$4,stats3!$F$4:$F$33,$D21)=0,"",COUNTIFS(stats3!$E$4:$E$33,Q$4,stats3!$F$4:$F$33,$D21))</f>
        <v/>
      </c>
      <c r="R21" s="73" t="str">
        <f>IF(COUNTIFS(stats3!$E$4:$E$33,R$4,stats3!$F$4:$F$33,$D21)=0,"",COUNTIFS(stats3!$E$4:$E$33,R$4,stats3!$F$4:$F$33,$D21))</f>
        <v/>
      </c>
      <c r="S21" s="73" t="str">
        <f>IF(COUNTIFS(stats3!$E$4:$E$33,S$4,stats3!$F$4:$F$33,$D21)=0,"",COUNTIFS(stats3!$E$4:$E$33,S$4,stats3!$F$4:$F$33,$D21))</f>
        <v/>
      </c>
      <c r="T21" s="73" t="str">
        <f>IF(COUNTIFS(stats3!$E$4:$E$33,T$4,stats3!$F$4:$F$33,$D21)=0,"",COUNTIFS(stats3!$E$4:$E$33,T$4,stats3!$F$4:$F$33,$D21))</f>
        <v/>
      </c>
      <c r="U21" s="73" t="str">
        <f>IF(COUNTIFS(stats3!$E$4:$E$33,U$4,stats3!$F$4:$F$33,$D21)=0,"",COUNTIFS(stats3!$E$4:$E$33,U$4,stats3!$F$4:$F$33,$D21))</f>
        <v/>
      </c>
      <c r="V21" s="73" t="str">
        <f>IF(COUNTIFS(stats3!$E$4:$E$33,V$4,stats3!$F$4:$F$33,$D21)=0,"",COUNTIFS(stats3!$E$4:$E$33,V$4,stats3!$F$4:$F$33,$D21))</f>
        <v/>
      </c>
      <c r="W21" s="73" t="str">
        <f>IF(COUNTIFS(stats3!$E$4:$E$33,W$4,stats3!$F$4:$F$33,$D21)=0,"",COUNTIFS(stats3!$E$4:$E$33,W$4,stats3!$F$4:$F$33,$D21))</f>
        <v/>
      </c>
      <c r="X21" s="73" t="str">
        <f>IF(COUNTIFS(stats3!$E$4:$E$33,X$4,stats3!$F$4:$F$33,$D21)=0,"",COUNTIFS(stats3!$E$4:$E$33,X$4,stats3!$F$4:$F$33,$D21))</f>
        <v/>
      </c>
      <c r="Y21" s="73" t="str">
        <f>IF(COUNTIFS(stats3!$E$4:$E$33,Y$4,stats3!$F$4:$F$33,$D21)=0,"",COUNTIFS(stats3!$E$4:$E$33,Y$4,stats3!$F$4:$F$33,$D21))</f>
        <v/>
      </c>
      <c r="Z21" s="4">
        <f t="shared" si="1"/>
        <v>0</v>
      </c>
      <c r="AA21" s="5"/>
    </row>
    <row r="22" spans="1:27" ht="19.5" customHeight="1" x14ac:dyDescent="0.2">
      <c r="A22" s="5"/>
      <c r="B22" s="143"/>
      <c r="C22" s="65">
        <f t="shared" si="0"/>
        <v>0</v>
      </c>
      <c r="D22" s="67">
        <v>17</v>
      </c>
      <c r="E22" s="73" t="str">
        <f>IF(COUNTIFS(stats3!$E$4:$E$33,E$4,stats3!$F$4:$F$33,$D22)=0,"",COUNTIFS(stats3!$E$4:$E$33,E$4,stats3!$F$4:$F$33,$D22))</f>
        <v/>
      </c>
      <c r="F22" s="73" t="str">
        <f>IF(COUNTIFS(stats3!$E$4:$E$33,F$4,stats3!$F$4:$F$33,$D22)=0,"",COUNTIFS(stats3!$E$4:$E$33,F$4,stats3!$F$4:$F$33,$D22))</f>
        <v/>
      </c>
      <c r="G22" s="73" t="str">
        <f>IF(COUNTIFS(stats3!$E$4:$E$33,G$4,stats3!$F$4:$F$33,$D22)=0,"",COUNTIFS(stats3!$E$4:$E$33,G$4,stats3!$F$4:$F$33,$D22))</f>
        <v/>
      </c>
      <c r="H22" s="73" t="str">
        <f>IF(COUNTIFS(stats3!$E$4:$E$33,H$4,stats3!$F$4:$F$33,$D22)=0,"",COUNTIFS(stats3!$E$4:$E$33,H$4,stats3!$F$4:$F$33,$D22))</f>
        <v/>
      </c>
      <c r="I22" s="73" t="str">
        <f>IF(COUNTIFS(stats3!$E$4:$E$33,I$4,stats3!$F$4:$F$33,$D22)=0,"",COUNTIFS(stats3!$E$4:$E$33,I$4,stats3!$F$4:$F$33,$D22))</f>
        <v/>
      </c>
      <c r="J22" s="73" t="str">
        <f>IF(COUNTIFS(stats3!$E$4:$E$33,J$4,stats3!$F$4:$F$33,$D22)=0,"",COUNTIFS(stats3!$E$4:$E$33,J$4,stats3!$F$4:$F$33,$D22))</f>
        <v/>
      </c>
      <c r="K22" s="73" t="str">
        <f>IF(COUNTIFS(stats3!$E$4:$E$33,K$4,stats3!$F$4:$F$33,$D22)=0,"",COUNTIFS(stats3!$E$4:$E$33,K$4,stats3!$F$4:$F$33,$D22))</f>
        <v/>
      </c>
      <c r="L22" s="73" t="str">
        <f>IF(COUNTIFS(stats3!$E$4:$E$33,L$4,stats3!$F$4:$F$33,$D22)=0,"",COUNTIFS(stats3!$E$4:$E$33,L$4,stats3!$F$4:$F$33,$D22))</f>
        <v/>
      </c>
      <c r="M22" s="73" t="str">
        <f>IF(COUNTIFS(stats3!$E$4:$E$33,M$4,stats3!$F$4:$F$33,$D22)=0,"",COUNTIFS(stats3!$E$4:$E$33,M$4,stats3!$F$4:$F$33,$D22))</f>
        <v/>
      </c>
      <c r="N22" s="73" t="str">
        <f>IF(COUNTIFS(stats3!$E$4:$E$33,N$4,stats3!$F$4:$F$33,$D22)=0,"",COUNTIFS(stats3!$E$4:$E$33,N$4,stats3!$F$4:$F$33,$D22))</f>
        <v/>
      </c>
      <c r="O22" s="73" t="str">
        <f>IF(COUNTIFS(stats3!$E$4:$E$33,O$4,stats3!$F$4:$F$33,$D22)=0,"",COUNTIFS(stats3!$E$4:$E$33,O$4,stats3!$F$4:$F$33,$D22))</f>
        <v/>
      </c>
      <c r="P22" s="73" t="str">
        <f>IF(COUNTIFS(stats3!$E$4:$E$33,P$4,stats3!$F$4:$F$33,$D22)=0,"",COUNTIFS(stats3!$E$4:$E$33,P$4,stats3!$F$4:$F$33,$D22))</f>
        <v/>
      </c>
      <c r="Q22" s="73" t="str">
        <f>IF(COUNTIFS(stats3!$E$4:$E$33,Q$4,stats3!$F$4:$F$33,$D22)=0,"",COUNTIFS(stats3!$E$4:$E$33,Q$4,stats3!$F$4:$F$33,$D22))</f>
        <v/>
      </c>
      <c r="R22" s="73" t="str">
        <f>IF(COUNTIFS(stats3!$E$4:$E$33,R$4,stats3!$F$4:$F$33,$D22)=0,"",COUNTIFS(stats3!$E$4:$E$33,R$4,stats3!$F$4:$F$33,$D22))</f>
        <v/>
      </c>
      <c r="S22" s="73" t="str">
        <f>IF(COUNTIFS(stats3!$E$4:$E$33,S$4,stats3!$F$4:$F$33,$D22)=0,"",COUNTIFS(stats3!$E$4:$E$33,S$4,stats3!$F$4:$F$33,$D22))</f>
        <v/>
      </c>
      <c r="T22" s="73" t="str">
        <f>IF(COUNTIFS(stats3!$E$4:$E$33,T$4,stats3!$F$4:$F$33,$D22)=0,"",COUNTIFS(stats3!$E$4:$E$33,T$4,stats3!$F$4:$F$33,$D22))</f>
        <v/>
      </c>
      <c r="U22" s="73" t="str">
        <f>IF(COUNTIFS(stats3!$E$4:$E$33,U$4,stats3!$F$4:$F$33,$D22)=0,"",COUNTIFS(stats3!$E$4:$E$33,U$4,stats3!$F$4:$F$33,$D22))</f>
        <v/>
      </c>
      <c r="V22" s="73" t="str">
        <f>IF(COUNTIFS(stats3!$E$4:$E$33,V$4,stats3!$F$4:$F$33,$D22)=0,"",COUNTIFS(stats3!$E$4:$E$33,V$4,stats3!$F$4:$F$33,$D22))</f>
        <v/>
      </c>
      <c r="W22" s="73" t="str">
        <f>IF(COUNTIFS(stats3!$E$4:$E$33,W$4,stats3!$F$4:$F$33,$D22)=0,"",COUNTIFS(stats3!$E$4:$E$33,W$4,stats3!$F$4:$F$33,$D22))</f>
        <v/>
      </c>
      <c r="X22" s="73" t="str">
        <f>IF(COUNTIFS(stats3!$E$4:$E$33,X$4,stats3!$F$4:$F$33,$D22)=0,"",COUNTIFS(stats3!$E$4:$E$33,X$4,stats3!$F$4:$F$33,$D22))</f>
        <v/>
      </c>
      <c r="Y22" s="73" t="str">
        <f>IF(COUNTIFS(stats3!$E$4:$E$33,Y$4,stats3!$F$4:$F$33,$D22)=0,"",COUNTIFS(stats3!$E$4:$E$33,Y$4,stats3!$F$4:$F$33,$D22))</f>
        <v/>
      </c>
      <c r="Z22" s="4">
        <f t="shared" si="1"/>
        <v>0</v>
      </c>
      <c r="AA22" s="5"/>
    </row>
    <row r="23" spans="1:27" ht="19.5" customHeight="1" x14ac:dyDescent="0.2">
      <c r="A23" s="5"/>
      <c r="B23" s="143"/>
      <c r="C23" s="65">
        <f t="shared" si="0"/>
        <v>0</v>
      </c>
      <c r="D23" s="67">
        <v>18</v>
      </c>
      <c r="E23" s="73" t="str">
        <f>IF(COUNTIFS(stats3!$E$4:$E$33,E$4,stats3!$F$4:$F$33,$D23)=0,"",COUNTIFS(stats3!$E$4:$E$33,E$4,stats3!$F$4:$F$33,$D23))</f>
        <v/>
      </c>
      <c r="F23" s="73" t="str">
        <f>IF(COUNTIFS(stats3!$E$4:$E$33,F$4,stats3!$F$4:$F$33,$D23)=0,"",COUNTIFS(stats3!$E$4:$E$33,F$4,stats3!$F$4:$F$33,$D23))</f>
        <v/>
      </c>
      <c r="G23" s="73" t="str">
        <f>IF(COUNTIFS(stats3!$E$4:$E$33,G$4,stats3!$F$4:$F$33,$D23)=0,"",COUNTIFS(stats3!$E$4:$E$33,G$4,stats3!$F$4:$F$33,$D23))</f>
        <v/>
      </c>
      <c r="H23" s="73" t="str">
        <f>IF(COUNTIFS(stats3!$E$4:$E$33,H$4,stats3!$F$4:$F$33,$D23)=0,"",COUNTIFS(stats3!$E$4:$E$33,H$4,stats3!$F$4:$F$33,$D23))</f>
        <v/>
      </c>
      <c r="I23" s="73" t="str">
        <f>IF(COUNTIFS(stats3!$E$4:$E$33,I$4,stats3!$F$4:$F$33,$D23)=0,"",COUNTIFS(stats3!$E$4:$E$33,I$4,stats3!$F$4:$F$33,$D23))</f>
        <v/>
      </c>
      <c r="J23" s="73" t="str">
        <f>IF(COUNTIFS(stats3!$E$4:$E$33,J$4,stats3!$F$4:$F$33,$D23)=0,"",COUNTIFS(stats3!$E$4:$E$33,J$4,stats3!$F$4:$F$33,$D23))</f>
        <v/>
      </c>
      <c r="K23" s="73" t="str">
        <f>IF(COUNTIFS(stats3!$E$4:$E$33,K$4,stats3!$F$4:$F$33,$D23)=0,"",COUNTIFS(stats3!$E$4:$E$33,K$4,stats3!$F$4:$F$33,$D23))</f>
        <v/>
      </c>
      <c r="L23" s="73" t="str">
        <f>IF(COUNTIFS(stats3!$E$4:$E$33,L$4,stats3!$F$4:$F$33,$D23)=0,"",COUNTIFS(stats3!$E$4:$E$33,L$4,stats3!$F$4:$F$33,$D23))</f>
        <v/>
      </c>
      <c r="M23" s="73" t="str">
        <f>IF(COUNTIFS(stats3!$E$4:$E$33,M$4,stats3!$F$4:$F$33,$D23)=0,"",COUNTIFS(stats3!$E$4:$E$33,M$4,stats3!$F$4:$F$33,$D23))</f>
        <v/>
      </c>
      <c r="N23" s="73" t="str">
        <f>IF(COUNTIFS(stats3!$E$4:$E$33,N$4,stats3!$F$4:$F$33,$D23)=0,"",COUNTIFS(stats3!$E$4:$E$33,N$4,stats3!$F$4:$F$33,$D23))</f>
        <v/>
      </c>
      <c r="O23" s="73" t="str">
        <f>IF(COUNTIFS(stats3!$E$4:$E$33,O$4,stats3!$F$4:$F$33,$D23)=0,"",COUNTIFS(stats3!$E$4:$E$33,O$4,stats3!$F$4:$F$33,$D23))</f>
        <v/>
      </c>
      <c r="P23" s="73" t="str">
        <f>IF(COUNTIFS(stats3!$E$4:$E$33,P$4,stats3!$F$4:$F$33,$D23)=0,"",COUNTIFS(stats3!$E$4:$E$33,P$4,stats3!$F$4:$F$33,$D23))</f>
        <v/>
      </c>
      <c r="Q23" s="73" t="str">
        <f>IF(COUNTIFS(stats3!$E$4:$E$33,Q$4,stats3!$F$4:$F$33,$D23)=0,"",COUNTIFS(stats3!$E$4:$E$33,Q$4,stats3!$F$4:$F$33,$D23))</f>
        <v/>
      </c>
      <c r="R23" s="73" t="str">
        <f>IF(COUNTIFS(stats3!$E$4:$E$33,R$4,stats3!$F$4:$F$33,$D23)=0,"",COUNTIFS(stats3!$E$4:$E$33,R$4,stats3!$F$4:$F$33,$D23))</f>
        <v/>
      </c>
      <c r="S23" s="73" t="str">
        <f>IF(COUNTIFS(stats3!$E$4:$E$33,S$4,stats3!$F$4:$F$33,$D23)=0,"",COUNTIFS(stats3!$E$4:$E$33,S$4,stats3!$F$4:$F$33,$D23))</f>
        <v/>
      </c>
      <c r="T23" s="73" t="str">
        <f>IF(COUNTIFS(stats3!$E$4:$E$33,T$4,stats3!$F$4:$F$33,$D23)=0,"",COUNTIFS(stats3!$E$4:$E$33,T$4,stats3!$F$4:$F$33,$D23))</f>
        <v/>
      </c>
      <c r="U23" s="73" t="str">
        <f>IF(COUNTIFS(stats3!$E$4:$E$33,U$4,stats3!$F$4:$F$33,$D23)=0,"",COUNTIFS(stats3!$E$4:$E$33,U$4,stats3!$F$4:$F$33,$D23))</f>
        <v/>
      </c>
      <c r="V23" s="73" t="str">
        <f>IF(COUNTIFS(stats3!$E$4:$E$33,V$4,stats3!$F$4:$F$33,$D23)=0,"",COUNTIFS(stats3!$E$4:$E$33,V$4,stats3!$F$4:$F$33,$D23))</f>
        <v/>
      </c>
      <c r="W23" s="73" t="str">
        <f>IF(COUNTIFS(stats3!$E$4:$E$33,W$4,stats3!$F$4:$F$33,$D23)=0,"",COUNTIFS(stats3!$E$4:$E$33,W$4,stats3!$F$4:$F$33,$D23))</f>
        <v/>
      </c>
      <c r="X23" s="73" t="str">
        <f>IF(COUNTIFS(stats3!$E$4:$E$33,X$4,stats3!$F$4:$F$33,$D23)=0,"",COUNTIFS(stats3!$E$4:$E$33,X$4,stats3!$F$4:$F$33,$D23))</f>
        <v/>
      </c>
      <c r="Y23" s="73" t="str">
        <f>IF(COUNTIFS(stats3!$E$4:$E$33,Y$4,stats3!$F$4:$F$33,$D23)=0,"",COUNTIFS(stats3!$E$4:$E$33,Y$4,stats3!$F$4:$F$33,$D23))</f>
        <v/>
      </c>
      <c r="Z23" s="4">
        <f t="shared" si="1"/>
        <v>0</v>
      </c>
      <c r="AA23" s="5"/>
    </row>
    <row r="24" spans="1:27" ht="19.5" customHeight="1" x14ac:dyDescent="0.2">
      <c r="A24" s="5"/>
      <c r="B24" s="143"/>
      <c r="C24" s="65">
        <f t="shared" si="0"/>
        <v>0</v>
      </c>
      <c r="D24" s="67">
        <v>19</v>
      </c>
      <c r="E24" s="73" t="str">
        <f>IF(COUNTIFS(stats3!$E$4:$E$33,E$4,stats3!$F$4:$F$33,$D24)=0,"",COUNTIFS(stats3!$E$4:$E$33,E$4,stats3!$F$4:$F$33,$D24))</f>
        <v/>
      </c>
      <c r="F24" s="73" t="str">
        <f>IF(COUNTIFS(stats3!$E$4:$E$33,F$4,stats3!$F$4:$F$33,$D24)=0,"",COUNTIFS(stats3!$E$4:$E$33,F$4,stats3!$F$4:$F$33,$D24))</f>
        <v/>
      </c>
      <c r="G24" s="73" t="str">
        <f>IF(COUNTIFS(stats3!$E$4:$E$33,G$4,stats3!$F$4:$F$33,$D24)=0,"",COUNTIFS(stats3!$E$4:$E$33,G$4,stats3!$F$4:$F$33,$D24))</f>
        <v/>
      </c>
      <c r="H24" s="73" t="str">
        <f>IF(COUNTIFS(stats3!$E$4:$E$33,H$4,stats3!$F$4:$F$33,$D24)=0,"",COUNTIFS(stats3!$E$4:$E$33,H$4,stats3!$F$4:$F$33,$D24))</f>
        <v/>
      </c>
      <c r="I24" s="73" t="str">
        <f>IF(COUNTIFS(stats3!$E$4:$E$33,I$4,stats3!$F$4:$F$33,$D24)=0,"",COUNTIFS(stats3!$E$4:$E$33,I$4,stats3!$F$4:$F$33,$D24))</f>
        <v/>
      </c>
      <c r="J24" s="73" t="str">
        <f>IF(COUNTIFS(stats3!$E$4:$E$33,J$4,stats3!$F$4:$F$33,$D24)=0,"",COUNTIFS(stats3!$E$4:$E$33,J$4,stats3!$F$4:$F$33,$D24))</f>
        <v/>
      </c>
      <c r="K24" s="73" t="str">
        <f>IF(COUNTIFS(stats3!$E$4:$E$33,K$4,stats3!$F$4:$F$33,$D24)=0,"",COUNTIFS(stats3!$E$4:$E$33,K$4,stats3!$F$4:$F$33,$D24))</f>
        <v/>
      </c>
      <c r="L24" s="73" t="str">
        <f>IF(COUNTIFS(stats3!$E$4:$E$33,L$4,stats3!$F$4:$F$33,$D24)=0,"",COUNTIFS(stats3!$E$4:$E$33,L$4,stats3!$F$4:$F$33,$D24))</f>
        <v/>
      </c>
      <c r="M24" s="73" t="str">
        <f>IF(COUNTIFS(stats3!$E$4:$E$33,M$4,stats3!$F$4:$F$33,$D24)=0,"",COUNTIFS(stats3!$E$4:$E$33,M$4,stats3!$F$4:$F$33,$D24))</f>
        <v/>
      </c>
      <c r="N24" s="73" t="str">
        <f>IF(COUNTIFS(stats3!$E$4:$E$33,N$4,stats3!$F$4:$F$33,$D24)=0,"",COUNTIFS(stats3!$E$4:$E$33,N$4,stats3!$F$4:$F$33,$D24))</f>
        <v/>
      </c>
      <c r="O24" s="73" t="str">
        <f>IF(COUNTIFS(stats3!$E$4:$E$33,O$4,stats3!$F$4:$F$33,$D24)=0,"",COUNTIFS(stats3!$E$4:$E$33,O$4,stats3!$F$4:$F$33,$D24))</f>
        <v/>
      </c>
      <c r="P24" s="73" t="str">
        <f>IF(COUNTIFS(stats3!$E$4:$E$33,P$4,stats3!$F$4:$F$33,$D24)=0,"",COUNTIFS(stats3!$E$4:$E$33,P$4,stats3!$F$4:$F$33,$D24))</f>
        <v/>
      </c>
      <c r="Q24" s="73" t="str">
        <f>IF(COUNTIFS(stats3!$E$4:$E$33,Q$4,stats3!$F$4:$F$33,$D24)=0,"",COUNTIFS(stats3!$E$4:$E$33,Q$4,stats3!$F$4:$F$33,$D24))</f>
        <v/>
      </c>
      <c r="R24" s="73" t="str">
        <f>IF(COUNTIFS(stats3!$E$4:$E$33,R$4,stats3!$F$4:$F$33,$D24)=0,"",COUNTIFS(stats3!$E$4:$E$33,R$4,stats3!$F$4:$F$33,$D24))</f>
        <v/>
      </c>
      <c r="S24" s="73" t="str">
        <f>IF(COUNTIFS(stats3!$E$4:$E$33,S$4,stats3!$F$4:$F$33,$D24)=0,"",COUNTIFS(stats3!$E$4:$E$33,S$4,stats3!$F$4:$F$33,$D24))</f>
        <v/>
      </c>
      <c r="T24" s="73" t="str">
        <f>IF(COUNTIFS(stats3!$E$4:$E$33,T$4,stats3!$F$4:$F$33,$D24)=0,"",COUNTIFS(stats3!$E$4:$E$33,T$4,stats3!$F$4:$F$33,$D24))</f>
        <v/>
      </c>
      <c r="U24" s="73" t="str">
        <f>IF(COUNTIFS(stats3!$E$4:$E$33,U$4,stats3!$F$4:$F$33,$D24)=0,"",COUNTIFS(stats3!$E$4:$E$33,U$4,stats3!$F$4:$F$33,$D24))</f>
        <v/>
      </c>
      <c r="V24" s="73" t="str">
        <f>IF(COUNTIFS(stats3!$E$4:$E$33,V$4,stats3!$F$4:$F$33,$D24)=0,"",COUNTIFS(stats3!$E$4:$E$33,V$4,stats3!$F$4:$F$33,$D24))</f>
        <v/>
      </c>
      <c r="W24" s="73" t="str">
        <f>IF(COUNTIFS(stats3!$E$4:$E$33,W$4,stats3!$F$4:$F$33,$D24)=0,"",COUNTIFS(stats3!$E$4:$E$33,W$4,stats3!$F$4:$F$33,$D24))</f>
        <v/>
      </c>
      <c r="X24" s="73" t="str">
        <f>IF(COUNTIFS(stats3!$E$4:$E$33,X$4,stats3!$F$4:$F$33,$D24)=0,"",COUNTIFS(stats3!$E$4:$E$33,X$4,stats3!$F$4:$F$33,$D24))</f>
        <v/>
      </c>
      <c r="Y24" s="73" t="str">
        <f>IF(COUNTIFS(stats3!$E$4:$E$33,Y$4,stats3!$F$4:$F$33,$D24)=0,"",COUNTIFS(stats3!$E$4:$E$33,Y$4,stats3!$F$4:$F$33,$D24))</f>
        <v/>
      </c>
      <c r="Z24" s="4">
        <f t="shared" si="1"/>
        <v>0</v>
      </c>
      <c r="AA24" s="5"/>
    </row>
    <row r="25" spans="1:27" ht="19.5" customHeight="1" x14ac:dyDescent="0.2">
      <c r="A25" s="5"/>
      <c r="B25" s="144"/>
      <c r="C25" s="65">
        <f t="shared" si="0"/>
        <v>0</v>
      </c>
      <c r="D25" s="67">
        <v>20</v>
      </c>
      <c r="E25" s="73" t="str">
        <f>IF(COUNTIFS(stats3!$E$4:$E$33,E$4,stats3!$F$4:$F$33,$D25)=0,"",COUNTIFS(stats3!$E$4:$E$33,E$4,stats3!$F$4:$F$33,$D25))</f>
        <v/>
      </c>
      <c r="F25" s="73" t="str">
        <f>IF(COUNTIFS(stats3!$E$4:$E$33,F$4,stats3!$F$4:$F$33,$D25)=0,"",COUNTIFS(stats3!$E$4:$E$33,F$4,stats3!$F$4:$F$33,$D25))</f>
        <v/>
      </c>
      <c r="G25" s="73" t="str">
        <f>IF(COUNTIFS(stats3!$E$4:$E$33,G$4,stats3!$F$4:$F$33,$D25)=0,"",COUNTIFS(stats3!$E$4:$E$33,G$4,stats3!$F$4:$F$33,$D25))</f>
        <v/>
      </c>
      <c r="H25" s="73" t="str">
        <f>IF(COUNTIFS(stats3!$E$4:$E$33,H$4,stats3!$F$4:$F$33,$D25)=0,"",COUNTIFS(stats3!$E$4:$E$33,H$4,stats3!$F$4:$F$33,$D25))</f>
        <v/>
      </c>
      <c r="I25" s="73" t="str">
        <f>IF(COUNTIFS(stats3!$E$4:$E$33,I$4,stats3!$F$4:$F$33,$D25)=0,"",COUNTIFS(stats3!$E$4:$E$33,I$4,stats3!$F$4:$F$33,$D25))</f>
        <v/>
      </c>
      <c r="J25" s="73" t="str">
        <f>IF(COUNTIFS(stats3!$E$4:$E$33,J$4,stats3!$F$4:$F$33,$D25)=0,"",COUNTIFS(stats3!$E$4:$E$33,J$4,stats3!$F$4:$F$33,$D25))</f>
        <v/>
      </c>
      <c r="K25" s="73" t="str">
        <f>IF(COUNTIFS(stats3!$E$4:$E$33,K$4,stats3!$F$4:$F$33,$D25)=0,"",COUNTIFS(stats3!$E$4:$E$33,K$4,stats3!$F$4:$F$33,$D25))</f>
        <v/>
      </c>
      <c r="L25" s="73" t="str">
        <f>IF(COUNTIFS(stats3!$E$4:$E$33,L$4,stats3!$F$4:$F$33,$D25)=0,"",COUNTIFS(stats3!$E$4:$E$33,L$4,stats3!$F$4:$F$33,$D25))</f>
        <v/>
      </c>
      <c r="M25" s="73" t="str">
        <f>IF(COUNTIFS(stats3!$E$4:$E$33,M$4,stats3!$F$4:$F$33,$D25)=0,"",COUNTIFS(stats3!$E$4:$E$33,M$4,stats3!$F$4:$F$33,$D25))</f>
        <v/>
      </c>
      <c r="N25" s="73" t="str">
        <f>IF(COUNTIFS(stats3!$E$4:$E$33,N$4,stats3!$F$4:$F$33,$D25)=0,"",COUNTIFS(stats3!$E$4:$E$33,N$4,stats3!$F$4:$F$33,$D25))</f>
        <v/>
      </c>
      <c r="O25" s="73" t="str">
        <f>IF(COUNTIFS(stats3!$E$4:$E$33,O$4,stats3!$F$4:$F$33,$D25)=0,"",COUNTIFS(stats3!$E$4:$E$33,O$4,stats3!$F$4:$F$33,$D25))</f>
        <v/>
      </c>
      <c r="P25" s="73" t="str">
        <f>IF(COUNTIFS(stats3!$E$4:$E$33,P$4,stats3!$F$4:$F$33,$D25)=0,"",COUNTIFS(stats3!$E$4:$E$33,P$4,stats3!$F$4:$F$33,$D25))</f>
        <v/>
      </c>
      <c r="Q25" s="73" t="str">
        <f>IF(COUNTIFS(stats3!$E$4:$E$33,Q$4,stats3!$F$4:$F$33,$D25)=0,"",COUNTIFS(stats3!$E$4:$E$33,Q$4,stats3!$F$4:$F$33,$D25))</f>
        <v/>
      </c>
      <c r="R25" s="73" t="str">
        <f>IF(COUNTIFS(stats3!$E$4:$E$33,R$4,stats3!$F$4:$F$33,$D25)=0,"",COUNTIFS(stats3!$E$4:$E$33,R$4,stats3!$F$4:$F$33,$D25))</f>
        <v/>
      </c>
      <c r="S25" s="73" t="str">
        <f>IF(COUNTIFS(stats3!$E$4:$E$33,S$4,stats3!$F$4:$F$33,$D25)=0,"",COUNTIFS(stats3!$E$4:$E$33,S$4,stats3!$F$4:$F$33,$D25))</f>
        <v/>
      </c>
      <c r="T25" s="73" t="str">
        <f>IF(COUNTIFS(stats3!$E$4:$E$33,T$4,stats3!$F$4:$F$33,$D25)=0,"",COUNTIFS(stats3!$E$4:$E$33,T$4,stats3!$F$4:$F$33,$D25))</f>
        <v/>
      </c>
      <c r="U25" s="73" t="str">
        <f>IF(COUNTIFS(stats3!$E$4:$E$33,U$4,stats3!$F$4:$F$33,$D25)=0,"",COUNTIFS(stats3!$E$4:$E$33,U$4,stats3!$F$4:$F$33,$D25))</f>
        <v/>
      </c>
      <c r="V25" s="73" t="str">
        <f>IF(COUNTIFS(stats3!$E$4:$E$33,V$4,stats3!$F$4:$F$33,$D25)=0,"",COUNTIFS(stats3!$E$4:$E$33,V$4,stats3!$F$4:$F$33,$D25))</f>
        <v/>
      </c>
      <c r="W25" s="73" t="str">
        <f>IF(COUNTIFS(stats3!$E$4:$E$33,W$4,stats3!$F$4:$F$33,$D25)=0,"",COUNTIFS(stats3!$E$4:$E$33,W$4,stats3!$F$4:$F$33,$D25))</f>
        <v/>
      </c>
      <c r="X25" s="73" t="str">
        <f>IF(COUNTIFS(stats3!$E$4:$E$33,X$4,stats3!$F$4:$F$33,$D25)=0,"",COUNTIFS(stats3!$E$4:$E$33,X$4,stats3!$F$4:$F$33,$D25))</f>
        <v/>
      </c>
      <c r="Y25" s="73" t="str">
        <f>IF(COUNTIFS(stats3!$E$4:$E$33,Y$4,stats3!$F$4:$F$33,$D25)=0,"",COUNTIFS(stats3!$E$4:$E$33,Y$4,stats3!$F$4:$F$33,$D25))</f>
        <v/>
      </c>
      <c r="Z25" s="4">
        <f t="shared" si="1"/>
        <v>0</v>
      </c>
      <c r="AA25" s="5"/>
    </row>
    <row r="26" spans="1:27" ht="19.5" customHeight="1" x14ac:dyDescent="0.2">
      <c r="A26" s="4"/>
      <c r="B26" s="76"/>
      <c r="C26" s="65"/>
      <c r="D26" s="77" t="s">
        <v>91</v>
      </c>
      <c r="E26" s="78">
        <f t="shared" ref="E26:Y26" si="2">SUM(E5:E25)</f>
        <v>0</v>
      </c>
      <c r="F26" s="78">
        <f t="shared" si="2"/>
        <v>0</v>
      </c>
      <c r="G26" s="78">
        <f t="shared" si="2"/>
        <v>1</v>
      </c>
      <c r="H26" s="78">
        <f t="shared" si="2"/>
        <v>0</v>
      </c>
      <c r="I26" s="78">
        <f t="shared" si="2"/>
        <v>0</v>
      </c>
      <c r="J26" s="78">
        <f t="shared" si="2"/>
        <v>1</v>
      </c>
      <c r="K26" s="78">
        <f t="shared" si="2"/>
        <v>2</v>
      </c>
      <c r="L26" s="78">
        <f t="shared" si="2"/>
        <v>2</v>
      </c>
      <c r="M26" s="78">
        <f t="shared" si="2"/>
        <v>4</v>
      </c>
      <c r="N26" s="78">
        <f t="shared" si="2"/>
        <v>0</v>
      </c>
      <c r="O26" s="78">
        <f t="shared" si="2"/>
        <v>1</v>
      </c>
      <c r="P26" s="78">
        <f t="shared" si="2"/>
        <v>0</v>
      </c>
      <c r="Q26" s="78">
        <f t="shared" si="2"/>
        <v>0</v>
      </c>
      <c r="R26" s="78">
        <f t="shared" si="2"/>
        <v>1</v>
      </c>
      <c r="S26" s="78">
        <f t="shared" si="2"/>
        <v>0</v>
      </c>
      <c r="T26" s="78">
        <f t="shared" si="2"/>
        <v>0</v>
      </c>
      <c r="U26" s="78">
        <f t="shared" si="2"/>
        <v>0</v>
      </c>
      <c r="V26" s="78">
        <f t="shared" si="2"/>
        <v>0</v>
      </c>
      <c r="W26" s="78">
        <f t="shared" si="2"/>
        <v>0</v>
      </c>
      <c r="X26" s="78">
        <f t="shared" si="2"/>
        <v>0</v>
      </c>
      <c r="Y26" s="78">
        <f t="shared" si="2"/>
        <v>0</v>
      </c>
      <c r="Z26" s="4"/>
      <c r="AA26" s="4"/>
    </row>
    <row r="27" spans="1:27" ht="39.75" customHeight="1" x14ac:dyDescent="0.2">
      <c r="A27" s="5"/>
      <c r="B27" s="79"/>
      <c r="C27" s="80"/>
      <c r="D27" s="80"/>
      <c r="E27" s="145" t="str">
        <f>CONCATENATE("Docentes: ",SUM(E5:Y25)," Mestrado: ",SUMPRODUCT(E26:Y26,E4:Y4)," Doutorado: ",SUMPRODUCT(Z5:Z25,D5:D25)," Total: ",SUMPRODUCT(Z5:Z25,D5:D25)+SUMPRODUCT(E4:Y4,E26:Y26), " alunos")</f>
        <v>Docentes: 12 Mestrado: 88 Doutorado: 41 Total: 129 alunos</v>
      </c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3"/>
      <c r="Z27" s="66"/>
      <c r="AA27" s="5"/>
    </row>
    <row r="28" spans="1:27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3"/>
      <c r="AA28" s="5"/>
    </row>
    <row r="29" spans="1:27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81"/>
      <c r="AA29" s="34"/>
    </row>
    <row r="30" spans="1:27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81"/>
      <c r="AA30" s="34"/>
    </row>
    <row r="31" spans="1:27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81"/>
      <c r="AA31" s="34"/>
    </row>
    <row r="32" spans="1:27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81"/>
      <c r="AA32" s="34"/>
    </row>
    <row r="33" spans="1:27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81"/>
      <c r="AA33" s="34"/>
    </row>
    <row r="34" spans="1:27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81"/>
      <c r="AA34" s="34"/>
    </row>
    <row r="35" spans="1:27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81"/>
      <c r="AA35" s="34"/>
    </row>
    <row r="36" spans="1:27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81"/>
      <c r="AA36" s="34"/>
    </row>
    <row r="37" spans="1:27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81"/>
      <c r="AA37" s="34"/>
    </row>
    <row r="38" spans="1:27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81"/>
      <c r="AA38" s="34"/>
    </row>
    <row r="39" spans="1:27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81"/>
      <c r="AA39" s="34"/>
    </row>
    <row r="40" spans="1:27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81"/>
      <c r="AA40" s="34"/>
    </row>
    <row r="41" spans="1:27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81"/>
      <c r="AA41" s="34"/>
    </row>
    <row r="42" spans="1:27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81"/>
      <c r="AA42" s="34"/>
    </row>
    <row r="43" spans="1:27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81"/>
      <c r="AA43" s="34"/>
    </row>
    <row r="44" spans="1:27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81"/>
      <c r="AA44" s="34"/>
    </row>
    <row r="45" spans="1:27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81"/>
      <c r="AA45" s="34"/>
    </row>
    <row r="46" spans="1:27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81"/>
      <c r="AA46" s="34"/>
    </row>
    <row r="47" spans="1:27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81"/>
      <c r="AA47" s="34"/>
    </row>
    <row r="48" spans="1:27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81"/>
      <c r="AA48" s="34"/>
    </row>
    <row r="49" spans="1:27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81"/>
      <c r="AA49" s="34"/>
    </row>
    <row r="50" spans="1:27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81"/>
      <c r="AA50" s="34"/>
    </row>
    <row r="51" spans="1:27" ht="15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81"/>
      <c r="AA51" s="34"/>
    </row>
    <row r="52" spans="1:27" ht="15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81"/>
      <c r="AA52" s="34"/>
    </row>
    <row r="53" spans="1:27" ht="15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81"/>
      <c r="AA53" s="34"/>
    </row>
    <row r="54" spans="1:27" ht="15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81"/>
      <c r="AA54" s="34"/>
    </row>
    <row r="55" spans="1:27" ht="15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81"/>
      <c r="AA55" s="34"/>
    </row>
    <row r="56" spans="1:27" ht="15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81"/>
      <c r="AA56" s="34"/>
    </row>
    <row r="57" spans="1:27" ht="15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81"/>
      <c r="AA57" s="34"/>
    </row>
    <row r="58" spans="1:27" ht="15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81"/>
      <c r="AA58" s="34"/>
    </row>
    <row r="59" spans="1:27" ht="15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81"/>
      <c r="AA59" s="34"/>
    </row>
    <row r="60" spans="1:27" ht="15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81"/>
      <c r="AA60" s="34"/>
    </row>
    <row r="61" spans="1:27" ht="15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81"/>
      <c r="AA61" s="34"/>
    </row>
    <row r="62" spans="1:27" ht="15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81"/>
      <c r="AA62" s="34"/>
    </row>
    <row r="63" spans="1:27" ht="15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81"/>
      <c r="AA63" s="34"/>
    </row>
    <row r="64" spans="1:27" ht="15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81"/>
      <c r="AA64" s="34"/>
    </row>
    <row r="65" spans="1:27" ht="15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81"/>
      <c r="AA65" s="34"/>
    </row>
    <row r="66" spans="1:27" ht="15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81"/>
      <c r="AA66" s="34"/>
    </row>
    <row r="67" spans="1:27" ht="15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81"/>
      <c r="AA67" s="34"/>
    </row>
    <row r="68" spans="1:27" ht="15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81"/>
      <c r="AA68" s="34"/>
    </row>
    <row r="69" spans="1:27" ht="15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81"/>
      <c r="AA69" s="34"/>
    </row>
    <row r="70" spans="1:27" ht="15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81"/>
      <c r="AA70" s="34"/>
    </row>
    <row r="71" spans="1:27" ht="15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81"/>
      <c r="AA71" s="34"/>
    </row>
    <row r="72" spans="1:27" ht="15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81"/>
      <c r="AA72" s="34"/>
    </row>
    <row r="73" spans="1:27" ht="15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81"/>
      <c r="AA73" s="34"/>
    </row>
    <row r="74" spans="1:27" ht="15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81"/>
      <c r="AA74" s="34"/>
    </row>
    <row r="75" spans="1:27" ht="15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81"/>
      <c r="AA75" s="34"/>
    </row>
    <row r="76" spans="1:27" ht="15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81"/>
      <c r="AA76" s="34"/>
    </row>
    <row r="77" spans="1:27" ht="15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81"/>
      <c r="AA77" s="34"/>
    </row>
    <row r="78" spans="1:27" ht="15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81"/>
      <c r="AA78" s="34"/>
    </row>
    <row r="79" spans="1:27" ht="15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81"/>
      <c r="AA79" s="34"/>
    </row>
    <row r="80" spans="1:27" ht="15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81"/>
      <c r="AA80" s="34"/>
    </row>
    <row r="81" spans="1:27" ht="15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81"/>
      <c r="AA81" s="34"/>
    </row>
    <row r="82" spans="1:27" ht="15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81"/>
      <c r="AA82" s="34"/>
    </row>
    <row r="83" spans="1:27" ht="15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81"/>
      <c r="AA83" s="34"/>
    </row>
    <row r="84" spans="1:27" ht="15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81"/>
      <c r="AA84" s="34"/>
    </row>
    <row r="85" spans="1:27" ht="15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81"/>
      <c r="AA85" s="34"/>
    </row>
    <row r="86" spans="1:27" ht="15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81"/>
      <c r="AA86" s="34"/>
    </row>
    <row r="87" spans="1:27" ht="15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81"/>
      <c r="AA87" s="34"/>
    </row>
    <row r="88" spans="1:27" ht="15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81"/>
      <c r="AA88" s="34"/>
    </row>
    <row r="89" spans="1:27" ht="15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81"/>
      <c r="AA89" s="34"/>
    </row>
    <row r="90" spans="1:27" ht="15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81"/>
      <c r="AA90" s="34"/>
    </row>
    <row r="91" spans="1:27" ht="15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81"/>
      <c r="AA91" s="34"/>
    </row>
    <row r="92" spans="1:27" ht="15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81"/>
      <c r="AA92" s="34"/>
    </row>
    <row r="93" spans="1:27" ht="15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81"/>
      <c r="AA93" s="34"/>
    </row>
    <row r="94" spans="1:27" ht="15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81"/>
      <c r="AA94" s="34"/>
    </row>
    <row r="95" spans="1:27" ht="15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81"/>
      <c r="AA95" s="34"/>
    </row>
    <row r="96" spans="1:27" ht="15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81"/>
      <c r="AA96" s="34"/>
    </row>
    <row r="97" spans="1:27" ht="15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81"/>
      <c r="AA97" s="34"/>
    </row>
    <row r="98" spans="1:27" ht="15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81"/>
      <c r="AA98" s="34"/>
    </row>
    <row r="99" spans="1:27" ht="15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81"/>
      <c r="AA99" s="34"/>
    </row>
    <row r="100" spans="1:27" ht="15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81"/>
      <c r="AA100" s="34"/>
    </row>
    <row r="101" spans="1:27" ht="15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81"/>
      <c r="AA101" s="34"/>
    </row>
    <row r="102" spans="1:27" ht="15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81"/>
      <c r="AA102" s="34"/>
    </row>
    <row r="103" spans="1:27" ht="15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81"/>
      <c r="AA103" s="34"/>
    </row>
    <row r="104" spans="1:27" ht="15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81"/>
      <c r="AA104" s="34"/>
    </row>
    <row r="105" spans="1:27" ht="15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81"/>
      <c r="AA105" s="34"/>
    </row>
    <row r="106" spans="1:27" ht="15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81"/>
      <c r="AA106" s="34"/>
    </row>
    <row r="107" spans="1:27" ht="15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81"/>
      <c r="AA107" s="34"/>
    </row>
    <row r="108" spans="1:27" ht="15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81"/>
      <c r="AA108" s="34"/>
    </row>
    <row r="109" spans="1:27" ht="15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81"/>
      <c r="AA109" s="34"/>
    </row>
    <row r="110" spans="1:27" ht="15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81"/>
      <c r="AA110" s="34"/>
    </row>
    <row r="111" spans="1:27" ht="15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81"/>
      <c r="AA111" s="34"/>
    </row>
    <row r="112" spans="1:27" ht="15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81"/>
      <c r="AA112" s="34"/>
    </row>
    <row r="113" spans="1:27" ht="15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81"/>
      <c r="AA113" s="34"/>
    </row>
    <row r="114" spans="1:27" ht="15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81"/>
      <c r="AA114" s="34"/>
    </row>
    <row r="115" spans="1:27" ht="15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81"/>
      <c r="AA115" s="34"/>
    </row>
    <row r="116" spans="1:27" ht="15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81"/>
      <c r="AA116" s="34"/>
    </row>
    <row r="117" spans="1:27" ht="15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81"/>
      <c r="AA117" s="34"/>
    </row>
    <row r="118" spans="1:27" ht="15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81"/>
      <c r="AA118" s="34"/>
    </row>
    <row r="119" spans="1:27" ht="15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81"/>
      <c r="AA119" s="34"/>
    </row>
    <row r="120" spans="1:27" ht="15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81"/>
      <c r="AA120" s="34"/>
    </row>
    <row r="121" spans="1:27" ht="15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81"/>
      <c r="AA121" s="34"/>
    </row>
    <row r="122" spans="1:27" ht="15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81"/>
      <c r="AA122" s="34"/>
    </row>
    <row r="123" spans="1:27" ht="15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81"/>
      <c r="AA123" s="34"/>
    </row>
    <row r="124" spans="1:27" ht="15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81"/>
      <c r="AA124" s="34"/>
    </row>
    <row r="125" spans="1:27" ht="15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81"/>
      <c r="AA125" s="34"/>
    </row>
    <row r="126" spans="1:27" ht="15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81"/>
      <c r="AA126" s="34"/>
    </row>
    <row r="127" spans="1:27" ht="15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81"/>
      <c r="AA127" s="34"/>
    </row>
    <row r="128" spans="1:27" ht="15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81"/>
      <c r="AA128" s="34"/>
    </row>
    <row r="129" spans="1:27" ht="15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81"/>
      <c r="AA129" s="34"/>
    </row>
    <row r="130" spans="1:27" ht="15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81"/>
      <c r="AA130" s="34"/>
    </row>
    <row r="131" spans="1:27" ht="15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81"/>
      <c r="AA131" s="34"/>
    </row>
    <row r="132" spans="1:27" ht="15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81"/>
      <c r="AA132" s="34"/>
    </row>
    <row r="133" spans="1:27" ht="15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81"/>
      <c r="AA133" s="34"/>
    </row>
    <row r="134" spans="1:27" ht="15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81"/>
      <c r="AA134" s="34"/>
    </row>
    <row r="135" spans="1:27" ht="15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81"/>
      <c r="AA135" s="34"/>
    </row>
    <row r="136" spans="1:27" ht="15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81"/>
      <c r="AA136" s="34"/>
    </row>
    <row r="137" spans="1:27" ht="15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81"/>
      <c r="AA137" s="34"/>
    </row>
    <row r="138" spans="1:27" ht="15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81"/>
      <c r="AA138" s="34"/>
    </row>
    <row r="139" spans="1:27" ht="15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81"/>
      <c r="AA139" s="34"/>
    </row>
    <row r="140" spans="1:27" ht="15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81"/>
      <c r="AA140" s="34"/>
    </row>
    <row r="141" spans="1:27" ht="15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81"/>
      <c r="AA141" s="34"/>
    </row>
    <row r="142" spans="1:27" ht="15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81"/>
      <c r="AA142" s="34"/>
    </row>
    <row r="143" spans="1:27" ht="15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81"/>
      <c r="AA143" s="34"/>
    </row>
    <row r="144" spans="1:27" ht="15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81"/>
      <c r="AA144" s="34"/>
    </row>
    <row r="145" spans="1:27" ht="15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81"/>
      <c r="AA145" s="34"/>
    </row>
    <row r="146" spans="1:27" ht="15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81"/>
      <c r="AA146" s="34"/>
    </row>
    <row r="147" spans="1:27" ht="15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81"/>
      <c r="AA147" s="34"/>
    </row>
    <row r="148" spans="1:27" ht="15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81"/>
      <c r="AA148" s="34"/>
    </row>
    <row r="149" spans="1:27" ht="15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81"/>
      <c r="AA149" s="34"/>
    </row>
    <row r="150" spans="1:27" ht="15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81"/>
      <c r="AA150" s="34"/>
    </row>
    <row r="151" spans="1:27" ht="15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81"/>
      <c r="AA151" s="34"/>
    </row>
    <row r="152" spans="1:27" ht="15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81"/>
      <c r="AA152" s="34"/>
    </row>
    <row r="153" spans="1:27" ht="15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81"/>
      <c r="AA153" s="34"/>
    </row>
    <row r="154" spans="1:27" ht="15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81"/>
      <c r="AA154" s="34"/>
    </row>
    <row r="155" spans="1:27" ht="15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81"/>
      <c r="AA155" s="34"/>
    </row>
    <row r="156" spans="1:27" ht="15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81"/>
      <c r="AA156" s="34"/>
    </row>
    <row r="157" spans="1:27" ht="15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81"/>
      <c r="AA157" s="34"/>
    </row>
    <row r="158" spans="1:27" ht="15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81"/>
      <c r="AA158" s="34"/>
    </row>
    <row r="159" spans="1:27" ht="15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81"/>
      <c r="AA159" s="34"/>
    </row>
    <row r="160" spans="1:27" ht="15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81"/>
      <c r="AA160" s="34"/>
    </row>
    <row r="161" spans="1:27" ht="15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81"/>
      <c r="AA161" s="34"/>
    </row>
    <row r="162" spans="1:27" ht="15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81"/>
      <c r="AA162" s="34"/>
    </row>
    <row r="163" spans="1:27" ht="15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81"/>
      <c r="AA163" s="34"/>
    </row>
    <row r="164" spans="1:27" ht="15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81"/>
      <c r="AA164" s="34"/>
    </row>
    <row r="165" spans="1:27" ht="15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81"/>
      <c r="AA165" s="34"/>
    </row>
    <row r="166" spans="1:27" ht="15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81"/>
      <c r="AA166" s="34"/>
    </row>
    <row r="167" spans="1:27" ht="15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81"/>
      <c r="AA167" s="34"/>
    </row>
    <row r="168" spans="1:27" ht="15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81"/>
      <c r="AA168" s="34"/>
    </row>
    <row r="169" spans="1:27" ht="15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81"/>
      <c r="AA169" s="34"/>
    </row>
    <row r="170" spans="1:27" ht="15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81"/>
      <c r="AA170" s="34"/>
    </row>
    <row r="171" spans="1:27" ht="15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81"/>
      <c r="AA171" s="34"/>
    </row>
    <row r="172" spans="1:27" ht="15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81"/>
      <c r="AA172" s="34"/>
    </row>
    <row r="173" spans="1:27" ht="15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81"/>
      <c r="AA173" s="34"/>
    </row>
    <row r="174" spans="1:27" ht="15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81"/>
      <c r="AA174" s="34"/>
    </row>
    <row r="175" spans="1:27" ht="15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81"/>
      <c r="AA175" s="34"/>
    </row>
    <row r="176" spans="1:27" ht="15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81"/>
      <c r="AA176" s="34"/>
    </row>
    <row r="177" spans="1:27" ht="15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81"/>
      <c r="AA177" s="34"/>
    </row>
    <row r="178" spans="1:27" ht="15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81"/>
      <c r="AA178" s="34"/>
    </row>
    <row r="179" spans="1:27" ht="15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81"/>
      <c r="AA179" s="34"/>
    </row>
    <row r="180" spans="1:27" ht="15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81"/>
      <c r="AA180" s="34"/>
    </row>
    <row r="181" spans="1:27" ht="15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81"/>
      <c r="AA181" s="34"/>
    </row>
    <row r="182" spans="1:27" ht="15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81"/>
      <c r="AA182" s="34"/>
    </row>
    <row r="183" spans="1:27" ht="15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81"/>
      <c r="AA183" s="34"/>
    </row>
    <row r="184" spans="1:27" ht="15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81"/>
      <c r="AA184" s="34"/>
    </row>
    <row r="185" spans="1:27" ht="15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81"/>
      <c r="AA185" s="34"/>
    </row>
    <row r="186" spans="1:27" ht="15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81"/>
      <c r="AA186" s="34"/>
    </row>
    <row r="187" spans="1:27" ht="15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81"/>
      <c r="AA187" s="34"/>
    </row>
    <row r="188" spans="1:27" ht="15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81"/>
      <c r="AA188" s="34"/>
    </row>
    <row r="189" spans="1:27" ht="15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81"/>
      <c r="AA189" s="34"/>
    </row>
    <row r="190" spans="1:27" ht="15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81"/>
      <c r="AA190" s="34"/>
    </row>
    <row r="191" spans="1:27" ht="15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81"/>
      <c r="AA191" s="34"/>
    </row>
    <row r="192" spans="1:27" ht="15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81"/>
      <c r="AA192" s="34"/>
    </row>
    <row r="193" spans="1:27" ht="15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81"/>
      <c r="AA193" s="34"/>
    </row>
    <row r="194" spans="1:27" ht="15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81"/>
      <c r="AA194" s="34"/>
    </row>
    <row r="195" spans="1:27" ht="15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81"/>
      <c r="AA195" s="34"/>
    </row>
    <row r="196" spans="1:27" ht="15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81"/>
      <c r="AA196" s="34"/>
    </row>
    <row r="197" spans="1:27" ht="15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81"/>
      <c r="AA197" s="34"/>
    </row>
    <row r="198" spans="1:27" ht="15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81"/>
      <c r="AA198" s="34"/>
    </row>
    <row r="199" spans="1:27" ht="15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81"/>
      <c r="AA199" s="34"/>
    </row>
    <row r="200" spans="1:27" ht="15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81"/>
      <c r="AA200" s="34"/>
    </row>
    <row r="201" spans="1:27" ht="15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81"/>
      <c r="AA201" s="34"/>
    </row>
    <row r="202" spans="1:27" ht="15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81"/>
      <c r="AA202" s="34"/>
    </row>
    <row r="203" spans="1:27" ht="15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81"/>
      <c r="AA203" s="34"/>
    </row>
    <row r="204" spans="1:27" ht="15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81"/>
      <c r="AA204" s="34"/>
    </row>
    <row r="205" spans="1:27" ht="15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81"/>
      <c r="AA205" s="34"/>
    </row>
    <row r="206" spans="1:27" ht="15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81"/>
      <c r="AA206" s="34"/>
    </row>
    <row r="207" spans="1:27" ht="15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81"/>
      <c r="AA207" s="34"/>
    </row>
    <row r="208" spans="1:27" ht="15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81"/>
      <c r="AA208" s="34"/>
    </row>
    <row r="209" spans="1:27" ht="15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81"/>
      <c r="AA209" s="34"/>
    </row>
    <row r="210" spans="1:27" ht="15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81"/>
      <c r="AA210" s="34"/>
    </row>
    <row r="211" spans="1:27" ht="15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81"/>
      <c r="AA211" s="34"/>
    </row>
    <row r="212" spans="1:27" ht="15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81"/>
      <c r="AA212" s="34"/>
    </row>
    <row r="213" spans="1:27" ht="15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81"/>
      <c r="AA213" s="34"/>
    </row>
    <row r="214" spans="1:27" ht="15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81"/>
      <c r="AA214" s="34"/>
    </row>
    <row r="215" spans="1:27" ht="15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81"/>
      <c r="AA215" s="34"/>
    </row>
    <row r="216" spans="1:27" ht="15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81"/>
      <c r="AA216" s="34"/>
    </row>
    <row r="217" spans="1:27" ht="15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81"/>
      <c r="AA217" s="34"/>
    </row>
    <row r="218" spans="1:27" ht="15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81"/>
      <c r="AA218" s="34"/>
    </row>
    <row r="219" spans="1:27" ht="15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81"/>
      <c r="AA219" s="34"/>
    </row>
    <row r="220" spans="1:27" ht="15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81"/>
      <c r="AA220" s="34"/>
    </row>
    <row r="221" spans="1:27" ht="15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81"/>
      <c r="AA221" s="34"/>
    </row>
    <row r="222" spans="1:27" ht="15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81"/>
      <c r="AA222" s="34"/>
    </row>
    <row r="223" spans="1:27" ht="15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81"/>
      <c r="AA223" s="34"/>
    </row>
    <row r="224" spans="1:27" ht="15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81"/>
      <c r="AA224" s="34"/>
    </row>
    <row r="225" spans="1:27" ht="15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81"/>
      <c r="AA225" s="34"/>
    </row>
    <row r="226" spans="1:27" ht="15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81"/>
      <c r="AA226" s="34"/>
    </row>
    <row r="227" spans="1:27" ht="15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81"/>
      <c r="AA227" s="34"/>
    </row>
    <row r="228" spans="1:27" ht="15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81"/>
      <c r="AA228" s="34"/>
    </row>
    <row r="229" spans="1:27" ht="15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81"/>
      <c r="AA229" s="34"/>
    </row>
    <row r="230" spans="1:27" ht="15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81"/>
      <c r="AA230" s="34"/>
    </row>
    <row r="231" spans="1:27" ht="15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81"/>
      <c r="AA231" s="34"/>
    </row>
    <row r="232" spans="1:27" ht="15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81"/>
      <c r="AA232" s="34"/>
    </row>
    <row r="233" spans="1:27" ht="15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81"/>
      <c r="AA233" s="34"/>
    </row>
    <row r="234" spans="1:27" ht="15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81"/>
      <c r="AA234" s="34"/>
    </row>
    <row r="235" spans="1:27" ht="15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81"/>
      <c r="AA235" s="34"/>
    </row>
    <row r="236" spans="1:27" ht="15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81"/>
      <c r="AA236" s="34"/>
    </row>
    <row r="237" spans="1:27" ht="15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81"/>
      <c r="AA237" s="34"/>
    </row>
    <row r="238" spans="1:27" ht="15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81"/>
      <c r="AA238" s="34"/>
    </row>
    <row r="239" spans="1:27" ht="15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81"/>
      <c r="AA239" s="34"/>
    </row>
    <row r="240" spans="1:27" ht="15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81"/>
      <c r="AA240" s="34"/>
    </row>
    <row r="241" spans="1:27" ht="15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81"/>
      <c r="AA241" s="34"/>
    </row>
    <row r="242" spans="1:27" ht="15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81"/>
      <c r="AA242" s="34"/>
    </row>
    <row r="243" spans="1:27" ht="15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81"/>
      <c r="AA243" s="34"/>
    </row>
    <row r="244" spans="1:27" ht="15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81"/>
      <c r="AA244" s="34"/>
    </row>
    <row r="245" spans="1:27" ht="15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81"/>
      <c r="AA245" s="34"/>
    </row>
    <row r="246" spans="1:27" ht="15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81"/>
      <c r="AA246" s="34"/>
    </row>
    <row r="247" spans="1:27" ht="15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81"/>
      <c r="AA247" s="34"/>
    </row>
    <row r="248" spans="1:27" ht="15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81"/>
      <c r="AA248" s="34"/>
    </row>
    <row r="249" spans="1:27" ht="15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81"/>
      <c r="AA249" s="34"/>
    </row>
    <row r="250" spans="1:27" ht="15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81"/>
      <c r="AA250" s="34"/>
    </row>
    <row r="251" spans="1:27" ht="15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81"/>
      <c r="AA251" s="34"/>
    </row>
    <row r="252" spans="1:27" ht="15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81"/>
      <c r="AA252" s="34"/>
    </row>
    <row r="253" spans="1:27" ht="15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81"/>
      <c r="AA253" s="34"/>
    </row>
    <row r="254" spans="1:27" ht="15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81"/>
      <c r="AA254" s="34"/>
    </row>
    <row r="255" spans="1:27" ht="15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81"/>
      <c r="AA255" s="34"/>
    </row>
    <row r="256" spans="1:27" ht="15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81"/>
      <c r="AA256" s="34"/>
    </row>
    <row r="257" spans="1:27" ht="15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81"/>
      <c r="AA257" s="34"/>
    </row>
    <row r="258" spans="1:27" ht="15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81"/>
      <c r="AA258" s="34"/>
    </row>
    <row r="259" spans="1:27" ht="15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81"/>
      <c r="AA259" s="34"/>
    </row>
    <row r="260" spans="1:27" ht="15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81"/>
      <c r="AA260" s="34"/>
    </row>
    <row r="261" spans="1:27" ht="15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81"/>
      <c r="AA261" s="34"/>
    </row>
    <row r="262" spans="1:27" ht="15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81"/>
      <c r="AA262" s="34"/>
    </row>
    <row r="263" spans="1:27" ht="15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81"/>
      <c r="AA263" s="34"/>
    </row>
    <row r="264" spans="1:27" ht="15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81"/>
      <c r="AA264" s="34"/>
    </row>
    <row r="265" spans="1:27" ht="15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81"/>
      <c r="AA265" s="34"/>
    </row>
    <row r="266" spans="1:27" ht="15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81"/>
      <c r="AA266" s="34"/>
    </row>
    <row r="267" spans="1:27" ht="15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81"/>
      <c r="AA267" s="34"/>
    </row>
    <row r="268" spans="1:27" ht="15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81"/>
      <c r="AA268" s="34"/>
    </row>
    <row r="269" spans="1:27" ht="15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81"/>
      <c r="AA269" s="34"/>
    </row>
    <row r="270" spans="1:27" ht="15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81"/>
      <c r="AA270" s="34"/>
    </row>
    <row r="271" spans="1:27" ht="15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81"/>
      <c r="AA271" s="34"/>
    </row>
    <row r="272" spans="1:27" ht="15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81"/>
      <c r="AA272" s="34"/>
    </row>
    <row r="273" spans="1:27" ht="15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81"/>
      <c r="AA273" s="34"/>
    </row>
    <row r="274" spans="1:27" ht="15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81"/>
      <c r="AA274" s="34"/>
    </row>
    <row r="275" spans="1:27" ht="15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81"/>
      <c r="AA275" s="34"/>
    </row>
    <row r="276" spans="1:27" ht="15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81"/>
      <c r="AA276" s="34"/>
    </row>
    <row r="277" spans="1:27" ht="15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81"/>
      <c r="AA277" s="34"/>
    </row>
    <row r="278" spans="1:27" ht="15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81"/>
      <c r="AA278" s="34"/>
    </row>
    <row r="279" spans="1:27" ht="15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81"/>
      <c r="AA279" s="34"/>
    </row>
    <row r="280" spans="1:27" ht="15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81"/>
      <c r="AA280" s="34"/>
    </row>
    <row r="281" spans="1:27" ht="15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81"/>
      <c r="AA281" s="34"/>
    </row>
    <row r="282" spans="1:27" ht="15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81"/>
      <c r="AA282" s="34"/>
    </row>
    <row r="283" spans="1:27" ht="15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81"/>
      <c r="AA283" s="34"/>
    </row>
    <row r="284" spans="1:27" ht="15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81"/>
      <c r="AA284" s="34"/>
    </row>
    <row r="285" spans="1:27" ht="15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81"/>
      <c r="AA285" s="34"/>
    </row>
    <row r="286" spans="1:27" ht="15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81"/>
      <c r="AA286" s="34"/>
    </row>
    <row r="287" spans="1:27" ht="15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81"/>
      <c r="AA287" s="34"/>
    </row>
    <row r="288" spans="1:27" ht="15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81"/>
      <c r="AA288" s="34"/>
    </row>
    <row r="289" spans="1:27" ht="15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81"/>
      <c r="AA289" s="34"/>
    </row>
    <row r="290" spans="1:27" ht="15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81"/>
      <c r="AA290" s="34"/>
    </row>
    <row r="291" spans="1:27" ht="15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81"/>
      <c r="AA291" s="34"/>
    </row>
    <row r="292" spans="1:27" ht="15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81"/>
      <c r="AA292" s="34"/>
    </row>
    <row r="293" spans="1:27" ht="15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81"/>
      <c r="AA293" s="34"/>
    </row>
    <row r="294" spans="1:27" ht="15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81"/>
      <c r="AA294" s="34"/>
    </row>
    <row r="295" spans="1:27" ht="15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81"/>
      <c r="AA295" s="34"/>
    </row>
    <row r="296" spans="1:27" ht="15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81"/>
      <c r="AA296" s="34"/>
    </row>
    <row r="297" spans="1:27" ht="15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81"/>
      <c r="AA297" s="34"/>
    </row>
    <row r="298" spans="1:27" ht="15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81"/>
      <c r="AA298" s="34"/>
    </row>
    <row r="299" spans="1:27" ht="15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81"/>
      <c r="AA299" s="34"/>
    </row>
    <row r="300" spans="1:27" ht="15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81"/>
      <c r="AA300" s="34"/>
    </row>
    <row r="301" spans="1:27" ht="15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81"/>
      <c r="AA301" s="34"/>
    </row>
    <row r="302" spans="1:27" ht="15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81"/>
      <c r="AA302" s="34"/>
    </row>
    <row r="303" spans="1:27" ht="15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81"/>
      <c r="AA303" s="34"/>
    </row>
    <row r="304" spans="1:27" ht="15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81"/>
      <c r="AA304" s="34"/>
    </row>
    <row r="305" spans="1:27" ht="15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81"/>
      <c r="AA305" s="34"/>
    </row>
    <row r="306" spans="1:27" ht="15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81"/>
      <c r="AA306" s="34"/>
    </row>
    <row r="307" spans="1:27" ht="15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81"/>
      <c r="AA307" s="34"/>
    </row>
    <row r="308" spans="1:27" ht="15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81"/>
      <c r="AA308" s="34"/>
    </row>
    <row r="309" spans="1:27" ht="15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81"/>
      <c r="AA309" s="34"/>
    </row>
    <row r="310" spans="1:27" ht="15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81"/>
      <c r="AA310" s="34"/>
    </row>
    <row r="311" spans="1:27" ht="15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81"/>
      <c r="AA311" s="34"/>
    </row>
    <row r="312" spans="1:27" ht="15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81"/>
      <c r="AA312" s="34"/>
    </row>
    <row r="313" spans="1:27" ht="15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81"/>
      <c r="AA313" s="34"/>
    </row>
    <row r="314" spans="1:27" ht="15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81"/>
      <c r="AA314" s="34"/>
    </row>
    <row r="315" spans="1:27" ht="15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81"/>
      <c r="AA315" s="34"/>
    </row>
    <row r="316" spans="1:27" ht="15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81"/>
      <c r="AA316" s="34"/>
    </row>
    <row r="317" spans="1:27" ht="15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81"/>
      <c r="AA317" s="34"/>
    </row>
    <row r="318" spans="1:27" ht="15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81"/>
      <c r="AA318" s="34"/>
    </row>
    <row r="319" spans="1:27" ht="15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81"/>
      <c r="AA319" s="34"/>
    </row>
    <row r="320" spans="1:27" ht="15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81"/>
      <c r="AA320" s="34"/>
    </row>
    <row r="321" spans="1:27" ht="15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81"/>
      <c r="AA321" s="34"/>
    </row>
    <row r="322" spans="1:27" ht="15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81"/>
      <c r="AA322" s="34"/>
    </row>
    <row r="323" spans="1:27" ht="15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81"/>
      <c r="AA323" s="34"/>
    </row>
    <row r="324" spans="1:27" ht="15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81"/>
      <c r="AA324" s="34"/>
    </row>
    <row r="325" spans="1:27" ht="15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81"/>
      <c r="AA325" s="34"/>
    </row>
    <row r="326" spans="1:27" ht="15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81"/>
      <c r="AA326" s="34"/>
    </row>
    <row r="327" spans="1:27" ht="15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81"/>
      <c r="AA327" s="34"/>
    </row>
    <row r="328" spans="1:27" ht="15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81"/>
      <c r="AA328" s="34"/>
    </row>
    <row r="329" spans="1:27" ht="15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81"/>
      <c r="AA329" s="34"/>
    </row>
    <row r="330" spans="1:27" ht="15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81"/>
      <c r="AA330" s="34"/>
    </row>
    <row r="331" spans="1:27" ht="15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81"/>
      <c r="AA331" s="34"/>
    </row>
    <row r="332" spans="1:27" ht="15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81"/>
      <c r="AA332" s="34"/>
    </row>
    <row r="333" spans="1:27" ht="15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81"/>
      <c r="AA333" s="34"/>
    </row>
    <row r="334" spans="1:27" ht="15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81"/>
      <c r="AA334" s="34"/>
    </row>
    <row r="335" spans="1:27" ht="15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81"/>
      <c r="AA335" s="34"/>
    </row>
    <row r="336" spans="1:27" ht="15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81"/>
      <c r="AA336" s="34"/>
    </row>
    <row r="337" spans="1:27" ht="15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81"/>
      <c r="AA337" s="34"/>
    </row>
    <row r="338" spans="1:27" ht="15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81"/>
      <c r="AA338" s="34"/>
    </row>
    <row r="339" spans="1:27" ht="15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81"/>
      <c r="AA339" s="34"/>
    </row>
    <row r="340" spans="1:27" ht="15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81"/>
      <c r="AA340" s="34"/>
    </row>
    <row r="341" spans="1:27" ht="15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81"/>
      <c r="AA341" s="34"/>
    </row>
    <row r="342" spans="1:27" ht="15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81"/>
      <c r="AA342" s="34"/>
    </row>
    <row r="343" spans="1:27" ht="15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81"/>
      <c r="AA343" s="34"/>
    </row>
    <row r="344" spans="1:27" ht="15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81"/>
      <c r="AA344" s="34"/>
    </row>
    <row r="345" spans="1:27" ht="15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81"/>
      <c r="AA345" s="34"/>
    </row>
    <row r="346" spans="1:27" ht="15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81"/>
      <c r="AA346" s="34"/>
    </row>
    <row r="347" spans="1:27" ht="15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81"/>
      <c r="AA347" s="34"/>
    </row>
    <row r="348" spans="1:27" ht="15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81"/>
      <c r="AA348" s="34"/>
    </row>
    <row r="349" spans="1:27" ht="15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81"/>
      <c r="AA349" s="34"/>
    </row>
    <row r="350" spans="1:27" ht="15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81"/>
      <c r="AA350" s="34"/>
    </row>
    <row r="351" spans="1:27" ht="15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81"/>
      <c r="AA351" s="34"/>
    </row>
    <row r="352" spans="1:27" ht="15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81"/>
      <c r="AA352" s="34"/>
    </row>
    <row r="353" spans="1:27" ht="15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81"/>
      <c r="AA353" s="34"/>
    </row>
    <row r="354" spans="1:27" ht="15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81"/>
      <c r="AA354" s="34"/>
    </row>
    <row r="355" spans="1:27" ht="15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81"/>
      <c r="AA355" s="34"/>
    </row>
    <row r="356" spans="1:27" ht="15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81"/>
      <c r="AA356" s="34"/>
    </row>
    <row r="357" spans="1:27" ht="15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81"/>
      <c r="AA357" s="34"/>
    </row>
    <row r="358" spans="1:27" ht="15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81"/>
      <c r="AA358" s="34"/>
    </row>
    <row r="359" spans="1:27" ht="15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81"/>
      <c r="AA359" s="34"/>
    </row>
    <row r="360" spans="1:27" ht="15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81"/>
      <c r="AA360" s="34"/>
    </row>
    <row r="361" spans="1:27" ht="15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81"/>
      <c r="AA361" s="34"/>
    </row>
    <row r="362" spans="1:27" ht="15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81"/>
      <c r="AA362" s="34"/>
    </row>
    <row r="363" spans="1:27" ht="15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81"/>
      <c r="AA363" s="34"/>
    </row>
    <row r="364" spans="1:27" ht="15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81"/>
      <c r="AA364" s="34"/>
    </row>
    <row r="365" spans="1:27" ht="15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81"/>
      <c r="AA365" s="34"/>
    </row>
    <row r="366" spans="1:27" ht="15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81"/>
      <c r="AA366" s="34"/>
    </row>
    <row r="367" spans="1:27" ht="15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81"/>
      <c r="AA367" s="34"/>
    </row>
    <row r="368" spans="1:27" ht="15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81"/>
      <c r="AA368" s="34"/>
    </row>
    <row r="369" spans="1:27" ht="15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81"/>
      <c r="AA369" s="34"/>
    </row>
    <row r="370" spans="1:27" ht="15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81"/>
      <c r="AA370" s="34"/>
    </row>
    <row r="371" spans="1:27" ht="15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81"/>
      <c r="AA371" s="34"/>
    </row>
    <row r="372" spans="1:27" ht="15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81"/>
      <c r="AA372" s="34"/>
    </row>
    <row r="373" spans="1:27" ht="15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81"/>
      <c r="AA373" s="34"/>
    </row>
    <row r="374" spans="1:27" ht="15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81"/>
      <c r="AA374" s="34"/>
    </row>
    <row r="375" spans="1:27" ht="15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81"/>
      <c r="AA375" s="34"/>
    </row>
    <row r="376" spans="1:27" ht="15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81"/>
      <c r="AA376" s="34"/>
    </row>
    <row r="377" spans="1:27" ht="15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81"/>
      <c r="AA377" s="34"/>
    </row>
    <row r="378" spans="1:27" ht="15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81"/>
      <c r="AA378" s="34"/>
    </row>
    <row r="379" spans="1:27" ht="15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81"/>
      <c r="AA379" s="34"/>
    </row>
    <row r="380" spans="1:27" ht="15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81"/>
      <c r="AA380" s="34"/>
    </row>
    <row r="381" spans="1:27" ht="15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81"/>
      <c r="AA381" s="34"/>
    </row>
    <row r="382" spans="1:27" ht="15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81"/>
      <c r="AA382" s="34"/>
    </row>
    <row r="383" spans="1:27" ht="15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81"/>
      <c r="AA383" s="34"/>
    </row>
    <row r="384" spans="1:27" ht="15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81"/>
      <c r="AA384" s="34"/>
    </row>
    <row r="385" spans="1:27" ht="15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81"/>
      <c r="AA385" s="34"/>
    </row>
    <row r="386" spans="1:27" ht="15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81"/>
      <c r="AA386" s="34"/>
    </row>
    <row r="387" spans="1:27" ht="15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81"/>
      <c r="AA387" s="34"/>
    </row>
    <row r="388" spans="1:27" ht="15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81"/>
      <c r="AA388" s="34"/>
    </row>
    <row r="389" spans="1:27" ht="15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81"/>
      <c r="AA389" s="34"/>
    </row>
    <row r="390" spans="1:27" ht="15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81"/>
      <c r="AA390" s="34"/>
    </row>
    <row r="391" spans="1:27" ht="15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81"/>
      <c r="AA391" s="34"/>
    </row>
    <row r="392" spans="1:27" ht="15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81"/>
      <c r="AA392" s="34"/>
    </row>
    <row r="393" spans="1:27" ht="15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81"/>
      <c r="AA393" s="34"/>
    </row>
    <row r="394" spans="1:27" ht="15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81"/>
      <c r="AA394" s="34"/>
    </row>
    <row r="395" spans="1:27" ht="15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81"/>
      <c r="AA395" s="34"/>
    </row>
    <row r="396" spans="1:27" ht="15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81"/>
      <c r="AA396" s="34"/>
    </row>
    <row r="397" spans="1:27" ht="15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81"/>
      <c r="AA397" s="34"/>
    </row>
    <row r="398" spans="1:27" ht="15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81"/>
      <c r="AA398" s="34"/>
    </row>
    <row r="399" spans="1:27" ht="15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81"/>
      <c r="AA399" s="34"/>
    </row>
    <row r="400" spans="1:27" ht="15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81"/>
      <c r="AA400" s="34"/>
    </row>
    <row r="401" spans="1:27" ht="15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81"/>
      <c r="AA401" s="34"/>
    </row>
    <row r="402" spans="1:27" ht="15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81"/>
      <c r="AA402" s="34"/>
    </row>
    <row r="403" spans="1:27" ht="15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81"/>
      <c r="AA403" s="34"/>
    </row>
    <row r="404" spans="1:27" ht="15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81"/>
      <c r="AA404" s="34"/>
    </row>
    <row r="405" spans="1:27" ht="15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81"/>
      <c r="AA405" s="34"/>
    </row>
    <row r="406" spans="1:27" ht="15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81"/>
      <c r="AA406" s="34"/>
    </row>
    <row r="407" spans="1:27" ht="15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81"/>
      <c r="AA407" s="34"/>
    </row>
    <row r="408" spans="1:27" ht="15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81"/>
      <c r="AA408" s="34"/>
    </row>
    <row r="409" spans="1:27" ht="15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81"/>
      <c r="AA409" s="34"/>
    </row>
    <row r="410" spans="1:27" ht="15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81"/>
      <c r="AA410" s="34"/>
    </row>
    <row r="411" spans="1:27" ht="15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81"/>
      <c r="AA411" s="34"/>
    </row>
    <row r="412" spans="1:27" ht="15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81"/>
      <c r="AA412" s="34"/>
    </row>
    <row r="413" spans="1:27" ht="15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81"/>
      <c r="AA413" s="34"/>
    </row>
    <row r="414" spans="1:27" ht="15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81"/>
      <c r="AA414" s="34"/>
    </row>
    <row r="415" spans="1:27" ht="15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81"/>
      <c r="AA415" s="34"/>
    </row>
    <row r="416" spans="1:27" ht="15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81"/>
      <c r="AA416" s="34"/>
    </row>
    <row r="417" spans="1:27" ht="15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81"/>
      <c r="AA417" s="34"/>
    </row>
    <row r="418" spans="1:27" ht="15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81"/>
      <c r="AA418" s="34"/>
    </row>
    <row r="419" spans="1:27" ht="15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81"/>
      <c r="AA419" s="34"/>
    </row>
    <row r="420" spans="1:27" ht="15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81"/>
      <c r="AA420" s="34"/>
    </row>
    <row r="421" spans="1:27" ht="15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81"/>
      <c r="AA421" s="34"/>
    </row>
    <row r="422" spans="1:27" ht="15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81"/>
      <c r="AA422" s="34"/>
    </row>
    <row r="423" spans="1:27" ht="15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81"/>
      <c r="AA423" s="34"/>
    </row>
    <row r="424" spans="1:27" ht="15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81"/>
      <c r="AA424" s="34"/>
    </row>
    <row r="425" spans="1:27" ht="15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81"/>
      <c r="AA425" s="34"/>
    </row>
    <row r="426" spans="1:27" ht="15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81"/>
      <c r="AA426" s="34"/>
    </row>
    <row r="427" spans="1:27" ht="15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81"/>
      <c r="AA427" s="34"/>
    </row>
    <row r="428" spans="1:27" ht="15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81"/>
      <c r="AA428" s="34"/>
    </row>
    <row r="429" spans="1:27" ht="15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81"/>
      <c r="AA429" s="34"/>
    </row>
    <row r="430" spans="1:27" ht="15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81"/>
      <c r="AA430" s="34"/>
    </row>
    <row r="431" spans="1:27" ht="15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81"/>
      <c r="AA431" s="34"/>
    </row>
    <row r="432" spans="1:27" ht="15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81"/>
      <c r="AA432" s="34"/>
    </row>
    <row r="433" spans="1:27" ht="15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81"/>
      <c r="AA433" s="34"/>
    </row>
    <row r="434" spans="1:27" ht="15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81"/>
      <c r="AA434" s="34"/>
    </row>
    <row r="435" spans="1:27" ht="15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81"/>
      <c r="AA435" s="34"/>
    </row>
    <row r="436" spans="1:27" ht="15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81"/>
      <c r="AA436" s="34"/>
    </row>
    <row r="437" spans="1:27" ht="15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81"/>
      <c r="AA437" s="34"/>
    </row>
    <row r="438" spans="1:27" ht="15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81"/>
      <c r="AA438" s="34"/>
    </row>
    <row r="439" spans="1:27" ht="15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81"/>
      <c r="AA439" s="34"/>
    </row>
    <row r="440" spans="1:27" ht="15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81"/>
      <c r="AA440" s="34"/>
    </row>
    <row r="441" spans="1:27" ht="15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81"/>
      <c r="AA441" s="34"/>
    </row>
    <row r="442" spans="1:27" ht="15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81"/>
      <c r="AA442" s="34"/>
    </row>
    <row r="443" spans="1:27" ht="15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81"/>
      <c r="AA443" s="34"/>
    </row>
    <row r="444" spans="1:27" ht="15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81"/>
      <c r="AA444" s="34"/>
    </row>
    <row r="445" spans="1:27" ht="15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81"/>
      <c r="AA445" s="34"/>
    </row>
    <row r="446" spans="1:27" ht="15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81"/>
      <c r="AA446" s="34"/>
    </row>
    <row r="447" spans="1:27" ht="15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81"/>
      <c r="AA447" s="34"/>
    </row>
    <row r="448" spans="1:27" ht="15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81"/>
      <c r="AA448" s="34"/>
    </row>
    <row r="449" spans="1:27" ht="15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81"/>
      <c r="AA449" s="34"/>
    </row>
    <row r="450" spans="1:27" ht="15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81"/>
      <c r="AA450" s="34"/>
    </row>
    <row r="451" spans="1:27" ht="15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81"/>
      <c r="AA451" s="34"/>
    </row>
    <row r="452" spans="1:27" ht="15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81"/>
      <c r="AA452" s="34"/>
    </row>
    <row r="453" spans="1:27" ht="15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81"/>
      <c r="AA453" s="34"/>
    </row>
    <row r="454" spans="1:27" ht="15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81"/>
      <c r="AA454" s="34"/>
    </row>
    <row r="455" spans="1:27" ht="15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81"/>
      <c r="AA455" s="34"/>
    </row>
    <row r="456" spans="1:27" ht="15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81"/>
      <c r="AA456" s="34"/>
    </row>
    <row r="457" spans="1:27" ht="15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81"/>
      <c r="AA457" s="34"/>
    </row>
    <row r="458" spans="1:27" ht="15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81"/>
      <c r="AA458" s="34"/>
    </row>
    <row r="459" spans="1:27" ht="15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81"/>
      <c r="AA459" s="34"/>
    </row>
    <row r="460" spans="1:27" ht="15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81"/>
      <c r="AA460" s="34"/>
    </row>
    <row r="461" spans="1:27" ht="15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81"/>
      <c r="AA461" s="34"/>
    </row>
    <row r="462" spans="1:27" ht="15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81"/>
      <c r="AA462" s="34"/>
    </row>
    <row r="463" spans="1:27" ht="15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81"/>
      <c r="AA463" s="34"/>
    </row>
    <row r="464" spans="1:27" ht="15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81"/>
      <c r="AA464" s="34"/>
    </row>
    <row r="465" spans="1:27" ht="15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81"/>
      <c r="AA465" s="34"/>
    </row>
    <row r="466" spans="1:27" ht="15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81"/>
      <c r="AA466" s="34"/>
    </row>
    <row r="467" spans="1:27" ht="15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81"/>
      <c r="AA467" s="34"/>
    </row>
    <row r="468" spans="1:27" ht="15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81"/>
      <c r="AA468" s="34"/>
    </row>
    <row r="469" spans="1:27" ht="15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81"/>
      <c r="AA469" s="34"/>
    </row>
    <row r="470" spans="1:27" ht="15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81"/>
      <c r="AA470" s="34"/>
    </row>
    <row r="471" spans="1:27" ht="15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81"/>
      <c r="AA471" s="34"/>
    </row>
    <row r="472" spans="1:27" ht="15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81"/>
      <c r="AA472" s="34"/>
    </row>
    <row r="473" spans="1:27" ht="15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81"/>
      <c r="AA473" s="34"/>
    </row>
    <row r="474" spans="1:27" ht="15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81"/>
      <c r="AA474" s="34"/>
    </row>
    <row r="475" spans="1:27" ht="15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81"/>
      <c r="AA475" s="34"/>
    </row>
    <row r="476" spans="1:27" ht="15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81"/>
      <c r="AA476" s="34"/>
    </row>
    <row r="477" spans="1:27" ht="15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81"/>
      <c r="AA477" s="34"/>
    </row>
    <row r="478" spans="1:27" ht="15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81"/>
      <c r="AA478" s="34"/>
    </row>
    <row r="479" spans="1:27" ht="15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81"/>
      <c r="AA479" s="34"/>
    </row>
    <row r="480" spans="1:27" ht="15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81"/>
      <c r="AA480" s="34"/>
    </row>
    <row r="481" spans="1:27" ht="15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81"/>
      <c r="AA481" s="34"/>
    </row>
    <row r="482" spans="1:27" ht="15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81"/>
      <c r="AA482" s="34"/>
    </row>
    <row r="483" spans="1:27" ht="15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81"/>
      <c r="AA483" s="34"/>
    </row>
    <row r="484" spans="1:27" ht="15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81"/>
      <c r="AA484" s="34"/>
    </row>
    <row r="485" spans="1:27" ht="15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81"/>
      <c r="AA485" s="34"/>
    </row>
    <row r="486" spans="1:27" ht="15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81"/>
      <c r="AA486" s="34"/>
    </row>
    <row r="487" spans="1:27" ht="15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81"/>
      <c r="AA487" s="34"/>
    </row>
    <row r="488" spans="1:27" ht="15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81"/>
      <c r="AA488" s="34"/>
    </row>
    <row r="489" spans="1:27" ht="15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81"/>
      <c r="AA489" s="34"/>
    </row>
    <row r="490" spans="1:27" ht="15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81"/>
      <c r="AA490" s="34"/>
    </row>
    <row r="491" spans="1:27" ht="15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81"/>
      <c r="AA491" s="34"/>
    </row>
    <row r="492" spans="1:27" ht="15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81"/>
      <c r="AA492" s="34"/>
    </row>
    <row r="493" spans="1:27" ht="15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81"/>
      <c r="AA493" s="34"/>
    </row>
    <row r="494" spans="1:27" ht="15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81"/>
      <c r="AA494" s="34"/>
    </row>
    <row r="495" spans="1:27" ht="15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81"/>
      <c r="AA495" s="34"/>
    </row>
    <row r="496" spans="1:27" ht="15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81"/>
      <c r="AA496" s="34"/>
    </row>
    <row r="497" spans="1:27" ht="15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81"/>
      <c r="AA497" s="34"/>
    </row>
    <row r="498" spans="1:27" ht="15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81"/>
      <c r="AA498" s="34"/>
    </row>
    <row r="499" spans="1:27" ht="15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81"/>
      <c r="AA499" s="34"/>
    </row>
    <row r="500" spans="1:27" ht="15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81"/>
      <c r="AA500" s="34"/>
    </row>
    <row r="501" spans="1:27" ht="15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81"/>
      <c r="AA501" s="34"/>
    </row>
    <row r="502" spans="1:27" ht="15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81"/>
      <c r="AA502" s="34"/>
    </row>
    <row r="503" spans="1:27" ht="15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81"/>
      <c r="AA503" s="34"/>
    </row>
    <row r="504" spans="1:27" ht="15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81"/>
      <c r="AA504" s="34"/>
    </row>
    <row r="505" spans="1:27" ht="15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81"/>
      <c r="AA505" s="34"/>
    </row>
    <row r="506" spans="1:27" ht="15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81"/>
      <c r="AA506" s="34"/>
    </row>
    <row r="507" spans="1:27" ht="15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81"/>
      <c r="AA507" s="34"/>
    </row>
    <row r="508" spans="1:27" ht="15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81"/>
      <c r="AA508" s="34"/>
    </row>
    <row r="509" spans="1:27" ht="15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81"/>
      <c r="AA509" s="34"/>
    </row>
    <row r="510" spans="1:27" ht="15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81"/>
      <c r="AA510" s="34"/>
    </row>
    <row r="511" spans="1:27" ht="15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81"/>
      <c r="AA511" s="34"/>
    </row>
    <row r="512" spans="1:27" ht="15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81"/>
      <c r="AA512" s="34"/>
    </row>
    <row r="513" spans="1:27" ht="15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81"/>
      <c r="AA513" s="34"/>
    </row>
    <row r="514" spans="1:27" ht="15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81"/>
      <c r="AA514" s="34"/>
    </row>
    <row r="515" spans="1:27" ht="15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81"/>
      <c r="AA515" s="34"/>
    </row>
    <row r="516" spans="1:27" ht="15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81"/>
      <c r="AA516" s="34"/>
    </row>
    <row r="517" spans="1:27" ht="15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81"/>
      <c r="AA517" s="34"/>
    </row>
    <row r="518" spans="1:27" ht="15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81"/>
      <c r="AA518" s="34"/>
    </row>
    <row r="519" spans="1:27" ht="15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81"/>
      <c r="AA519" s="34"/>
    </row>
    <row r="520" spans="1:27" ht="15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81"/>
      <c r="AA520" s="34"/>
    </row>
    <row r="521" spans="1:27" ht="15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81"/>
      <c r="AA521" s="34"/>
    </row>
    <row r="522" spans="1:27" ht="15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81"/>
      <c r="AA522" s="34"/>
    </row>
    <row r="523" spans="1:27" ht="15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81"/>
      <c r="AA523" s="34"/>
    </row>
    <row r="524" spans="1:27" ht="15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81"/>
      <c r="AA524" s="34"/>
    </row>
    <row r="525" spans="1:27" ht="15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81"/>
      <c r="AA525" s="34"/>
    </row>
    <row r="526" spans="1:27" ht="15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81"/>
      <c r="AA526" s="34"/>
    </row>
    <row r="527" spans="1:27" ht="15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81"/>
      <c r="AA527" s="34"/>
    </row>
    <row r="528" spans="1:27" ht="15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81"/>
      <c r="AA528" s="34"/>
    </row>
    <row r="529" spans="1:27" ht="15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81"/>
      <c r="AA529" s="34"/>
    </row>
    <row r="530" spans="1:27" ht="15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81"/>
      <c r="AA530" s="34"/>
    </row>
    <row r="531" spans="1:27" ht="15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81"/>
      <c r="AA531" s="34"/>
    </row>
    <row r="532" spans="1:27" ht="15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81"/>
      <c r="AA532" s="34"/>
    </row>
    <row r="533" spans="1:27" ht="15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81"/>
      <c r="AA533" s="34"/>
    </row>
    <row r="534" spans="1:27" ht="15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81"/>
      <c r="AA534" s="34"/>
    </row>
    <row r="535" spans="1:27" ht="15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81"/>
      <c r="AA535" s="34"/>
    </row>
    <row r="536" spans="1:27" ht="15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81"/>
      <c r="AA536" s="34"/>
    </row>
    <row r="537" spans="1:27" ht="15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81"/>
      <c r="AA537" s="34"/>
    </row>
    <row r="538" spans="1:27" ht="15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81"/>
      <c r="AA538" s="34"/>
    </row>
    <row r="539" spans="1:27" ht="15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81"/>
      <c r="AA539" s="34"/>
    </row>
    <row r="540" spans="1:27" ht="15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81"/>
      <c r="AA540" s="34"/>
    </row>
    <row r="541" spans="1:27" ht="15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81"/>
      <c r="AA541" s="34"/>
    </row>
    <row r="542" spans="1:27" ht="15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81"/>
      <c r="AA542" s="34"/>
    </row>
    <row r="543" spans="1:27" ht="15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81"/>
      <c r="AA543" s="34"/>
    </row>
    <row r="544" spans="1:27" ht="15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81"/>
      <c r="AA544" s="34"/>
    </row>
    <row r="545" spans="1:27" ht="15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81"/>
      <c r="AA545" s="34"/>
    </row>
    <row r="546" spans="1:27" ht="15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81"/>
      <c r="AA546" s="34"/>
    </row>
    <row r="547" spans="1:27" ht="15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81"/>
      <c r="AA547" s="34"/>
    </row>
    <row r="548" spans="1:27" ht="15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81"/>
      <c r="AA548" s="34"/>
    </row>
    <row r="549" spans="1:27" ht="15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81"/>
      <c r="AA549" s="34"/>
    </row>
    <row r="550" spans="1:27" ht="15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81"/>
      <c r="AA550" s="34"/>
    </row>
    <row r="551" spans="1:27" ht="15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81"/>
      <c r="AA551" s="34"/>
    </row>
    <row r="552" spans="1:27" ht="15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81"/>
      <c r="AA552" s="34"/>
    </row>
    <row r="553" spans="1:27" ht="15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81"/>
      <c r="AA553" s="34"/>
    </row>
    <row r="554" spans="1:27" ht="15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81"/>
      <c r="AA554" s="34"/>
    </row>
    <row r="555" spans="1:27" ht="15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81"/>
      <c r="AA555" s="34"/>
    </row>
    <row r="556" spans="1:27" ht="15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81"/>
      <c r="AA556" s="34"/>
    </row>
    <row r="557" spans="1:27" ht="15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81"/>
      <c r="AA557" s="34"/>
    </row>
    <row r="558" spans="1:27" ht="15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81"/>
      <c r="AA558" s="34"/>
    </row>
    <row r="559" spans="1:27" ht="15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81"/>
      <c r="AA559" s="34"/>
    </row>
    <row r="560" spans="1:27" ht="15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81"/>
      <c r="AA560" s="34"/>
    </row>
    <row r="561" spans="1:27" ht="15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81"/>
      <c r="AA561" s="34"/>
    </row>
    <row r="562" spans="1:27" ht="15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81"/>
      <c r="AA562" s="34"/>
    </row>
    <row r="563" spans="1:27" ht="15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81"/>
      <c r="AA563" s="34"/>
    </row>
    <row r="564" spans="1:27" ht="15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81"/>
      <c r="AA564" s="34"/>
    </row>
    <row r="565" spans="1:27" ht="15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81"/>
      <c r="AA565" s="34"/>
    </row>
    <row r="566" spans="1:27" ht="15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81"/>
      <c r="AA566" s="34"/>
    </row>
    <row r="567" spans="1:27" ht="15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81"/>
      <c r="AA567" s="34"/>
    </row>
    <row r="568" spans="1:27" ht="15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81"/>
      <c r="AA568" s="34"/>
    </row>
    <row r="569" spans="1:27" ht="15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81"/>
      <c r="AA569" s="34"/>
    </row>
    <row r="570" spans="1:27" ht="15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81"/>
      <c r="AA570" s="34"/>
    </row>
    <row r="571" spans="1:27" ht="15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81"/>
      <c r="AA571" s="34"/>
    </row>
    <row r="572" spans="1:27" ht="15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81"/>
      <c r="AA572" s="34"/>
    </row>
    <row r="573" spans="1:27" ht="15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81"/>
      <c r="AA573" s="34"/>
    </row>
    <row r="574" spans="1:27" ht="15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81"/>
      <c r="AA574" s="34"/>
    </row>
    <row r="575" spans="1:27" ht="15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81"/>
      <c r="AA575" s="34"/>
    </row>
    <row r="576" spans="1:27" ht="15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81"/>
      <c r="AA576" s="34"/>
    </row>
    <row r="577" spans="1:27" ht="15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81"/>
      <c r="AA577" s="34"/>
    </row>
    <row r="578" spans="1:27" ht="15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81"/>
      <c r="AA578" s="34"/>
    </row>
    <row r="579" spans="1:27" ht="15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81"/>
      <c r="AA579" s="34"/>
    </row>
    <row r="580" spans="1:27" ht="15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81"/>
      <c r="AA580" s="34"/>
    </row>
    <row r="581" spans="1:27" ht="15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81"/>
      <c r="AA581" s="34"/>
    </row>
    <row r="582" spans="1:27" ht="15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81"/>
      <c r="AA582" s="34"/>
    </row>
    <row r="583" spans="1:27" ht="15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81"/>
      <c r="AA583" s="34"/>
    </row>
    <row r="584" spans="1:27" ht="15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81"/>
      <c r="AA584" s="34"/>
    </row>
    <row r="585" spans="1:27" ht="15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81"/>
      <c r="AA585" s="34"/>
    </row>
    <row r="586" spans="1:27" ht="15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81"/>
      <c r="AA586" s="34"/>
    </row>
    <row r="587" spans="1:27" ht="15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81"/>
      <c r="AA587" s="34"/>
    </row>
    <row r="588" spans="1:27" ht="15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81"/>
      <c r="AA588" s="34"/>
    </row>
    <row r="589" spans="1:27" ht="15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81"/>
      <c r="AA589" s="34"/>
    </row>
    <row r="590" spans="1:27" ht="15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81"/>
      <c r="AA590" s="34"/>
    </row>
    <row r="591" spans="1:27" ht="15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81"/>
      <c r="AA591" s="34"/>
    </row>
    <row r="592" spans="1:27" ht="15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81"/>
      <c r="AA592" s="34"/>
    </row>
    <row r="593" spans="1:27" ht="15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81"/>
      <c r="AA593" s="34"/>
    </row>
    <row r="594" spans="1:27" ht="15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81"/>
      <c r="AA594" s="34"/>
    </row>
    <row r="595" spans="1:27" ht="15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81"/>
      <c r="AA595" s="34"/>
    </row>
    <row r="596" spans="1:27" ht="15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81"/>
      <c r="AA596" s="34"/>
    </row>
    <row r="597" spans="1:27" ht="15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81"/>
      <c r="AA597" s="34"/>
    </row>
    <row r="598" spans="1:27" ht="15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81"/>
      <c r="AA598" s="34"/>
    </row>
    <row r="599" spans="1:27" ht="15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81"/>
      <c r="AA599" s="34"/>
    </row>
    <row r="600" spans="1:27" ht="15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81"/>
      <c r="AA600" s="34"/>
    </row>
    <row r="601" spans="1:27" ht="15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81"/>
      <c r="AA601" s="34"/>
    </row>
    <row r="602" spans="1:27" ht="15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81"/>
      <c r="AA602" s="34"/>
    </row>
    <row r="603" spans="1:27" ht="15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81"/>
      <c r="AA603" s="34"/>
    </row>
    <row r="604" spans="1:27" ht="15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81"/>
      <c r="AA604" s="34"/>
    </row>
    <row r="605" spans="1:27" ht="15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81"/>
      <c r="AA605" s="34"/>
    </row>
    <row r="606" spans="1:27" ht="15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81"/>
      <c r="AA606" s="34"/>
    </row>
    <row r="607" spans="1:27" ht="15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81"/>
      <c r="AA607" s="34"/>
    </row>
    <row r="608" spans="1:27" ht="15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81"/>
      <c r="AA608" s="34"/>
    </row>
    <row r="609" spans="1:27" ht="15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81"/>
      <c r="AA609" s="34"/>
    </row>
    <row r="610" spans="1:27" ht="15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81"/>
      <c r="AA610" s="34"/>
    </row>
    <row r="611" spans="1:27" ht="15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81"/>
      <c r="AA611" s="34"/>
    </row>
    <row r="612" spans="1:27" ht="15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81"/>
      <c r="AA612" s="34"/>
    </row>
    <row r="613" spans="1:27" ht="15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81"/>
      <c r="AA613" s="34"/>
    </row>
    <row r="614" spans="1:27" ht="15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81"/>
      <c r="AA614" s="34"/>
    </row>
    <row r="615" spans="1:27" ht="15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81"/>
      <c r="AA615" s="34"/>
    </row>
    <row r="616" spans="1:27" ht="15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81"/>
      <c r="AA616" s="34"/>
    </row>
    <row r="617" spans="1:27" ht="15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81"/>
      <c r="AA617" s="34"/>
    </row>
    <row r="618" spans="1:27" ht="15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81"/>
      <c r="AA618" s="34"/>
    </row>
    <row r="619" spans="1:27" ht="15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81"/>
      <c r="AA619" s="34"/>
    </row>
    <row r="620" spans="1:27" ht="15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81"/>
      <c r="AA620" s="34"/>
    </row>
    <row r="621" spans="1:27" ht="15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81"/>
      <c r="AA621" s="34"/>
    </row>
    <row r="622" spans="1:27" ht="15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81"/>
      <c r="AA622" s="34"/>
    </row>
    <row r="623" spans="1:27" ht="15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81"/>
      <c r="AA623" s="34"/>
    </row>
    <row r="624" spans="1:27" ht="15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81"/>
      <c r="AA624" s="34"/>
    </row>
    <row r="625" spans="1:27" ht="15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81"/>
      <c r="AA625" s="34"/>
    </row>
    <row r="626" spans="1:27" ht="15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81"/>
      <c r="AA626" s="34"/>
    </row>
    <row r="627" spans="1:27" ht="15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81"/>
      <c r="AA627" s="34"/>
    </row>
    <row r="628" spans="1:27" ht="15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81"/>
      <c r="AA628" s="34"/>
    </row>
    <row r="629" spans="1:27" ht="15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81"/>
      <c r="AA629" s="34"/>
    </row>
    <row r="630" spans="1:27" ht="15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81"/>
      <c r="AA630" s="34"/>
    </row>
    <row r="631" spans="1:27" ht="15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81"/>
      <c r="AA631" s="34"/>
    </row>
    <row r="632" spans="1:27" ht="15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81"/>
      <c r="AA632" s="34"/>
    </row>
    <row r="633" spans="1:27" ht="15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81"/>
      <c r="AA633" s="34"/>
    </row>
    <row r="634" spans="1:27" ht="15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81"/>
      <c r="AA634" s="34"/>
    </row>
    <row r="635" spans="1:27" ht="15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81"/>
      <c r="AA635" s="34"/>
    </row>
    <row r="636" spans="1:27" ht="15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81"/>
      <c r="AA636" s="34"/>
    </row>
    <row r="637" spans="1:27" ht="15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81"/>
      <c r="AA637" s="34"/>
    </row>
    <row r="638" spans="1:27" ht="15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81"/>
      <c r="AA638" s="34"/>
    </row>
    <row r="639" spans="1:27" ht="15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81"/>
      <c r="AA639" s="34"/>
    </row>
    <row r="640" spans="1:27" ht="15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81"/>
      <c r="AA640" s="34"/>
    </row>
    <row r="641" spans="1:27" ht="15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81"/>
      <c r="AA641" s="34"/>
    </row>
    <row r="642" spans="1:27" ht="15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81"/>
      <c r="AA642" s="34"/>
    </row>
    <row r="643" spans="1:27" ht="15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81"/>
      <c r="AA643" s="34"/>
    </row>
    <row r="644" spans="1:27" ht="15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81"/>
      <c r="AA644" s="34"/>
    </row>
    <row r="645" spans="1:27" ht="15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81"/>
      <c r="AA645" s="34"/>
    </row>
    <row r="646" spans="1:27" ht="15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81"/>
      <c r="AA646" s="34"/>
    </row>
    <row r="647" spans="1:27" ht="15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81"/>
      <c r="AA647" s="34"/>
    </row>
    <row r="648" spans="1:27" ht="15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81"/>
      <c r="AA648" s="34"/>
    </row>
    <row r="649" spans="1:27" ht="15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81"/>
      <c r="AA649" s="34"/>
    </row>
    <row r="650" spans="1:27" ht="15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81"/>
      <c r="AA650" s="34"/>
    </row>
    <row r="651" spans="1:27" ht="15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81"/>
      <c r="AA651" s="34"/>
    </row>
    <row r="652" spans="1:27" ht="15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81"/>
      <c r="AA652" s="34"/>
    </row>
    <row r="653" spans="1:27" ht="15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81"/>
      <c r="AA653" s="34"/>
    </row>
    <row r="654" spans="1:27" ht="15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81"/>
      <c r="AA654" s="34"/>
    </row>
    <row r="655" spans="1:27" ht="15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81"/>
      <c r="AA655" s="34"/>
    </row>
    <row r="656" spans="1:27" ht="15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81"/>
      <c r="AA656" s="34"/>
    </row>
    <row r="657" spans="1:27" ht="15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81"/>
      <c r="AA657" s="34"/>
    </row>
    <row r="658" spans="1:27" ht="15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81"/>
      <c r="AA658" s="34"/>
    </row>
    <row r="659" spans="1:27" ht="15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81"/>
      <c r="AA659" s="34"/>
    </row>
    <row r="660" spans="1:27" ht="15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81"/>
      <c r="AA660" s="34"/>
    </row>
    <row r="661" spans="1:27" ht="15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81"/>
      <c r="AA661" s="34"/>
    </row>
    <row r="662" spans="1:27" ht="15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81"/>
      <c r="AA662" s="34"/>
    </row>
    <row r="663" spans="1:27" ht="15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81"/>
      <c r="AA663" s="34"/>
    </row>
    <row r="664" spans="1:27" ht="15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81"/>
      <c r="AA664" s="34"/>
    </row>
    <row r="665" spans="1:27" ht="15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81"/>
      <c r="AA665" s="34"/>
    </row>
    <row r="666" spans="1:27" ht="15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81"/>
      <c r="AA666" s="34"/>
    </row>
    <row r="667" spans="1:27" ht="15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81"/>
      <c r="AA667" s="34"/>
    </row>
    <row r="668" spans="1:27" ht="15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81"/>
      <c r="AA668" s="34"/>
    </row>
    <row r="669" spans="1:27" ht="15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81"/>
      <c r="AA669" s="34"/>
    </row>
    <row r="670" spans="1:27" ht="15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81"/>
      <c r="AA670" s="34"/>
    </row>
    <row r="671" spans="1:27" ht="15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81"/>
      <c r="AA671" s="34"/>
    </row>
    <row r="672" spans="1:27" ht="15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81"/>
      <c r="AA672" s="34"/>
    </row>
    <row r="673" spans="1:27" ht="15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81"/>
      <c r="AA673" s="34"/>
    </row>
    <row r="674" spans="1:27" ht="15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81"/>
      <c r="AA674" s="34"/>
    </row>
    <row r="675" spans="1:27" ht="15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81"/>
      <c r="AA675" s="34"/>
    </row>
    <row r="676" spans="1:27" ht="15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81"/>
      <c r="AA676" s="34"/>
    </row>
    <row r="677" spans="1:27" ht="15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81"/>
      <c r="AA677" s="34"/>
    </row>
    <row r="678" spans="1:27" ht="15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81"/>
      <c r="AA678" s="34"/>
    </row>
    <row r="679" spans="1:27" ht="15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81"/>
      <c r="AA679" s="34"/>
    </row>
    <row r="680" spans="1:27" ht="15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81"/>
      <c r="AA680" s="34"/>
    </row>
    <row r="681" spans="1:27" ht="15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81"/>
      <c r="AA681" s="34"/>
    </row>
    <row r="682" spans="1:27" ht="15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81"/>
      <c r="AA682" s="34"/>
    </row>
    <row r="683" spans="1:27" ht="15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81"/>
      <c r="AA683" s="34"/>
    </row>
    <row r="684" spans="1:27" ht="15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81"/>
      <c r="AA684" s="34"/>
    </row>
    <row r="685" spans="1:27" ht="15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81"/>
      <c r="AA685" s="34"/>
    </row>
    <row r="686" spans="1:27" ht="15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81"/>
      <c r="AA686" s="34"/>
    </row>
    <row r="687" spans="1:27" ht="15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81"/>
      <c r="AA687" s="34"/>
    </row>
    <row r="688" spans="1:27" ht="15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81"/>
      <c r="AA688" s="34"/>
    </row>
    <row r="689" spans="1:27" ht="15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81"/>
      <c r="AA689" s="34"/>
    </row>
    <row r="690" spans="1:27" ht="15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81"/>
      <c r="AA690" s="34"/>
    </row>
    <row r="691" spans="1:27" ht="15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81"/>
      <c r="AA691" s="34"/>
    </row>
    <row r="692" spans="1:27" ht="15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81"/>
      <c r="AA692" s="34"/>
    </row>
    <row r="693" spans="1:27" ht="15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81"/>
      <c r="AA693" s="34"/>
    </row>
    <row r="694" spans="1:27" ht="15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81"/>
      <c r="AA694" s="34"/>
    </row>
    <row r="695" spans="1:27" ht="15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81"/>
      <c r="AA695" s="34"/>
    </row>
    <row r="696" spans="1:27" ht="15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81"/>
      <c r="AA696" s="34"/>
    </row>
    <row r="697" spans="1:27" ht="15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81"/>
      <c r="AA697" s="34"/>
    </row>
    <row r="698" spans="1:27" ht="15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81"/>
      <c r="AA698" s="34"/>
    </row>
    <row r="699" spans="1:27" ht="15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81"/>
      <c r="AA699" s="34"/>
    </row>
    <row r="700" spans="1:27" ht="15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81"/>
      <c r="AA700" s="34"/>
    </row>
    <row r="701" spans="1:27" ht="15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81"/>
      <c r="AA701" s="34"/>
    </row>
    <row r="702" spans="1:27" ht="15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81"/>
      <c r="AA702" s="34"/>
    </row>
    <row r="703" spans="1:27" ht="15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81"/>
      <c r="AA703" s="34"/>
    </row>
    <row r="704" spans="1:27" ht="15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81"/>
      <c r="AA704" s="34"/>
    </row>
    <row r="705" spans="1:27" ht="15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81"/>
      <c r="AA705" s="34"/>
    </row>
    <row r="706" spans="1:27" ht="15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81"/>
      <c r="AA706" s="34"/>
    </row>
    <row r="707" spans="1:27" ht="15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81"/>
      <c r="AA707" s="34"/>
    </row>
    <row r="708" spans="1:27" ht="15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81"/>
      <c r="AA708" s="34"/>
    </row>
    <row r="709" spans="1:27" ht="15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81"/>
      <c r="AA709" s="34"/>
    </row>
    <row r="710" spans="1:27" ht="15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81"/>
      <c r="AA710" s="34"/>
    </row>
    <row r="711" spans="1:27" ht="15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81"/>
      <c r="AA711" s="34"/>
    </row>
    <row r="712" spans="1:27" ht="15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81"/>
      <c r="AA712" s="34"/>
    </row>
    <row r="713" spans="1:27" ht="15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81"/>
      <c r="AA713" s="34"/>
    </row>
    <row r="714" spans="1:27" ht="15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81"/>
      <c r="AA714" s="34"/>
    </row>
    <row r="715" spans="1:27" ht="15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81"/>
      <c r="AA715" s="34"/>
    </row>
    <row r="716" spans="1:27" ht="15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81"/>
      <c r="AA716" s="34"/>
    </row>
    <row r="717" spans="1:27" ht="15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81"/>
      <c r="AA717" s="34"/>
    </row>
    <row r="718" spans="1:27" ht="15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81"/>
      <c r="AA718" s="34"/>
    </row>
    <row r="719" spans="1:27" ht="15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81"/>
      <c r="AA719" s="34"/>
    </row>
    <row r="720" spans="1:27" ht="15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81"/>
      <c r="AA720" s="34"/>
    </row>
    <row r="721" spans="1:27" ht="15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81"/>
      <c r="AA721" s="34"/>
    </row>
    <row r="722" spans="1:27" ht="15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81"/>
      <c r="AA722" s="34"/>
    </row>
    <row r="723" spans="1:27" ht="15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81"/>
      <c r="AA723" s="34"/>
    </row>
    <row r="724" spans="1:27" ht="15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81"/>
      <c r="AA724" s="34"/>
    </row>
    <row r="725" spans="1:27" ht="15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81"/>
      <c r="AA725" s="34"/>
    </row>
    <row r="726" spans="1:27" ht="15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81"/>
      <c r="AA726" s="34"/>
    </row>
    <row r="727" spans="1:27" ht="15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81"/>
      <c r="AA727" s="34"/>
    </row>
    <row r="728" spans="1:27" ht="15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81"/>
      <c r="AA728" s="34"/>
    </row>
    <row r="729" spans="1:27" ht="15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81"/>
      <c r="AA729" s="34"/>
    </row>
    <row r="730" spans="1:27" ht="15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81"/>
      <c r="AA730" s="34"/>
    </row>
    <row r="731" spans="1:27" ht="15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81"/>
      <c r="AA731" s="34"/>
    </row>
    <row r="732" spans="1:27" ht="15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81"/>
      <c r="AA732" s="34"/>
    </row>
    <row r="733" spans="1:27" ht="15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81"/>
      <c r="AA733" s="34"/>
    </row>
    <row r="734" spans="1:27" ht="15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81"/>
      <c r="AA734" s="34"/>
    </row>
    <row r="735" spans="1:27" ht="15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81"/>
      <c r="AA735" s="34"/>
    </row>
    <row r="736" spans="1:27" ht="15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81"/>
      <c r="AA736" s="34"/>
    </row>
    <row r="737" spans="1:27" ht="15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81"/>
      <c r="AA737" s="34"/>
    </row>
    <row r="738" spans="1:27" ht="15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81"/>
      <c r="AA738" s="34"/>
    </row>
    <row r="739" spans="1:27" ht="15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81"/>
      <c r="AA739" s="34"/>
    </row>
    <row r="740" spans="1:27" ht="15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81"/>
      <c r="AA740" s="34"/>
    </row>
    <row r="741" spans="1:27" ht="15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81"/>
      <c r="AA741" s="34"/>
    </row>
    <row r="742" spans="1:27" ht="15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81"/>
      <c r="AA742" s="34"/>
    </row>
    <row r="743" spans="1:27" ht="15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81"/>
      <c r="AA743" s="34"/>
    </row>
    <row r="744" spans="1:27" ht="15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81"/>
      <c r="AA744" s="34"/>
    </row>
    <row r="745" spans="1:27" ht="15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81"/>
      <c r="AA745" s="34"/>
    </row>
    <row r="746" spans="1:27" ht="15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81"/>
      <c r="AA746" s="34"/>
    </row>
    <row r="747" spans="1:27" ht="15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81"/>
      <c r="AA747" s="34"/>
    </row>
    <row r="748" spans="1:27" ht="15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81"/>
      <c r="AA748" s="34"/>
    </row>
    <row r="749" spans="1:27" ht="15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81"/>
      <c r="AA749" s="34"/>
    </row>
    <row r="750" spans="1:27" ht="15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81"/>
      <c r="AA750" s="34"/>
    </row>
    <row r="751" spans="1:27" ht="15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81"/>
      <c r="AA751" s="34"/>
    </row>
    <row r="752" spans="1:27" ht="15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81"/>
      <c r="AA752" s="34"/>
    </row>
    <row r="753" spans="1:27" ht="15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81"/>
      <c r="AA753" s="34"/>
    </row>
    <row r="754" spans="1:27" ht="15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81"/>
      <c r="AA754" s="34"/>
    </row>
    <row r="755" spans="1:27" ht="15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81"/>
      <c r="AA755" s="34"/>
    </row>
    <row r="756" spans="1:27" ht="15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81"/>
      <c r="AA756" s="34"/>
    </row>
    <row r="757" spans="1:27" ht="15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81"/>
      <c r="AA757" s="34"/>
    </row>
    <row r="758" spans="1:27" ht="15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81"/>
      <c r="AA758" s="34"/>
    </row>
    <row r="759" spans="1:27" ht="15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81"/>
      <c r="AA759" s="34"/>
    </row>
    <row r="760" spans="1:27" ht="15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81"/>
      <c r="AA760" s="34"/>
    </row>
    <row r="761" spans="1:27" ht="15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81"/>
      <c r="AA761" s="34"/>
    </row>
    <row r="762" spans="1:27" ht="15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81"/>
      <c r="AA762" s="34"/>
    </row>
    <row r="763" spans="1:27" ht="15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81"/>
      <c r="AA763" s="34"/>
    </row>
    <row r="764" spans="1:27" ht="15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81"/>
      <c r="AA764" s="34"/>
    </row>
    <row r="765" spans="1:27" ht="15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81"/>
      <c r="AA765" s="34"/>
    </row>
    <row r="766" spans="1:27" ht="15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81"/>
      <c r="AA766" s="34"/>
    </row>
    <row r="767" spans="1:27" ht="15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81"/>
      <c r="AA767" s="34"/>
    </row>
    <row r="768" spans="1:27" ht="15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81"/>
      <c r="AA768" s="34"/>
    </row>
    <row r="769" spans="1:27" ht="15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81"/>
      <c r="AA769" s="34"/>
    </row>
    <row r="770" spans="1:27" ht="15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81"/>
      <c r="AA770" s="34"/>
    </row>
    <row r="771" spans="1:27" ht="15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81"/>
      <c r="AA771" s="34"/>
    </row>
    <row r="772" spans="1:27" ht="15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81"/>
      <c r="AA772" s="34"/>
    </row>
    <row r="773" spans="1:27" ht="15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81"/>
      <c r="AA773" s="34"/>
    </row>
    <row r="774" spans="1:27" ht="15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81"/>
      <c r="AA774" s="34"/>
    </row>
    <row r="775" spans="1:27" ht="15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81"/>
      <c r="AA775" s="34"/>
    </row>
    <row r="776" spans="1:27" ht="15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81"/>
      <c r="AA776" s="34"/>
    </row>
    <row r="777" spans="1:27" ht="15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81"/>
      <c r="AA777" s="34"/>
    </row>
    <row r="778" spans="1:27" ht="15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81"/>
      <c r="AA778" s="34"/>
    </row>
    <row r="779" spans="1:27" ht="15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81"/>
      <c r="AA779" s="34"/>
    </row>
    <row r="780" spans="1:27" ht="15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81"/>
      <c r="AA780" s="34"/>
    </row>
    <row r="781" spans="1:27" ht="15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81"/>
      <c r="AA781" s="34"/>
    </row>
    <row r="782" spans="1:27" ht="15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81"/>
      <c r="AA782" s="34"/>
    </row>
    <row r="783" spans="1:27" ht="15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81"/>
      <c r="AA783" s="34"/>
    </row>
    <row r="784" spans="1:27" ht="15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81"/>
      <c r="AA784" s="34"/>
    </row>
    <row r="785" spans="1:27" ht="15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81"/>
      <c r="AA785" s="34"/>
    </row>
    <row r="786" spans="1:27" ht="15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81"/>
      <c r="AA786" s="34"/>
    </row>
    <row r="787" spans="1:27" ht="15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81"/>
      <c r="AA787" s="34"/>
    </row>
    <row r="788" spans="1:27" ht="15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81"/>
      <c r="AA788" s="34"/>
    </row>
    <row r="789" spans="1:27" ht="15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81"/>
      <c r="AA789" s="34"/>
    </row>
    <row r="790" spans="1:27" ht="15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81"/>
      <c r="AA790" s="34"/>
    </row>
    <row r="791" spans="1:27" ht="15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81"/>
      <c r="AA791" s="34"/>
    </row>
    <row r="792" spans="1:27" ht="15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81"/>
      <c r="AA792" s="34"/>
    </row>
    <row r="793" spans="1:27" ht="15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81"/>
      <c r="AA793" s="34"/>
    </row>
    <row r="794" spans="1:27" ht="15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81"/>
      <c r="AA794" s="34"/>
    </row>
    <row r="795" spans="1:27" ht="15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81"/>
      <c r="AA795" s="34"/>
    </row>
    <row r="796" spans="1:27" ht="15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81"/>
      <c r="AA796" s="34"/>
    </row>
    <row r="797" spans="1:27" ht="15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81"/>
      <c r="AA797" s="34"/>
    </row>
    <row r="798" spans="1:27" ht="15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81"/>
      <c r="AA798" s="34"/>
    </row>
    <row r="799" spans="1:27" ht="15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81"/>
      <c r="AA799" s="34"/>
    </row>
    <row r="800" spans="1:27" ht="15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81"/>
      <c r="AA800" s="34"/>
    </row>
    <row r="801" spans="1:27" ht="15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81"/>
      <c r="AA801" s="34"/>
    </row>
    <row r="802" spans="1:27" ht="15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81"/>
      <c r="AA802" s="34"/>
    </row>
    <row r="803" spans="1:27" ht="15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81"/>
      <c r="AA803" s="34"/>
    </row>
    <row r="804" spans="1:27" ht="15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81"/>
      <c r="AA804" s="34"/>
    </row>
    <row r="805" spans="1:27" ht="15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81"/>
      <c r="AA805" s="34"/>
    </row>
    <row r="806" spans="1:27" ht="15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81"/>
      <c r="AA806" s="34"/>
    </row>
    <row r="807" spans="1:27" ht="15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81"/>
      <c r="AA807" s="34"/>
    </row>
    <row r="808" spans="1:27" ht="15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81"/>
      <c r="AA808" s="34"/>
    </row>
    <row r="809" spans="1:27" ht="15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81"/>
      <c r="AA809" s="34"/>
    </row>
    <row r="810" spans="1:27" ht="15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81"/>
      <c r="AA810" s="34"/>
    </row>
    <row r="811" spans="1:27" ht="15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81"/>
      <c r="AA811" s="34"/>
    </row>
    <row r="812" spans="1:27" ht="15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81"/>
      <c r="AA812" s="34"/>
    </row>
    <row r="813" spans="1:27" ht="15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81"/>
      <c r="AA813" s="34"/>
    </row>
    <row r="814" spans="1:27" ht="15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81"/>
      <c r="AA814" s="34"/>
    </row>
    <row r="815" spans="1:27" ht="15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81"/>
      <c r="AA815" s="34"/>
    </row>
    <row r="816" spans="1:27" ht="15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81"/>
      <c r="AA816" s="34"/>
    </row>
    <row r="817" spans="1:27" ht="15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81"/>
      <c r="AA817" s="34"/>
    </row>
    <row r="818" spans="1:27" ht="15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81"/>
      <c r="AA818" s="34"/>
    </row>
    <row r="819" spans="1:27" ht="15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81"/>
      <c r="AA819" s="34"/>
    </row>
    <row r="820" spans="1:27" ht="15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81"/>
      <c r="AA820" s="34"/>
    </row>
    <row r="821" spans="1:27" ht="15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81"/>
      <c r="AA821" s="34"/>
    </row>
    <row r="822" spans="1:27" ht="15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81"/>
      <c r="AA822" s="34"/>
    </row>
    <row r="823" spans="1:27" ht="15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81"/>
      <c r="AA823" s="34"/>
    </row>
    <row r="824" spans="1:27" ht="15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81"/>
      <c r="AA824" s="34"/>
    </row>
    <row r="825" spans="1:27" ht="15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81"/>
      <c r="AA825" s="34"/>
    </row>
    <row r="826" spans="1:27" ht="15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81"/>
      <c r="AA826" s="34"/>
    </row>
    <row r="827" spans="1:27" ht="15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81"/>
      <c r="AA827" s="34"/>
    </row>
    <row r="828" spans="1:27" ht="15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81"/>
      <c r="AA828" s="34"/>
    </row>
    <row r="829" spans="1:27" ht="15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81"/>
      <c r="AA829" s="34"/>
    </row>
    <row r="830" spans="1:27" ht="15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81"/>
      <c r="AA830" s="34"/>
    </row>
    <row r="831" spans="1:27" ht="15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81"/>
      <c r="AA831" s="34"/>
    </row>
    <row r="832" spans="1:27" ht="15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81"/>
      <c r="AA832" s="34"/>
    </row>
    <row r="833" spans="1:27" ht="15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81"/>
      <c r="AA833" s="34"/>
    </row>
    <row r="834" spans="1:27" ht="15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81"/>
      <c r="AA834" s="34"/>
    </row>
    <row r="835" spans="1:27" ht="15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81"/>
      <c r="AA835" s="34"/>
    </row>
    <row r="836" spans="1:27" ht="15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81"/>
      <c r="AA836" s="34"/>
    </row>
    <row r="837" spans="1:27" ht="15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81"/>
      <c r="AA837" s="34"/>
    </row>
    <row r="838" spans="1:27" ht="15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81"/>
      <c r="AA838" s="34"/>
    </row>
    <row r="839" spans="1:27" ht="15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81"/>
      <c r="AA839" s="34"/>
    </row>
    <row r="840" spans="1:27" ht="15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81"/>
      <c r="AA840" s="34"/>
    </row>
    <row r="841" spans="1:27" ht="15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81"/>
      <c r="AA841" s="34"/>
    </row>
    <row r="842" spans="1:27" ht="15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81"/>
      <c r="AA842" s="34"/>
    </row>
    <row r="843" spans="1:27" ht="15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81"/>
      <c r="AA843" s="34"/>
    </row>
    <row r="844" spans="1:27" ht="15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81"/>
      <c r="AA844" s="34"/>
    </row>
    <row r="845" spans="1:27" ht="15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81"/>
      <c r="AA845" s="34"/>
    </row>
    <row r="846" spans="1:27" ht="15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81"/>
      <c r="AA846" s="34"/>
    </row>
    <row r="847" spans="1:27" ht="15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81"/>
      <c r="AA847" s="34"/>
    </row>
    <row r="848" spans="1:27" ht="15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81"/>
      <c r="AA848" s="34"/>
    </row>
    <row r="849" spans="1:27" ht="15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81"/>
      <c r="AA849" s="34"/>
    </row>
    <row r="850" spans="1:27" ht="15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81"/>
      <c r="AA850" s="34"/>
    </row>
    <row r="851" spans="1:27" ht="15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81"/>
      <c r="AA851" s="34"/>
    </row>
    <row r="852" spans="1:27" ht="15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81"/>
      <c r="AA852" s="34"/>
    </row>
    <row r="853" spans="1:27" ht="15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81"/>
      <c r="AA853" s="34"/>
    </row>
    <row r="854" spans="1:27" ht="15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81"/>
      <c r="AA854" s="34"/>
    </row>
    <row r="855" spans="1:27" ht="15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81"/>
      <c r="AA855" s="34"/>
    </row>
    <row r="856" spans="1:27" ht="15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81"/>
      <c r="AA856" s="34"/>
    </row>
    <row r="857" spans="1:27" ht="15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81"/>
      <c r="AA857" s="34"/>
    </row>
    <row r="858" spans="1:27" ht="15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81"/>
      <c r="AA858" s="34"/>
    </row>
    <row r="859" spans="1:27" ht="15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81"/>
      <c r="AA859" s="34"/>
    </row>
    <row r="860" spans="1:27" ht="15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81"/>
      <c r="AA860" s="34"/>
    </row>
    <row r="861" spans="1:27" ht="15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81"/>
      <c r="AA861" s="34"/>
    </row>
    <row r="862" spans="1:27" ht="15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81"/>
      <c r="AA862" s="34"/>
    </row>
    <row r="863" spans="1:27" ht="15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81"/>
      <c r="AA863" s="34"/>
    </row>
    <row r="864" spans="1:27" ht="15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81"/>
      <c r="AA864" s="34"/>
    </row>
    <row r="865" spans="1:27" ht="15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81"/>
      <c r="AA865" s="34"/>
    </row>
    <row r="866" spans="1:27" ht="15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81"/>
      <c r="AA866" s="34"/>
    </row>
    <row r="867" spans="1:27" ht="15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81"/>
      <c r="AA867" s="34"/>
    </row>
    <row r="868" spans="1:27" ht="15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81"/>
      <c r="AA868" s="34"/>
    </row>
    <row r="869" spans="1:27" ht="15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81"/>
      <c r="AA869" s="34"/>
    </row>
    <row r="870" spans="1:27" ht="15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81"/>
      <c r="AA870" s="34"/>
    </row>
    <row r="871" spans="1:27" ht="15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81"/>
      <c r="AA871" s="34"/>
    </row>
    <row r="872" spans="1:27" ht="15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81"/>
      <c r="AA872" s="34"/>
    </row>
    <row r="873" spans="1:27" ht="15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81"/>
      <c r="AA873" s="34"/>
    </row>
    <row r="874" spans="1:27" ht="15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81"/>
      <c r="AA874" s="34"/>
    </row>
    <row r="875" spans="1:27" ht="15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81"/>
      <c r="AA875" s="34"/>
    </row>
    <row r="876" spans="1:27" ht="15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81"/>
      <c r="AA876" s="34"/>
    </row>
    <row r="877" spans="1:27" ht="15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81"/>
      <c r="AA877" s="34"/>
    </row>
    <row r="878" spans="1:27" ht="15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81"/>
      <c r="AA878" s="34"/>
    </row>
    <row r="879" spans="1:27" ht="15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81"/>
      <c r="AA879" s="34"/>
    </row>
    <row r="880" spans="1:27" ht="15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81"/>
      <c r="AA880" s="34"/>
    </row>
    <row r="881" spans="1:27" ht="15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81"/>
      <c r="AA881" s="34"/>
    </row>
    <row r="882" spans="1:27" ht="15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81"/>
      <c r="AA882" s="34"/>
    </row>
    <row r="883" spans="1:27" ht="15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81"/>
      <c r="AA883" s="34"/>
    </row>
    <row r="884" spans="1:27" ht="15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81"/>
      <c r="AA884" s="34"/>
    </row>
    <row r="885" spans="1:27" ht="15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81"/>
      <c r="AA885" s="34"/>
    </row>
    <row r="886" spans="1:27" ht="15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81"/>
      <c r="AA886" s="34"/>
    </row>
    <row r="887" spans="1:27" ht="15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81"/>
      <c r="AA887" s="34"/>
    </row>
    <row r="888" spans="1:27" ht="15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81"/>
      <c r="AA888" s="34"/>
    </row>
    <row r="889" spans="1:27" ht="15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81"/>
      <c r="AA889" s="34"/>
    </row>
    <row r="890" spans="1:27" ht="15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81"/>
      <c r="AA890" s="34"/>
    </row>
    <row r="891" spans="1:27" ht="15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81"/>
      <c r="AA891" s="34"/>
    </row>
    <row r="892" spans="1:27" ht="15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81"/>
      <c r="AA892" s="34"/>
    </row>
    <row r="893" spans="1:27" ht="15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81"/>
      <c r="AA893" s="34"/>
    </row>
    <row r="894" spans="1:27" ht="15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81"/>
      <c r="AA894" s="34"/>
    </row>
    <row r="895" spans="1:27" ht="15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81"/>
      <c r="AA895" s="34"/>
    </row>
    <row r="896" spans="1:27" ht="15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81"/>
      <c r="AA896" s="34"/>
    </row>
    <row r="897" spans="1:27" ht="15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81"/>
      <c r="AA897" s="34"/>
    </row>
    <row r="898" spans="1:27" ht="15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81"/>
      <c r="AA898" s="34"/>
    </row>
    <row r="899" spans="1:27" ht="15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81"/>
      <c r="AA899" s="34"/>
    </row>
    <row r="900" spans="1:27" ht="15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81"/>
      <c r="AA900" s="34"/>
    </row>
    <row r="901" spans="1:27" ht="15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81"/>
      <c r="AA901" s="34"/>
    </row>
    <row r="902" spans="1:27" ht="15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81"/>
      <c r="AA902" s="34"/>
    </row>
    <row r="903" spans="1:27" ht="15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81"/>
      <c r="AA903" s="34"/>
    </row>
    <row r="904" spans="1:27" ht="15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81"/>
      <c r="AA904" s="34"/>
    </row>
    <row r="905" spans="1:27" ht="15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81"/>
      <c r="AA905" s="34"/>
    </row>
    <row r="906" spans="1:27" ht="15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81"/>
      <c r="AA906" s="34"/>
    </row>
    <row r="907" spans="1:27" ht="15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81"/>
      <c r="AA907" s="34"/>
    </row>
    <row r="908" spans="1:27" ht="15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81"/>
      <c r="AA908" s="34"/>
    </row>
    <row r="909" spans="1:27" ht="15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81"/>
      <c r="AA909" s="34"/>
    </row>
    <row r="910" spans="1:27" ht="15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81"/>
      <c r="AA910" s="34"/>
    </row>
    <row r="911" spans="1:27" ht="15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81"/>
      <c r="AA911" s="34"/>
    </row>
    <row r="912" spans="1:27" ht="15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81"/>
      <c r="AA912" s="34"/>
    </row>
    <row r="913" spans="1:27" ht="15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81"/>
      <c r="AA913" s="34"/>
    </row>
    <row r="914" spans="1:27" ht="15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81"/>
      <c r="AA914" s="34"/>
    </row>
    <row r="915" spans="1:27" ht="15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81"/>
      <c r="AA915" s="34"/>
    </row>
    <row r="916" spans="1:27" ht="15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81"/>
      <c r="AA916" s="34"/>
    </row>
    <row r="917" spans="1:27" ht="15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81"/>
      <c r="AA917" s="34"/>
    </row>
    <row r="918" spans="1:27" ht="15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81"/>
      <c r="AA918" s="34"/>
    </row>
    <row r="919" spans="1:27" ht="15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81"/>
      <c r="AA919" s="34"/>
    </row>
    <row r="920" spans="1:27" ht="15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81"/>
      <c r="AA920" s="34"/>
    </row>
    <row r="921" spans="1:27" ht="15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81"/>
      <c r="AA921" s="34"/>
    </row>
    <row r="922" spans="1:27" ht="15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81"/>
      <c r="AA922" s="34"/>
    </row>
    <row r="923" spans="1:27" ht="15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81"/>
      <c r="AA923" s="34"/>
    </row>
    <row r="924" spans="1:27" ht="15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81"/>
      <c r="AA924" s="34"/>
    </row>
    <row r="925" spans="1:27" ht="15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81"/>
      <c r="AA925" s="34"/>
    </row>
    <row r="926" spans="1:27" ht="15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81"/>
      <c r="AA926" s="34"/>
    </row>
    <row r="927" spans="1:27" ht="15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81"/>
      <c r="AA927" s="34"/>
    </row>
    <row r="928" spans="1:27" ht="15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81"/>
      <c r="AA928" s="34"/>
    </row>
    <row r="929" spans="1:27" ht="15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81"/>
      <c r="AA929" s="34"/>
    </row>
    <row r="930" spans="1:27" ht="15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81"/>
      <c r="AA930" s="34"/>
    </row>
    <row r="931" spans="1:27" ht="15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81"/>
      <c r="AA931" s="34"/>
    </row>
    <row r="932" spans="1:27" ht="15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81"/>
      <c r="AA932" s="34"/>
    </row>
    <row r="933" spans="1:27" ht="15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81"/>
      <c r="AA933" s="34"/>
    </row>
    <row r="934" spans="1:27" ht="15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81"/>
      <c r="AA934" s="34"/>
    </row>
    <row r="935" spans="1:27" ht="15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81"/>
      <c r="AA935" s="34"/>
    </row>
    <row r="936" spans="1:27" ht="15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81"/>
      <c r="AA936" s="34"/>
    </row>
    <row r="937" spans="1:27" ht="15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81"/>
      <c r="AA937" s="34"/>
    </row>
    <row r="938" spans="1:27" ht="15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81"/>
      <c r="AA938" s="34"/>
    </row>
    <row r="939" spans="1:27" ht="15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81"/>
      <c r="AA939" s="34"/>
    </row>
    <row r="940" spans="1:27" ht="15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81"/>
      <c r="AA940" s="34"/>
    </row>
    <row r="941" spans="1:27" ht="15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81"/>
      <c r="AA941" s="34"/>
    </row>
    <row r="942" spans="1:27" ht="15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81"/>
      <c r="AA942" s="34"/>
    </row>
    <row r="943" spans="1:27" ht="15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81"/>
      <c r="AA943" s="34"/>
    </row>
    <row r="944" spans="1:27" ht="15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81"/>
      <c r="AA944" s="34"/>
    </row>
    <row r="945" spans="1:27" ht="15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81"/>
      <c r="AA945" s="34"/>
    </row>
    <row r="946" spans="1:27" ht="15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81"/>
      <c r="AA946" s="34"/>
    </row>
    <row r="947" spans="1:27" ht="15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81"/>
      <c r="AA947" s="34"/>
    </row>
    <row r="948" spans="1:27" ht="15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81"/>
      <c r="AA948" s="34"/>
    </row>
    <row r="949" spans="1:27" ht="15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81"/>
      <c r="AA949" s="34"/>
    </row>
    <row r="950" spans="1:27" ht="15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81"/>
      <c r="AA950" s="34"/>
    </row>
    <row r="951" spans="1:27" ht="15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81"/>
      <c r="AA951" s="34"/>
    </row>
    <row r="952" spans="1:27" ht="15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81"/>
      <c r="AA952" s="34"/>
    </row>
    <row r="953" spans="1:27" ht="15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81"/>
      <c r="AA953" s="34"/>
    </row>
    <row r="954" spans="1:27" ht="15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81"/>
      <c r="AA954" s="34"/>
    </row>
    <row r="955" spans="1:27" ht="15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81"/>
      <c r="AA955" s="34"/>
    </row>
    <row r="956" spans="1:27" ht="15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81"/>
      <c r="AA956" s="34"/>
    </row>
    <row r="957" spans="1:27" ht="15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81"/>
      <c r="AA957" s="34"/>
    </row>
    <row r="958" spans="1:27" ht="15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81"/>
      <c r="AA958" s="34"/>
    </row>
    <row r="959" spans="1:27" ht="15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81"/>
      <c r="AA959" s="34"/>
    </row>
    <row r="960" spans="1:27" ht="15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81"/>
      <c r="AA960" s="34"/>
    </row>
    <row r="961" spans="1:27" ht="15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81"/>
      <c r="AA961" s="34"/>
    </row>
    <row r="962" spans="1:27" ht="15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81"/>
      <c r="AA962" s="34"/>
    </row>
    <row r="963" spans="1:27" ht="15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81"/>
      <c r="AA963" s="34"/>
    </row>
    <row r="964" spans="1:27" ht="15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81"/>
      <c r="AA964" s="34"/>
    </row>
    <row r="965" spans="1:27" ht="15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81"/>
      <c r="AA965" s="34"/>
    </row>
    <row r="966" spans="1:27" ht="15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81"/>
      <c r="AA966" s="34"/>
    </row>
    <row r="967" spans="1:27" ht="15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81"/>
      <c r="AA967" s="34"/>
    </row>
    <row r="968" spans="1:27" ht="15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81"/>
      <c r="AA968" s="34"/>
    </row>
    <row r="969" spans="1:27" ht="15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81"/>
      <c r="AA969" s="34"/>
    </row>
    <row r="970" spans="1:27" ht="15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81"/>
      <c r="AA970" s="34"/>
    </row>
    <row r="971" spans="1:27" ht="15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81"/>
      <c r="AA971" s="34"/>
    </row>
    <row r="972" spans="1:27" ht="15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81"/>
      <c r="AA972" s="34"/>
    </row>
    <row r="973" spans="1:27" ht="15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81"/>
      <c r="AA973" s="34"/>
    </row>
    <row r="974" spans="1:27" ht="15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81"/>
      <c r="AA974" s="34"/>
    </row>
    <row r="975" spans="1:27" ht="15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81"/>
      <c r="AA975" s="34"/>
    </row>
    <row r="976" spans="1:27" ht="15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81"/>
      <c r="AA976" s="34"/>
    </row>
    <row r="977" spans="1:27" ht="15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81"/>
      <c r="AA977" s="34"/>
    </row>
    <row r="978" spans="1:27" ht="15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81"/>
      <c r="AA978" s="34"/>
    </row>
    <row r="979" spans="1:27" ht="15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81"/>
      <c r="AA979" s="34"/>
    </row>
    <row r="980" spans="1:27" ht="15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81"/>
      <c r="AA980" s="34"/>
    </row>
    <row r="981" spans="1:27" ht="15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81"/>
      <c r="AA981" s="34"/>
    </row>
    <row r="982" spans="1:27" ht="15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81"/>
      <c r="AA982" s="34"/>
    </row>
    <row r="983" spans="1:27" ht="15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81"/>
      <c r="AA983" s="34"/>
    </row>
    <row r="984" spans="1:27" ht="15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81"/>
      <c r="AA984" s="34"/>
    </row>
    <row r="985" spans="1:27" ht="15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81"/>
      <c r="AA985" s="34"/>
    </row>
    <row r="986" spans="1:27" ht="15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81"/>
      <c r="AA986" s="34"/>
    </row>
    <row r="987" spans="1:27" ht="15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81"/>
      <c r="AA987" s="34"/>
    </row>
    <row r="988" spans="1:27" ht="15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81"/>
      <c r="AA988" s="34"/>
    </row>
    <row r="989" spans="1:27" ht="15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81"/>
      <c r="AA989" s="34"/>
    </row>
    <row r="990" spans="1:27" ht="15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81"/>
      <c r="AA990" s="34"/>
    </row>
    <row r="991" spans="1:27" ht="15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81"/>
      <c r="AA991" s="34"/>
    </row>
    <row r="992" spans="1:27" ht="15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81"/>
      <c r="AA992" s="34"/>
    </row>
    <row r="993" spans="1:27" ht="15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81"/>
      <c r="AA993" s="34"/>
    </row>
    <row r="994" spans="1:27" ht="15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81"/>
      <c r="AA994" s="34"/>
    </row>
    <row r="995" spans="1:27" ht="15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81"/>
      <c r="AA995" s="34"/>
    </row>
    <row r="996" spans="1:27" ht="15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81"/>
      <c r="AA996" s="34"/>
    </row>
    <row r="997" spans="1:27" ht="15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81"/>
      <c r="AA997" s="34"/>
    </row>
    <row r="998" spans="1:27" ht="15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81"/>
      <c r="AA998" s="34"/>
    </row>
    <row r="999" spans="1:27" ht="15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81"/>
      <c r="AA999" s="34"/>
    </row>
  </sheetData>
  <mergeCells count="4">
    <mergeCell ref="B2:Z2"/>
    <mergeCell ref="E3:Z3"/>
    <mergeCell ref="B5:B25"/>
    <mergeCell ref="E27:Y27"/>
  </mergeCells>
  <conditionalFormatting sqref="E5:Y25">
    <cfRule type="colorScale" priority="1">
      <colorScale>
        <cfvo type="formula" val="0"/>
        <cfvo type="max"/>
        <color theme="0"/>
        <color rgb="FF7F7F7F"/>
      </colorScale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workbookViewId="0">
      <pane xSplit="4" ySplit="1" topLeftCell="E467" activePane="bottomRight" state="frozen"/>
      <selection pane="topRight" activeCell="E1" sqref="E1"/>
      <selection pane="bottomLeft" activeCell="A2" sqref="A2"/>
      <selection pane="bottomRight" activeCell="A507" sqref="A507"/>
    </sheetView>
  </sheetViews>
  <sheetFormatPr baseColWidth="10" defaultColWidth="14.5" defaultRowHeight="15" customHeight="1" x14ac:dyDescent="0.2"/>
  <cols>
    <col min="1" max="1" width="10.83203125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x14ac:dyDescent="0.2">
      <c r="A1" s="84" t="s">
        <v>93</v>
      </c>
      <c r="B1" s="84" t="s">
        <v>94</v>
      </c>
      <c r="C1" s="84" t="s">
        <v>95</v>
      </c>
      <c r="D1" s="84" t="s">
        <v>96</v>
      </c>
      <c r="E1" s="84" t="s">
        <v>97</v>
      </c>
      <c r="F1" s="84" t="s">
        <v>98</v>
      </c>
      <c r="G1" s="85" t="s">
        <v>99</v>
      </c>
      <c r="H1" s="85" t="s">
        <v>100</v>
      </c>
      <c r="I1" s="84" t="s">
        <v>101</v>
      </c>
      <c r="J1" s="86" t="s">
        <v>102</v>
      </c>
      <c r="K1" s="86" t="s">
        <v>103</v>
      </c>
      <c r="L1" s="86" t="s">
        <v>104</v>
      </c>
      <c r="M1" s="86" t="s">
        <v>105</v>
      </c>
      <c r="N1" s="86" t="s">
        <v>106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87" t="str">
        <f>IF(LEFT(DATA.SAGA!$D3,2)="MA","Mestrado",
IF(LEFT(DATA.SAGA!$D3,2)="DA","Doutorado",
IF(LEFT(DATA.SAGA!$D3,2)="PD","Pós-Doutorado")))</f>
        <v>Mestrado</v>
      </c>
      <c r="B2" s="87" t="str">
        <f>DATA.SAGA!$E3</f>
        <v>Aline Carla Araújo Carvalho</v>
      </c>
      <c r="C2" s="87" t="str">
        <f>IF(DATA.SAGA!$H3="","Sem orientador",DATA.SAGA!$H3)</f>
        <v>Sem orientador</v>
      </c>
      <c r="D2" s="87" t="str">
        <f>DATA.SAGA!$J3</f>
        <v>Cancelado</v>
      </c>
      <c r="E2" s="87" t="str">
        <f>IF(DATA.SAGA!N3="","*",DATA.SAGA!N3)</f>
        <v>*</v>
      </c>
      <c r="F2" s="87">
        <f>YEAR(DATA.SAGA!$B3)</f>
        <v>2010</v>
      </c>
      <c r="G2" s="88" t="str">
        <f>IF(OR($D2="Pré-Inscrito",$D2="Matriculado",$D2="Trancado"),
IF($A2="Mestrado",DATA.SAGA!$B3+(365*24/12),DATA.SAGA!$B3+(365*48/12)),"*")</f>
        <v>*</v>
      </c>
      <c r="H2" s="89" t="str">
        <f t="shared" ref="H2:H43" si="0">IF(OR($D2="Pré-Inscrito",$D2="Matriculado"),_xlfn.CONCAT(YEAR(G2),"-",IF(MONTH(G2)&lt;=6,1,2)),"*")</f>
        <v>*</v>
      </c>
      <c r="I2" s="87" t="str">
        <f>IF(DATA.SAGA!$K3="","*",YEAR(DATA.SAGA!$K3))</f>
        <v>*</v>
      </c>
      <c r="J2" s="89" t="str">
        <f ca="1">IF($D2="Formado",(DATA.SAGA!$K3-DATA.SAGA!$B3)/365*12,
IF(OR($D2="Pré-Inscrito",$D2="Matriculado",$D2="Pré-inscrito"),(TODAY()-DATA.SAGA!$B3)/365*12,"*"))</f>
        <v>*</v>
      </c>
      <c r="K2" s="89" t="str">
        <f t="shared" ref="K2:K43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89" t="str">
        <f t="shared" ref="L2:L43" si="2">IFERROR(VALUE(IF($K2="Formado",$J2,"")),"*")</f>
        <v>*</v>
      </c>
      <c r="M2" s="87" t="str">
        <f t="shared" ref="M2:M43" ca="1" si="3">IF($I2="*","*",
IF(YEAR(TODAY())-$I2&lt;6,"Egresso","Egresso &gt; 5 anos"))</f>
        <v>*</v>
      </c>
      <c r="N2" s="89" t="str">
        <f t="shared" ref="N2:N65" si="4">IF(AND(COUNTIF($B:$B,$B2)&gt;1,$A2="Doutorado"),"Sim","*")</f>
        <v>*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87" t="str">
        <f>IF(LEFT(DATA.SAGA!$D2,2)="MA","Mestrado",
IF(LEFT(DATA.SAGA!$D2,2)="DA","Doutorado",
IF(LEFT(DATA.SAGA!$D2,2)="PD","Pós-Doutorado")))</f>
        <v>Mestrado</v>
      </c>
      <c r="B3" s="87" t="str">
        <f>DATA.SAGA!$E2</f>
        <v>Amanda da Silva Sales</v>
      </c>
      <c r="C3" s="87" t="str">
        <f>IF(DATA.SAGA!$H2="","Sem orientador",DATA.SAGA!$H2)</f>
        <v>Sem orientador</v>
      </c>
      <c r="D3" s="87" t="str">
        <f>DATA.SAGA!$J2</f>
        <v>Cancelado</v>
      </c>
      <c r="E3" s="87" t="str">
        <f>IF(DATA.SAGA!N2="","*",DATA.SAGA!N2)</f>
        <v>RJ</v>
      </c>
      <c r="F3" s="87">
        <f>YEAR(DATA.SAGA!$B2)</f>
        <v>2010</v>
      </c>
      <c r="G3" s="88" t="str">
        <f>IF(OR($D3="Pré-Inscrito",$D3="Matriculado",$D3="Trancado"),
IF($A3="Mestrado",DATA.SAGA!$B2+(365*24/12),DATA.SAGA!$B2+(365*48/12)),"*")</f>
        <v>*</v>
      </c>
      <c r="H3" s="89" t="str">
        <f t="shared" si="0"/>
        <v>*</v>
      </c>
      <c r="I3" s="87" t="str">
        <f>IF(DATA.SAGA!$K2="","*",YEAR(DATA.SAGA!$K2))</f>
        <v>*</v>
      </c>
      <c r="J3" s="89" t="str">
        <f ca="1">IF($D3="Formado",(DATA.SAGA!$K2-DATA.SAGA!$B2)/365*12,
IF(OR($D3="Pré-Inscrito",$D3="Matriculado",$D3="Pré-inscrito"),(TODAY()-DATA.SAGA!$B2)/365*12,"*"))</f>
        <v>*</v>
      </c>
      <c r="K3" s="89" t="str">
        <f t="shared" si="1"/>
        <v>Cancelado</v>
      </c>
      <c r="L3" s="89" t="str">
        <f t="shared" si="2"/>
        <v>*</v>
      </c>
      <c r="M3" s="87" t="str">
        <f t="shared" ca="1" si="3"/>
        <v>*</v>
      </c>
      <c r="N3" s="89" t="str">
        <f t="shared" si="4"/>
        <v>*</v>
      </c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87" t="str">
        <f>IF(LEFT(DATA.SAGA!$D8,2)="MA","Mestrado",
IF(LEFT(DATA.SAGA!$D8,2)="DA","Doutorado",
IF(LEFT(DATA.SAGA!$D8,2)="PD","Pós-Doutorado")))</f>
        <v>Mestrado</v>
      </c>
      <c r="B4" s="87" t="str">
        <f>DATA.SAGA!$E8</f>
        <v>Ana Carine de Oliveira Melo Martinez</v>
      </c>
      <c r="C4" s="87" t="str">
        <f>IF(DATA.SAGA!$H8="","Sem orientador",DATA.SAGA!$H8)</f>
        <v>Sem orientador</v>
      </c>
      <c r="D4" s="87" t="str">
        <f>DATA.SAGA!$J8</f>
        <v>Desligado</v>
      </c>
      <c r="E4" s="87" t="str">
        <f>IF(DATA.SAGA!N8="","*",DATA.SAGA!N8)</f>
        <v>BA</v>
      </c>
      <c r="F4" s="87">
        <f>YEAR(DATA.SAGA!$B8)</f>
        <v>2010</v>
      </c>
      <c r="G4" s="88" t="str">
        <f>IF(OR($D4="Pré-Inscrito",$D4="Matriculado",$D4="Trancado"),
IF($A4="Mestrado",DATA.SAGA!$B8+(365*24/12),DATA.SAGA!$B8+(365*48/12)),"*")</f>
        <v>*</v>
      </c>
      <c r="H4" s="89" t="str">
        <f t="shared" si="0"/>
        <v>*</v>
      </c>
      <c r="I4" s="87" t="str">
        <f>IF(DATA.SAGA!$K8="","*",YEAR(DATA.SAGA!$K8))</f>
        <v>*</v>
      </c>
      <c r="J4" s="89" t="str">
        <f ca="1">IF($D4="Formado",(DATA.SAGA!$K8-DATA.SAGA!$B8)/365*12,
IF(OR($D4="Pré-Inscrito",$D4="Matriculado",$D4="Pré-inscrito"),(TODAY()-DATA.SAGA!$B8)/365*12,"*"))</f>
        <v>*</v>
      </c>
      <c r="K4" s="89" t="str">
        <f t="shared" si="1"/>
        <v>Desligado</v>
      </c>
      <c r="L4" s="89" t="str">
        <f t="shared" si="2"/>
        <v>*</v>
      </c>
      <c r="M4" s="87" t="str">
        <f t="shared" ca="1" si="3"/>
        <v>*</v>
      </c>
      <c r="N4" s="89" t="str">
        <f t="shared" si="4"/>
        <v>*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87" t="str">
        <f>IF(LEFT(DATA.SAGA!$D14,2)="MA","Mestrado",
IF(LEFT(DATA.SAGA!$D14,2)="DA","Doutorado",
IF(LEFT(DATA.SAGA!$D14,2)="PD","Pós-Doutorado")))</f>
        <v>Mestrado</v>
      </c>
      <c r="B5" s="87" t="str">
        <f>DATA.SAGA!$E14</f>
        <v>Ana Paula de Souza Fragoso</v>
      </c>
      <c r="C5" s="87" t="str">
        <f>IF(DATA.SAGA!$H14="","Sem orientador",DATA.SAGA!$H14)</f>
        <v>FTO1096 - Arthur Ferreira</v>
      </c>
      <c r="D5" s="87" t="str">
        <f>DATA.SAGA!$J14</f>
        <v>Formado</v>
      </c>
      <c r="E5" s="87" t="str">
        <f>IF(DATA.SAGA!N14="","*",DATA.SAGA!N14)</f>
        <v>RJ</v>
      </c>
      <c r="F5" s="87">
        <f>YEAR(DATA.SAGA!$B14)</f>
        <v>2010</v>
      </c>
      <c r="G5" s="88" t="str">
        <f>IF(OR($D5="Pré-Inscrito",$D5="Matriculado",$D5="Trancado"),
IF($A5="Mestrado",DATA.SAGA!$B14+(365*24/12),DATA.SAGA!$B14+(365*48/12)),"*")</f>
        <v>*</v>
      </c>
      <c r="H5" s="89" t="str">
        <f t="shared" si="0"/>
        <v>*</v>
      </c>
      <c r="I5" s="87">
        <f>IF(DATA.SAGA!$K14="","*",YEAR(DATA.SAGA!$K14))</f>
        <v>2011</v>
      </c>
      <c r="J5" s="89">
        <f ca="1">IF($D5="Formado",(DATA.SAGA!$K14-DATA.SAGA!$B14)/365*12,
IF(OR($D5="Pré-Inscrito",$D5="Matriculado",$D5="Pré-inscrito"),(TODAY()-DATA.SAGA!$B14)/365*12,"*"))</f>
        <v>22.520547945205479</v>
      </c>
      <c r="K5" s="89" t="str">
        <f t="shared" si="1"/>
        <v>Formado</v>
      </c>
      <c r="L5" s="89">
        <f t="shared" ca="1" si="2"/>
        <v>22.520547945205479</v>
      </c>
      <c r="M5" s="87" t="str">
        <f t="shared" ca="1" si="3"/>
        <v>Egresso &gt; 5 anos</v>
      </c>
      <c r="N5" s="89" t="str">
        <f t="shared" si="4"/>
        <v>*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87" t="str">
        <f>IF(LEFT(DATA.SAGA!$D6,2)="MA","Mestrado",
IF(LEFT(DATA.SAGA!$D6,2)="DA","Doutorado",
IF(LEFT(DATA.SAGA!$D6,2)="PD","Pós-Doutorado")))</f>
        <v>Mestrado</v>
      </c>
      <c r="B6" s="87" t="str">
        <f>DATA.SAGA!$E6</f>
        <v>Bruno Lucas Gonçalves</v>
      </c>
      <c r="C6" s="87" t="str">
        <f>IF(DATA.SAGA!$H6="","Sem orientador",DATA.SAGA!$H6)</f>
        <v>EDF1069 - Miriam R. Mainenti</v>
      </c>
      <c r="D6" s="87" t="str">
        <f>DATA.SAGA!$J6</f>
        <v>Formado</v>
      </c>
      <c r="E6" s="87" t="str">
        <f>IF(DATA.SAGA!N6="","*",DATA.SAGA!N6)</f>
        <v>RJ</v>
      </c>
      <c r="F6" s="87">
        <f>YEAR(DATA.SAGA!$B6)</f>
        <v>2010</v>
      </c>
      <c r="G6" s="88" t="str">
        <f>IF(OR($D6="Pré-Inscrito",$D6="Matriculado",$D6="Trancado"),
IF($A6="Mestrado",DATA.SAGA!$B6+(365*24/12),DATA.SAGA!$B6+(365*48/12)),"*")</f>
        <v>*</v>
      </c>
      <c r="H6" s="89" t="str">
        <f t="shared" si="0"/>
        <v>*</v>
      </c>
      <c r="I6" s="87">
        <f>IF(DATA.SAGA!$K6="","*",YEAR(DATA.SAGA!$K6))</f>
        <v>2011</v>
      </c>
      <c r="J6" s="89">
        <f ca="1">IF($D6="Formado",(DATA.SAGA!$K6-DATA.SAGA!$B6)/365*12,
IF(OR($D6="Pré-Inscrito",$D6="Matriculado",$D6="Pré-inscrito"),(TODAY()-DATA.SAGA!$B6)/365*12,"*"))</f>
        <v>22.652054794520545</v>
      </c>
      <c r="K6" s="89" t="str">
        <f t="shared" si="1"/>
        <v>Formado</v>
      </c>
      <c r="L6" s="89">
        <f t="shared" ca="1" si="2"/>
        <v>22.652054794520545</v>
      </c>
      <c r="M6" s="87" t="str">
        <f t="shared" ca="1" si="3"/>
        <v>Egresso &gt; 5 anos</v>
      </c>
      <c r="N6" s="89" t="str">
        <f t="shared" si="4"/>
        <v>*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87" t="str">
        <f>IF(LEFT(DATA.SAGA!$D4,2)="MA","Mestrado",
IF(LEFT(DATA.SAGA!$D4,2)="DA","Doutorado",
IF(LEFT(DATA.SAGA!$D4,2)="PD","Pós-Doutorado")))</f>
        <v>Mestrado</v>
      </c>
      <c r="B7" s="87" t="str">
        <f>DATA.SAGA!$E4</f>
        <v>Camila Gonçalves Santana</v>
      </c>
      <c r="C7" s="87" t="str">
        <f>IF(DATA.SAGA!$H4="","Sem orientador",DATA.SAGA!$H4)</f>
        <v>FTO1079 - Julio G. Silva</v>
      </c>
      <c r="D7" s="87" t="str">
        <f>DATA.SAGA!$J4</f>
        <v>Formado</v>
      </c>
      <c r="E7" s="87" t="str">
        <f>IF(DATA.SAGA!N4="","*",DATA.SAGA!N4)</f>
        <v>RJ</v>
      </c>
      <c r="F7" s="87">
        <f>YEAR(DATA.SAGA!$B4)</f>
        <v>2010</v>
      </c>
      <c r="G7" s="88" t="str">
        <f>IF(OR($D7="Pré-Inscrito",$D7="Matriculado",$D7="Trancado"),
IF($A7="Mestrado",DATA.SAGA!$B4+(365*24/12),DATA.SAGA!$B4+(365*48/12)),"*")</f>
        <v>*</v>
      </c>
      <c r="H7" s="89" t="str">
        <f t="shared" si="0"/>
        <v>*</v>
      </c>
      <c r="I7" s="87">
        <f>IF(DATA.SAGA!$K4="","*",YEAR(DATA.SAGA!$K4))</f>
        <v>2011</v>
      </c>
      <c r="J7" s="89">
        <f ca="1">IF($D7="Formado",(DATA.SAGA!$K4-DATA.SAGA!$B4)/365*12,
IF(OR($D7="Pré-Inscrito",$D7="Matriculado",$D7="Pré-inscrito"),(TODAY()-DATA.SAGA!$B4)/365*12,"*"))</f>
        <v>22.849315068493151</v>
      </c>
      <c r="K7" s="89" t="str">
        <f t="shared" si="1"/>
        <v>Formado</v>
      </c>
      <c r="L7" s="89">
        <f t="shared" ca="1" si="2"/>
        <v>22.849315068493151</v>
      </c>
      <c r="M7" s="87" t="str">
        <f t="shared" ca="1" si="3"/>
        <v>Egresso &gt; 5 anos</v>
      </c>
      <c r="N7" s="89" t="str">
        <f t="shared" si="4"/>
        <v>*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87" t="str">
        <f>IF(LEFT(DATA.SAGA!$D16,2)="MA","Mestrado",
IF(LEFT(DATA.SAGA!$D16,2)="DA","Doutorado",
IF(LEFT(DATA.SAGA!$D16,2)="PD","Pós-Doutorado")))</f>
        <v>Mestrado</v>
      </c>
      <c r="B8" s="87" t="str">
        <f>DATA.SAGA!$E16</f>
        <v>Carla Porto Lourenço</v>
      </c>
      <c r="C8" s="87" t="str">
        <f>IF(DATA.SAGA!$H16="","Sem orientador",DATA.SAGA!$H16)</f>
        <v>FTO1109 - André L. dos Santos</v>
      </c>
      <c r="D8" s="87" t="str">
        <f>DATA.SAGA!$J16</f>
        <v>Formado</v>
      </c>
      <c r="E8" s="87" t="str">
        <f>IF(DATA.SAGA!N16="","*",DATA.SAGA!N16)</f>
        <v>RJ</v>
      </c>
      <c r="F8" s="87">
        <f>YEAR(DATA.SAGA!$B16)</f>
        <v>2010</v>
      </c>
      <c r="G8" s="88" t="str">
        <f>IF(OR($D8="Pré-Inscrito",$D8="Matriculado",$D8="Trancado"),
IF($A8="Mestrado",DATA.SAGA!$B16+(365*24/12),DATA.SAGA!$B16+(365*48/12)),"*")</f>
        <v>*</v>
      </c>
      <c r="H8" s="89" t="str">
        <f t="shared" si="0"/>
        <v>*</v>
      </c>
      <c r="I8" s="87">
        <f>IF(DATA.SAGA!$K16="","*",YEAR(DATA.SAGA!$K16))</f>
        <v>2012</v>
      </c>
      <c r="J8" s="89">
        <f ca="1">IF($D8="Formado",(DATA.SAGA!$K16-DATA.SAGA!$B16)/365*12,
IF(OR($D8="Pré-Inscrito",$D8="Matriculado",$D8="Pré-inscrito"),(TODAY()-DATA.SAGA!$B16)/365*12,"*"))</f>
        <v>23.145205479452056</v>
      </c>
      <c r="K8" s="89" t="str">
        <f t="shared" si="1"/>
        <v>Formado</v>
      </c>
      <c r="L8" s="89">
        <f t="shared" ca="1" si="2"/>
        <v>23.145205479452056</v>
      </c>
      <c r="M8" s="87" t="str">
        <f t="shared" ca="1" si="3"/>
        <v>Egresso &gt; 5 anos</v>
      </c>
      <c r="N8" s="89" t="str">
        <f t="shared" si="4"/>
        <v>*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87" t="str">
        <f>IF(LEFT(DATA.SAGA!$D17,2)="MA","Mestrado",
IF(LEFT(DATA.SAGA!$D17,2)="DA","Doutorado",
IF(LEFT(DATA.SAGA!$D17,2)="PD","Pós-Doutorado")))</f>
        <v>Mestrado</v>
      </c>
      <c r="B9" s="87" t="str">
        <f>DATA.SAGA!$E17</f>
        <v>Fabiana Azevedo Terra Cunha Belache</v>
      </c>
      <c r="C9" s="87" t="str">
        <f>IF(DATA.SAGA!$H17="","Sem orientador",DATA.SAGA!$H17)</f>
        <v>FTO1075 - Sara Menezes</v>
      </c>
      <c r="D9" s="87" t="str">
        <f>DATA.SAGA!$J17</f>
        <v>Formado</v>
      </c>
      <c r="E9" s="87" t="str">
        <f>IF(DATA.SAGA!N17="","*",DATA.SAGA!N17)</f>
        <v>RJ</v>
      </c>
      <c r="F9" s="87">
        <f>YEAR(DATA.SAGA!$B17)</f>
        <v>2010</v>
      </c>
      <c r="G9" s="88" t="str">
        <f>IF(OR($D9="Pré-Inscrito",$D9="Matriculado",$D9="Trancado"),
IF($A9="Mestrado",DATA.SAGA!$B17+(365*24/12),DATA.SAGA!$B17+(365*48/12)),"*")</f>
        <v>*</v>
      </c>
      <c r="H9" s="89" t="str">
        <f t="shared" si="0"/>
        <v>*</v>
      </c>
      <c r="I9" s="87">
        <f>IF(DATA.SAGA!$K17="","*",YEAR(DATA.SAGA!$K17))</f>
        <v>2012</v>
      </c>
      <c r="J9" s="89">
        <f ca="1">IF($D9="Formado",(DATA.SAGA!$K17-DATA.SAGA!$B17)/365*12,
IF(OR($D9="Pré-Inscrito",$D9="Matriculado",$D9="Pré-inscrito"),(TODAY()-DATA.SAGA!$B17)/365*12,"*"))</f>
        <v>26.005479452054793</v>
      </c>
      <c r="K9" s="89" t="str">
        <f t="shared" si="1"/>
        <v>Formado</v>
      </c>
      <c r="L9" s="89">
        <f t="shared" ca="1" si="2"/>
        <v>26.005479452054793</v>
      </c>
      <c r="M9" s="87" t="str">
        <f t="shared" ca="1" si="3"/>
        <v>Egresso &gt; 5 anos</v>
      </c>
      <c r="N9" s="89" t="str">
        <f t="shared" si="4"/>
        <v>*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87" t="str">
        <f>IF(LEFT(DATA.SAGA!$D15,2)="MA","Mestrado",
IF(LEFT(DATA.SAGA!$D15,2)="DA","Doutorado",
IF(LEFT(DATA.SAGA!$D15,2)="PD","Pós-Doutorado")))</f>
        <v>Mestrado</v>
      </c>
      <c r="B10" s="87" t="str">
        <f>DATA.SAGA!$E15</f>
        <v>Flavio Padua Oliveira Sá Nery</v>
      </c>
      <c r="C10" s="87" t="str">
        <f>IF(DATA.SAGA!$H15="","Sem orientador",DATA.SAGA!$H15)</f>
        <v>Sem orientador</v>
      </c>
      <c r="D10" s="87" t="str">
        <f>DATA.SAGA!$J15</f>
        <v>Desligado</v>
      </c>
      <c r="E10" s="87" t="str">
        <f>IF(DATA.SAGA!N15="","*",DATA.SAGA!N15)</f>
        <v>RJ</v>
      </c>
      <c r="F10" s="87">
        <f>YEAR(DATA.SAGA!$B15)</f>
        <v>2010</v>
      </c>
      <c r="G10" s="88" t="str">
        <f>IF(OR($D10="Pré-Inscrito",$D10="Matriculado",$D10="Trancado"),
IF($A10="Mestrado",DATA.SAGA!$B15+(365*24/12),DATA.SAGA!$B15+(365*48/12)),"*")</f>
        <v>*</v>
      </c>
      <c r="H10" s="89" t="str">
        <f t="shared" si="0"/>
        <v>*</v>
      </c>
      <c r="I10" s="87" t="str">
        <f>IF(DATA.SAGA!$K15="","*",YEAR(DATA.SAGA!$K15))</f>
        <v>*</v>
      </c>
      <c r="J10" s="89" t="str">
        <f ca="1">IF($D10="Formado",(DATA.SAGA!$K15-DATA.SAGA!$B15)/365*12,
IF(OR($D10="Pré-Inscrito",$D10="Matriculado",$D10="Pré-inscrito"),(TODAY()-DATA.SAGA!$B15)/365*12,"*"))</f>
        <v>*</v>
      </c>
      <c r="K10" s="89" t="str">
        <f t="shared" si="1"/>
        <v>Desligado</v>
      </c>
      <c r="L10" s="89" t="str">
        <f t="shared" si="2"/>
        <v>*</v>
      </c>
      <c r="M10" s="87" t="str">
        <f t="shared" ca="1" si="3"/>
        <v>*</v>
      </c>
      <c r="N10" s="89" t="str">
        <f t="shared" si="4"/>
        <v>*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87" t="str">
        <f>IF(LEFT(DATA.SAGA!$D18,2)="MA","Mestrado",
IF(LEFT(DATA.SAGA!$D18,2)="DA","Doutorado",
IF(LEFT(DATA.SAGA!$D18,2)="PD","Pós-Doutorado")))</f>
        <v>Mestrado</v>
      </c>
      <c r="B11" s="87" t="str">
        <f>DATA.SAGA!$E18</f>
        <v>Jennifer Taborda Silva Penafortes</v>
      </c>
      <c r="C11" s="87" t="str">
        <f>IF(DATA.SAGA!$H18="","Sem orientador",DATA.SAGA!$H18)</f>
        <v>FTO1101 - Agnaldo Lopes</v>
      </c>
      <c r="D11" s="87" t="str">
        <f>DATA.SAGA!$J18</f>
        <v>Formado</v>
      </c>
      <c r="E11" s="87" t="str">
        <f>IF(DATA.SAGA!N18="","*",DATA.SAGA!N18)</f>
        <v>RJ</v>
      </c>
      <c r="F11" s="87">
        <f>YEAR(DATA.SAGA!$B18)</f>
        <v>2010</v>
      </c>
      <c r="G11" s="88" t="str">
        <f>IF(OR($D11="Pré-Inscrito",$D11="Matriculado",$D11="Trancado"),
IF($A11="Mestrado",DATA.SAGA!$B18+(365*24/12),DATA.SAGA!$B18+(365*48/12)),"*")</f>
        <v>*</v>
      </c>
      <c r="H11" s="89" t="str">
        <f t="shared" si="0"/>
        <v>*</v>
      </c>
      <c r="I11" s="87">
        <f>IF(DATA.SAGA!$K18="","*",YEAR(DATA.SAGA!$K18))</f>
        <v>2012</v>
      </c>
      <c r="J11" s="89">
        <f ca="1">IF($D11="Formado",(DATA.SAGA!$K18-DATA.SAGA!$B18)/365*12,
IF(OR($D11="Pré-Inscrito",$D11="Matriculado",$D11="Pré-inscrito"),(TODAY()-DATA.SAGA!$B18)/365*12,"*"))</f>
        <v>23.079452054794523</v>
      </c>
      <c r="K11" s="89" t="str">
        <f t="shared" si="1"/>
        <v>Formado</v>
      </c>
      <c r="L11" s="89">
        <f t="shared" ca="1" si="2"/>
        <v>23.079452054794523</v>
      </c>
      <c r="M11" s="87" t="str">
        <f t="shared" ca="1" si="3"/>
        <v>Egresso &gt; 5 anos</v>
      </c>
      <c r="N11" s="89" t="str">
        <f t="shared" si="4"/>
        <v>*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87" t="str">
        <f>IF(LEFT(DATA.SAGA!$D11,2)="MA","Mestrado",
IF(LEFT(DATA.SAGA!$D11,2)="DA","Doutorado",
IF(LEFT(DATA.SAGA!$D11,2)="PD","Pós-Doutorado")))</f>
        <v>Mestrado</v>
      </c>
      <c r="B12" s="87" t="str">
        <f>DATA.SAGA!$E11</f>
        <v>José Roberto de Abreu Prado Junior</v>
      </c>
      <c r="C12" s="87" t="str">
        <f>IF(DATA.SAGA!$H11="","Sem orientador",DATA.SAGA!$H11)</f>
        <v>FTO1079 - Julio G. Silva</v>
      </c>
      <c r="D12" s="87" t="str">
        <f>DATA.SAGA!$J11</f>
        <v>Formado</v>
      </c>
      <c r="E12" s="87" t="str">
        <f>IF(DATA.SAGA!N11="","*",DATA.SAGA!N11)</f>
        <v>RJ</v>
      </c>
      <c r="F12" s="87">
        <f>YEAR(DATA.SAGA!$B11)</f>
        <v>2010</v>
      </c>
      <c r="G12" s="88" t="str">
        <f>IF(OR($D12="Pré-Inscrito",$D12="Matriculado",$D12="Trancado"),
IF($A12="Mestrado",DATA.SAGA!$B11+(365*24/12),DATA.SAGA!$B11+(365*48/12)),"*")</f>
        <v>*</v>
      </c>
      <c r="H12" s="89" t="str">
        <f t="shared" si="0"/>
        <v>*</v>
      </c>
      <c r="I12" s="87">
        <f>IF(DATA.SAGA!$K11="","*",YEAR(DATA.SAGA!$K11))</f>
        <v>2012</v>
      </c>
      <c r="J12" s="89">
        <f ca="1">IF($D12="Formado",(DATA.SAGA!$K11-DATA.SAGA!$B11)/365*12,
IF(OR($D12="Pré-Inscrito",$D12="Matriculado",$D12="Pré-inscrito"),(TODAY()-DATA.SAGA!$B11)/365*12,"*"))</f>
        <v>34.750684931506854</v>
      </c>
      <c r="K12" s="89" t="str">
        <f t="shared" si="1"/>
        <v>Formado</v>
      </c>
      <c r="L12" s="89">
        <f t="shared" ca="1" si="2"/>
        <v>34.750684931506854</v>
      </c>
      <c r="M12" s="87" t="str">
        <f t="shared" ca="1" si="3"/>
        <v>Egresso &gt; 5 anos</v>
      </c>
      <c r="N12" s="89" t="str">
        <f t="shared" si="4"/>
        <v>*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87" t="str">
        <f>IF(LEFT(DATA.SAGA!$D13,2)="MA","Mestrado",
IF(LEFT(DATA.SAGA!$D13,2)="DA","Doutorado",
IF(LEFT(DATA.SAGA!$D13,2)="PD","Pós-Doutorado")))</f>
        <v>Mestrado</v>
      </c>
      <c r="B13" s="87" t="str">
        <f>DATA.SAGA!$E13</f>
        <v>Marcel Lima Lessa de Souza</v>
      </c>
      <c r="C13" s="87" t="str">
        <f>IF(DATA.SAGA!$H13="","Sem orientador",DATA.SAGA!$H13)</f>
        <v>FTO1083 - Fernando Silva</v>
      </c>
      <c r="D13" s="87" t="str">
        <f>DATA.SAGA!$J13</f>
        <v>Formado</v>
      </c>
      <c r="E13" s="87" t="str">
        <f>IF(DATA.SAGA!N13="","*",DATA.SAGA!N13)</f>
        <v>RJ</v>
      </c>
      <c r="F13" s="87">
        <f>YEAR(DATA.SAGA!$B13)</f>
        <v>2010</v>
      </c>
      <c r="G13" s="88" t="str">
        <f>IF(OR($D13="Pré-Inscrito",$D13="Matriculado",$D13="Trancado"),
IF($A13="Mestrado",DATA.SAGA!$B13+(365*24/12),DATA.SAGA!$B13+(365*48/12)),"*")</f>
        <v>*</v>
      </c>
      <c r="H13" s="89" t="str">
        <f t="shared" si="0"/>
        <v>*</v>
      </c>
      <c r="I13" s="87">
        <f>IF(DATA.SAGA!$K13="","*",YEAR(DATA.SAGA!$K13))</f>
        <v>2011</v>
      </c>
      <c r="J13" s="89">
        <f ca="1">IF($D13="Formado",(DATA.SAGA!$K13-DATA.SAGA!$B13)/365*12,
IF(OR($D13="Pré-Inscrito",$D13="Matriculado",$D13="Pré-inscrito"),(TODAY()-DATA.SAGA!$B13)/365*12,"*"))</f>
        <v>22.487671232876714</v>
      </c>
      <c r="K13" s="89" t="str">
        <f t="shared" si="1"/>
        <v>Formado</v>
      </c>
      <c r="L13" s="89">
        <f t="shared" ca="1" si="2"/>
        <v>22.487671232876714</v>
      </c>
      <c r="M13" s="87" t="str">
        <f t="shared" ca="1" si="3"/>
        <v>Egresso &gt; 5 anos</v>
      </c>
      <c r="N13" s="89" t="str">
        <f t="shared" si="4"/>
        <v>*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87" t="str">
        <f>IF(LEFT(DATA.SAGA!$D19,2)="MA","Mestrado",
IF(LEFT(DATA.SAGA!$D19,2)="DA","Doutorado",
IF(LEFT(DATA.SAGA!$D19,2)="PD","Pós-Doutorado")))</f>
        <v>Mestrado</v>
      </c>
      <c r="B14" s="87" t="str">
        <f>DATA.SAGA!$E19</f>
        <v>Marcela Nicácio Medeiros de Oliveira</v>
      </c>
      <c r="C14" s="87" t="str">
        <f>IF(DATA.SAGA!$H19="","Sem orientador",DATA.SAGA!$H19)</f>
        <v>FTO1075 - Sara Menezes</v>
      </c>
      <c r="D14" s="87" t="str">
        <f>DATA.SAGA!$J19</f>
        <v>Formado</v>
      </c>
      <c r="E14" s="87" t="str">
        <f>IF(DATA.SAGA!N19="","*",DATA.SAGA!N19)</f>
        <v>CE</v>
      </c>
      <c r="F14" s="87">
        <f>YEAR(DATA.SAGA!$B19)</f>
        <v>2010</v>
      </c>
      <c r="G14" s="88" t="str">
        <f>IF(OR($D14="Pré-Inscrito",$D14="Matriculado",$D14="Trancado"),
IF($A14="Mestrado",DATA.SAGA!$B19+(365*24/12),DATA.SAGA!$B19+(365*48/12)),"*")</f>
        <v>*</v>
      </c>
      <c r="H14" s="89" t="str">
        <f t="shared" si="0"/>
        <v>*</v>
      </c>
      <c r="I14" s="87">
        <f>IF(DATA.SAGA!$K19="","*",YEAR(DATA.SAGA!$K19))</f>
        <v>2014</v>
      </c>
      <c r="J14" s="89">
        <f ca="1">IF($D14="Formado",(DATA.SAGA!$K19-DATA.SAGA!$B19)/365*12,
IF(OR($D14="Pré-Inscrito",$D14="Matriculado",$D14="Pré-inscrito"),(TODAY()-DATA.SAGA!$B19)/365*12,"*"))</f>
        <v>52.734246575342468</v>
      </c>
      <c r="K14" s="89" t="str">
        <f t="shared" si="1"/>
        <v>Formado</v>
      </c>
      <c r="L14" s="89">
        <f t="shared" ca="1" si="2"/>
        <v>52.734246575342468</v>
      </c>
      <c r="M14" s="87" t="str">
        <f t="shared" ca="1" si="3"/>
        <v>Egresso &gt; 5 anos</v>
      </c>
      <c r="N14" s="89" t="str">
        <f t="shared" si="4"/>
        <v>*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87" t="str">
        <f>IF(LEFT(DATA.SAGA!$D9,2)="MA","Mestrado",
IF(LEFT(DATA.SAGA!$D9,2)="DA","Doutorado",
IF(LEFT(DATA.SAGA!$D9,2)="PD","Pós-Doutorado")))</f>
        <v>Mestrado</v>
      </c>
      <c r="B15" s="87" t="str">
        <f>DATA.SAGA!$E9</f>
        <v>Marcelo Pereira Velloso</v>
      </c>
      <c r="C15" s="87" t="str">
        <f>IF(DATA.SAGA!$H9="","Sem orientador",DATA.SAGA!$H9)</f>
        <v>Sem orientador</v>
      </c>
      <c r="D15" s="87" t="str">
        <f>DATA.SAGA!$J9</f>
        <v>Desligado</v>
      </c>
      <c r="E15" s="87" t="str">
        <f>IF(DATA.SAGA!N9="","*",DATA.SAGA!N9)</f>
        <v>RJ</v>
      </c>
      <c r="F15" s="87">
        <f>YEAR(DATA.SAGA!$B9)</f>
        <v>2010</v>
      </c>
      <c r="G15" s="88" t="str">
        <f>IF(OR($D15="Pré-Inscrito",$D15="Matriculado",$D15="Trancado"),
IF($A15="Mestrado",DATA.SAGA!$B9+(365*24/12),DATA.SAGA!$B9+(365*48/12)),"*")</f>
        <v>*</v>
      </c>
      <c r="H15" s="89" t="str">
        <f t="shared" si="0"/>
        <v>*</v>
      </c>
      <c r="I15" s="87" t="str">
        <f>IF(DATA.SAGA!$K9="","*",YEAR(DATA.SAGA!$K9))</f>
        <v>*</v>
      </c>
      <c r="J15" s="89" t="str">
        <f ca="1">IF($D15="Formado",(DATA.SAGA!$K9-DATA.SAGA!$B9)/365*12,
IF(OR($D15="Pré-Inscrito",$D15="Matriculado",$D15="Pré-inscrito"),(TODAY()-DATA.SAGA!$B9)/365*12,"*"))</f>
        <v>*</v>
      </c>
      <c r="K15" s="89" t="str">
        <f t="shared" si="1"/>
        <v>Desligado</v>
      </c>
      <c r="L15" s="89" t="str">
        <f t="shared" si="2"/>
        <v>*</v>
      </c>
      <c r="M15" s="87" t="str">
        <f t="shared" ca="1" si="3"/>
        <v>*</v>
      </c>
      <c r="N15" s="89" t="str">
        <f t="shared" si="4"/>
        <v>*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87" t="str">
        <f>IF(LEFT(DATA.SAGA!$D12,2)="MA","Mestrado",
IF(LEFT(DATA.SAGA!$D12,2)="DA","Doutorado",
IF(LEFT(DATA.SAGA!$D12,2)="PD","Pós-Doutorado")))</f>
        <v>Mestrado</v>
      </c>
      <c r="B16" s="87" t="str">
        <f>DATA.SAGA!$E12</f>
        <v>Mariana Toledo Biscaia Raposo Mourão e Lima</v>
      </c>
      <c r="C16" s="87" t="str">
        <f>IF(DATA.SAGA!$H12="","Sem orientador",DATA.SAGA!$H12)</f>
        <v>FTO1085 - Anke Bergmann</v>
      </c>
      <c r="D16" s="87" t="str">
        <f>DATA.SAGA!$J12</f>
        <v>Formado</v>
      </c>
      <c r="E16" s="87" t="str">
        <f>IF(DATA.SAGA!N12="","*",DATA.SAGA!N12)</f>
        <v>RJ</v>
      </c>
      <c r="F16" s="87">
        <f>YEAR(DATA.SAGA!$B12)</f>
        <v>2010</v>
      </c>
      <c r="G16" s="88" t="str">
        <f>IF(OR($D16="Pré-Inscrito",$D16="Matriculado",$D16="Trancado"),
IF($A16="Mestrado",DATA.SAGA!$B12+(365*24/12),DATA.SAGA!$B12+(365*48/12)),"*")</f>
        <v>*</v>
      </c>
      <c r="H16" s="89" t="str">
        <f t="shared" si="0"/>
        <v>*</v>
      </c>
      <c r="I16" s="87">
        <f>IF(DATA.SAGA!$K12="","*",YEAR(DATA.SAGA!$K12))</f>
        <v>2011</v>
      </c>
      <c r="J16" s="89">
        <f ca="1">IF($D16="Formado",(DATA.SAGA!$K12-DATA.SAGA!$B12)/365*12,
IF(OR($D16="Pré-Inscrito",$D16="Matriculado",$D16="Pré-inscrito"),(TODAY()-DATA.SAGA!$B12)/365*12,"*"))</f>
        <v>19.101369863013698</v>
      </c>
      <c r="K16" s="89" t="str">
        <f t="shared" si="1"/>
        <v>Formado</v>
      </c>
      <c r="L16" s="89">
        <f t="shared" ca="1" si="2"/>
        <v>19.101369863013698</v>
      </c>
      <c r="M16" s="87" t="str">
        <f t="shared" ca="1" si="3"/>
        <v>Egresso &gt; 5 anos</v>
      </c>
      <c r="N16" s="89" t="str">
        <f t="shared" si="4"/>
        <v>*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87" t="str">
        <f>IF(LEFT(DATA.SAGA!$D20,2)="MA","Mestrado",
IF(LEFT(DATA.SAGA!$D20,2)="DA","Doutorado",
IF(LEFT(DATA.SAGA!$D20,2)="PD","Pós-Doutorado")))</f>
        <v>Mestrado</v>
      </c>
      <c r="B17" s="87" t="str">
        <f>DATA.SAGA!$E20</f>
        <v>Neysa Laila Xavier Rangel Marques</v>
      </c>
      <c r="C17" s="87" t="str">
        <f>IF(DATA.SAGA!$H20="","Sem orientador",DATA.SAGA!$H20)</f>
        <v>FTO1084 - Cristina Marcia Dias</v>
      </c>
      <c r="D17" s="87" t="str">
        <f>DATA.SAGA!$J20</f>
        <v>Formado</v>
      </c>
      <c r="E17" s="87" t="str">
        <f>IF(DATA.SAGA!N20="","*",DATA.SAGA!N20)</f>
        <v>RJ</v>
      </c>
      <c r="F17" s="87">
        <f>YEAR(DATA.SAGA!$B20)</f>
        <v>2010</v>
      </c>
      <c r="G17" s="88" t="str">
        <f>IF(OR($D17="Pré-Inscrito",$D17="Matriculado",$D17="Trancado"),
IF($A17="Mestrado",DATA.SAGA!$B20+(365*24/12),DATA.SAGA!$B20+(365*48/12)),"*")</f>
        <v>*</v>
      </c>
      <c r="H17" s="89" t="str">
        <f t="shared" si="0"/>
        <v>*</v>
      </c>
      <c r="I17" s="87">
        <f>IF(DATA.SAGA!$K20="","*",YEAR(DATA.SAGA!$K20))</f>
        <v>2012</v>
      </c>
      <c r="J17" s="89">
        <f ca="1">IF($D17="Formado",(DATA.SAGA!$K20-DATA.SAGA!$B20)/365*12,
IF(OR($D17="Pré-Inscrito",$D17="Matriculado",$D17="Pré-inscrito"),(TODAY()-DATA.SAGA!$B20)/365*12,"*"))</f>
        <v>25.150684931506849</v>
      </c>
      <c r="K17" s="89" t="str">
        <f t="shared" si="1"/>
        <v>Formado</v>
      </c>
      <c r="L17" s="89">
        <f t="shared" ca="1" si="2"/>
        <v>25.150684931506849</v>
      </c>
      <c r="M17" s="87" t="str">
        <f t="shared" ca="1" si="3"/>
        <v>Egresso &gt; 5 anos</v>
      </c>
      <c r="N17" s="89" t="str">
        <f t="shared" si="4"/>
        <v>*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87" t="str">
        <f>IF(LEFT(DATA.SAGA!$D10,2)="MA","Mestrado",
IF(LEFT(DATA.SAGA!$D10,2)="DA","Doutorado",
IF(LEFT(DATA.SAGA!$D10,2)="PD","Pós-Doutorado")))</f>
        <v>Mestrado</v>
      </c>
      <c r="B18" s="87" t="str">
        <f>DATA.SAGA!$E10</f>
        <v>Othon Luiz Brum Almeida</v>
      </c>
      <c r="C18" s="87" t="str">
        <f>IF(DATA.SAGA!$H10="","Sem orientador",DATA.SAGA!$H10)</f>
        <v>FTO1133 - Antonio Guilherme</v>
      </c>
      <c r="D18" s="87" t="str">
        <f>DATA.SAGA!$J10</f>
        <v>Formado</v>
      </c>
      <c r="E18" s="87" t="str">
        <f>IF(DATA.SAGA!N10="","*",DATA.SAGA!N10)</f>
        <v>RJ</v>
      </c>
      <c r="F18" s="87">
        <f>YEAR(DATA.SAGA!$B10)</f>
        <v>2010</v>
      </c>
      <c r="G18" s="88" t="str">
        <f>IF(OR($D18="Pré-Inscrito",$D18="Matriculado",$D18="Trancado"),
IF($A18="Mestrado",DATA.SAGA!$B10+(365*24/12),DATA.SAGA!$B10+(365*48/12)),"*")</f>
        <v>*</v>
      </c>
      <c r="H18" s="89" t="str">
        <f t="shared" si="0"/>
        <v>*</v>
      </c>
      <c r="I18" s="87">
        <f>IF(DATA.SAGA!$K10="","*",YEAR(DATA.SAGA!$K10))</f>
        <v>2011</v>
      </c>
      <c r="J18" s="89">
        <f ca="1">IF($D18="Formado",(DATA.SAGA!$K10-DATA.SAGA!$B10)/365*12,
IF(OR($D18="Pré-Inscrito",$D18="Matriculado",$D18="Pré-inscrito"),(TODAY()-DATA.SAGA!$B10)/365*12,"*"))</f>
        <v>22.61917808219178</v>
      </c>
      <c r="K18" s="89" t="str">
        <f t="shared" si="1"/>
        <v>Formado</v>
      </c>
      <c r="L18" s="89">
        <f t="shared" ca="1" si="2"/>
        <v>22.61917808219178</v>
      </c>
      <c r="M18" s="87" t="str">
        <f t="shared" ca="1" si="3"/>
        <v>Egresso &gt; 5 anos</v>
      </c>
      <c r="N18" s="89" t="str">
        <f t="shared" si="4"/>
        <v>*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87" t="str">
        <f>IF(LEFT(DATA.SAGA!$D7,2)="MA","Mestrado",
IF(LEFT(DATA.SAGA!$D7,2)="DA","Doutorado",
IF(LEFT(DATA.SAGA!$D7,2)="PD","Pós-Doutorado")))</f>
        <v>Mestrado</v>
      </c>
      <c r="B19" s="87" t="str">
        <f>DATA.SAGA!$E7</f>
        <v>Patricia Junqueira Ferraz Baracat</v>
      </c>
      <c r="C19" s="87" t="str">
        <f>IF(DATA.SAGA!$H7="","Sem orientador",DATA.SAGA!$H7)</f>
        <v>FTO1096 - Arthur Ferreira</v>
      </c>
      <c r="D19" s="87" t="str">
        <f>DATA.SAGA!$J7</f>
        <v>Formado</v>
      </c>
      <c r="E19" s="87" t="str">
        <f>IF(DATA.SAGA!N7="","*",DATA.SAGA!N7)</f>
        <v>RJ</v>
      </c>
      <c r="F19" s="87">
        <f>YEAR(DATA.SAGA!$B7)</f>
        <v>2010</v>
      </c>
      <c r="G19" s="88" t="str">
        <f>IF(OR($D19="Pré-Inscrito",$D19="Matriculado",$D19="Trancado"),
IF($A19="Mestrado",DATA.SAGA!$B7+(365*24/12),DATA.SAGA!$B7+(365*48/12)),"*")</f>
        <v>*</v>
      </c>
      <c r="H19" s="89" t="str">
        <f t="shared" si="0"/>
        <v>*</v>
      </c>
      <c r="I19" s="87">
        <f>IF(DATA.SAGA!$K7="","*",YEAR(DATA.SAGA!$K7))</f>
        <v>2011</v>
      </c>
      <c r="J19" s="89">
        <f ca="1">IF($D19="Formado",(DATA.SAGA!$K7-DATA.SAGA!$B7)/365*12,
IF(OR($D19="Pré-Inscrito",$D19="Matriculado",$D19="Pré-inscrito"),(TODAY()-DATA.SAGA!$B7)/365*12,"*"))</f>
        <v>21.92876712328767</v>
      </c>
      <c r="K19" s="89" t="str">
        <f t="shared" si="1"/>
        <v>Formado</v>
      </c>
      <c r="L19" s="89">
        <f t="shared" ca="1" si="2"/>
        <v>21.92876712328767</v>
      </c>
      <c r="M19" s="87" t="str">
        <f t="shared" ca="1" si="3"/>
        <v>Egresso &gt; 5 anos</v>
      </c>
      <c r="N19" s="89" t="str">
        <f t="shared" si="4"/>
        <v>*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87" t="str">
        <f>IF(LEFT(DATA.SAGA!$D5,2)="MA","Mestrado",
IF(LEFT(DATA.SAGA!$D5,2)="DA","Doutorado",
IF(LEFT(DATA.SAGA!$D5,2)="PD","Pós-Doutorado")))</f>
        <v>Mestrado</v>
      </c>
      <c r="B20" s="87" t="str">
        <f>DATA.SAGA!$E5</f>
        <v>Raquel de Oliveira Vieira Magalhães</v>
      </c>
      <c r="C20" s="87" t="str">
        <f>IF(DATA.SAGA!$H5="","Sem orientador",DATA.SAGA!$H5)</f>
        <v>FTO1084 - Cristina Marcia Dias</v>
      </c>
      <c r="D20" s="87" t="str">
        <f>DATA.SAGA!$J5</f>
        <v>Formado</v>
      </c>
      <c r="E20" s="87" t="str">
        <f>IF(DATA.SAGA!N5="","*",DATA.SAGA!N5)</f>
        <v>RJ</v>
      </c>
      <c r="F20" s="87">
        <f>YEAR(DATA.SAGA!$B5)</f>
        <v>2010</v>
      </c>
      <c r="G20" s="88" t="str">
        <f>IF(OR($D20="Pré-Inscrito",$D20="Matriculado",$D20="Trancado"),
IF($A20="Mestrado",DATA.SAGA!$B5+(365*24/12),DATA.SAGA!$B5+(365*48/12)),"*")</f>
        <v>*</v>
      </c>
      <c r="H20" s="89" t="str">
        <f t="shared" si="0"/>
        <v>*</v>
      </c>
      <c r="I20" s="87">
        <f>IF(DATA.SAGA!$K5="","*",YEAR(DATA.SAGA!$K5))</f>
        <v>2011</v>
      </c>
      <c r="J20" s="89">
        <f ca="1">IF($D20="Formado",(DATA.SAGA!$K5-DATA.SAGA!$B5)/365*12,
IF(OR($D20="Pré-Inscrito",$D20="Matriculado",$D20="Pré-inscrito"),(TODAY()-DATA.SAGA!$B5)/365*12,"*"))</f>
        <v>22.75068493150685</v>
      </c>
      <c r="K20" s="89" t="str">
        <f t="shared" si="1"/>
        <v>Formado</v>
      </c>
      <c r="L20" s="89">
        <f t="shared" ca="1" si="2"/>
        <v>22.75068493150685</v>
      </c>
      <c r="M20" s="87" t="str">
        <f t="shared" ca="1" si="3"/>
        <v>Egresso &gt; 5 anos</v>
      </c>
      <c r="N20" s="89" t="str">
        <f t="shared" si="4"/>
        <v>*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87" t="str">
        <f>IF(LEFT(DATA.SAGA!$D39,2)="MA","Mestrado",
IF(LEFT(DATA.SAGA!$D39,2)="DA","Doutorado",
IF(LEFT(DATA.SAGA!$D39,2)="PD","Pós-Doutorado")))</f>
        <v>Mestrado</v>
      </c>
      <c r="B21" s="87" t="str">
        <f>DATA.SAGA!$E39</f>
        <v>Elaine Aparecida Pedrozo Azevêdo</v>
      </c>
      <c r="C21" s="87" t="str">
        <f>IF(DATA.SAGA!$H39="","Sem orientador",DATA.SAGA!$H39)</f>
        <v>FTO1084 - Cristina Marcia Dias</v>
      </c>
      <c r="D21" s="87" t="str">
        <f>DATA.SAGA!$J39</f>
        <v>Formado</v>
      </c>
      <c r="E21" s="87" t="str">
        <f>IF(DATA.SAGA!N39="","*",DATA.SAGA!N39)</f>
        <v>RJ</v>
      </c>
      <c r="F21" s="87">
        <f>YEAR(DATA.SAGA!$B39)</f>
        <v>2012</v>
      </c>
      <c r="G21" s="88" t="str">
        <f>IF(OR($D21="Pré-Inscrito",$D21="Matriculado",$D21="Trancado"),
IF($A21="Mestrado",DATA.SAGA!$B39+(365*24/12),DATA.SAGA!$B39+(365*48/12)),"*")</f>
        <v>*</v>
      </c>
      <c r="H21" s="89" t="str">
        <f t="shared" si="0"/>
        <v>*</v>
      </c>
      <c r="I21" s="87">
        <f>IF(DATA.SAGA!$K39="","*",YEAR(DATA.SAGA!$K39))</f>
        <v>2014</v>
      </c>
      <c r="J21" s="89">
        <f ca="1">IF($D21="Formado",(DATA.SAGA!$K39-DATA.SAGA!$B39)/365*12,
IF(OR($D21="Pré-Inscrito",$D21="Matriculado",$D21="Pré-inscrito"),(TODAY()-DATA.SAGA!$B39)/365*12,"*"))</f>
        <v>25.052054794520551</v>
      </c>
      <c r="K21" s="89" t="str">
        <f t="shared" si="1"/>
        <v>Formado</v>
      </c>
      <c r="L21" s="89">
        <f t="shared" ca="1" si="2"/>
        <v>25.052054794520551</v>
      </c>
      <c r="M21" s="87" t="str">
        <f t="shared" ca="1" si="3"/>
        <v>Egresso &gt; 5 anos</v>
      </c>
      <c r="N21" s="89" t="str">
        <f t="shared" si="4"/>
        <v>*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87" t="str">
        <f>IF(LEFT(DATA.SAGA!$D43,2)="MA","Mestrado",
IF(LEFT(DATA.SAGA!$D43,2)="DA","Doutorado",
IF(LEFT(DATA.SAGA!$D43,2)="PD","Pós-Doutorado")))</f>
        <v>Mestrado</v>
      </c>
      <c r="B22" s="87" t="str">
        <f>DATA.SAGA!$E43</f>
        <v>Débora Pedroza Guedes da Silva</v>
      </c>
      <c r="C22" s="87" t="str">
        <f>IF(DATA.SAGA!$H43="","Sem orientador",DATA.SAGA!$H43)</f>
        <v>FTO1101 - Agnaldo Lopes</v>
      </c>
      <c r="D22" s="87" t="str">
        <f>DATA.SAGA!$J43</f>
        <v>Formado</v>
      </c>
      <c r="E22" s="87" t="str">
        <f>IF(DATA.SAGA!N43="","*",DATA.SAGA!N43)</f>
        <v>RJ</v>
      </c>
      <c r="F22" s="87">
        <f>YEAR(DATA.SAGA!$B43)</f>
        <v>2012</v>
      </c>
      <c r="G22" s="88" t="str">
        <f>IF(OR($D22="Pré-Inscrito",$D22="Matriculado",$D22="Trancado"),
IF($A22="Mestrado",DATA.SAGA!$B43+(365*24/12),DATA.SAGA!$B43+(365*48/12)),"*")</f>
        <v>*</v>
      </c>
      <c r="H22" s="89" t="str">
        <f t="shared" si="0"/>
        <v>*</v>
      </c>
      <c r="I22" s="87">
        <f>IF(DATA.SAGA!$K43="","*",YEAR(DATA.SAGA!$K43))</f>
        <v>2013</v>
      </c>
      <c r="J22" s="89">
        <f ca="1">IF($D22="Formado",(DATA.SAGA!$K43-DATA.SAGA!$B43)/365*12,
IF(OR($D22="Pré-Inscrito",$D22="Matriculado",$D22="Pré-inscrito"),(TODAY()-DATA.SAGA!$B43)/365*12,"*"))</f>
        <v>21.008219178082193</v>
      </c>
      <c r="K22" s="89" t="str">
        <f t="shared" si="1"/>
        <v>Formado</v>
      </c>
      <c r="L22" s="89">
        <f t="shared" ca="1" si="2"/>
        <v>21.008219178082193</v>
      </c>
      <c r="M22" s="87" t="str">
        <f t="shared" ca="1" si="3"/>
        <v>Egresso &gt; 5 anos</v>
      </c>
      <c r="N22" s="89" t="str">
        <f t="shared" si="4"/>
        <v>*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87" t="str">
        <f>IF(LEFT(DATA.SAGA!$D28,2)="MA","Mestrado",
IF(LEFT(DATA.SAGA!$D28,2)="DA","Doutorado",
IF(LEFT(DATA.SAGA!$D28,2)="PD","Pós-Doutorado")))</f>
        <v>Mestrado</v>
      </c>
      <c r="B23" s="87" t="str">
        <f>DATA.SAGA!$E28</f>
        <v>Vanessa Joaquim Ribeiro Moço</v>
      </c>
      <c r="C23" s="87" t="str">
        <f>IF(DATA.SAGA!$H28="","Sem orientador",DATA.SAGA!$H28)</f>
        <v>FTO1083 - Fernando Silva</v>
      </c>
      <c r="D23" s="87" t="str">
        <f>DATA.SAGA!$J28</f>
        <v>Formado</v>
      </c>
      <c r="E23" s="87" t="str">
        <f>IF(DATA.SAGA!N28="","*",DATA.SAGA!N28)</f>
        <v>RJ</v>
      </c>
      <c r="F23" s="87">
        <f>YEAR(DATA.SAGA!$B28)</f>
        <v>2011</v>
      </c>
      <c r="G23" s="88" t="str">
        <f>IF(OR($D23="Pré-Inscrito",$D23="Matriculado",$D23="Trancado"),
IF($A23="Mestrado",DATA.SAGA!$B28+(365*24/12),DATA.SAGA!$B28+(365*48/12)),"*")</f>
        <v>*</v>
      </c>
      <c r="H23" s="89" t="str">
        <f t="shared" si="0"/>
        <v>*</v>
      </c>
      <c r="I23" s="87">
        <f>IF(DATA.SAGA!$K28="","*",YEAR(DATA.SAGA!$K28))</f>
        <v>2012</v>
      </c>
      <c r="J23" s="89">
        <f ca="1">IF($D23="Formado",(DATA.SAGA!$K28-DATA.SAGA!$B28)/365*12,
IF(OR($D23="Pré-Inscrito",$D23="Matriculado",$D23="Pré-inscrito"),(TODAY()-DATA.SAGA!$B28)/365*12,"*"))</f>
        <v>22.027397260273972</v>
      </c>
      <c r="K23" s="89" t="str">
        <f t="shared" si="1"/>
        <v>Formado</v>
      </c>
      <c r="L23" s="89">
        <f t="shared" ca="1" si="2"/>
        <v>22.027397260273972</v>
      </c>
      <c r="M23" s="87" t="str">
        <f t="shared" ca="1" si="3"/>
        <v>Egresso &gt; 5 anos</v>
      </c>
      <c r="N23" s="89" t="str">
        <f t="shared" si="4"/>
        <v>*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87" t="str">
        <f>IF(LEFT(DATA.SAGA!$D35,2)="MA","Mestrado",
IF(LEFT(DATA.SAGA!$D35,2)="DA","Doutorado",
IF(LEFT(DATA.SAGA!$D35,2)="PD","Pós-Doutorado")))</f>
        <v>Mestrado</v>
      </c>
      <c r="B24" s="87" t="str">
        <f>DATA.SAGA!$E35</f>
        <v>Rodrigo de Assis Ramos</v>
      </c>
      <c r="C24" s="87" t="str">
        <f>IF(DATA.SAGA!$H35="","Sem orientador",DATA.SAGA!$H35)</f>
        <v>FTO1096 - Arthur Ferreira</v>
      </c>
      <c r="D24" s="87" t="str">
        <f>DATA.SAGA!$J35</f>
        <v>Formado</v>
      </c>
      <c r="E24" s="87" t="str">
        <f>IF(DATA.SAGA!N35="","*",DATA.SAGA!N35)</f>
        <v>RJ</v>
      </c>
      <c r="F24" s="87">
        <f>YEAR(DATA.SAGA!$B35)</f>
        <v>2011</v>
      </c>
      <c r="G24" s="88" t="str">
        <f>IF(OR($D24="Pré-Inscrito",$D24="Matriculado",$D24="Trancado"),
IF($A24="Mestrado",DATA.SAGA!$B35+(365*24/12),DATA.SAGA!$B35+(365*48/12)),"*")</f>
        <v>*</v>
      </c>
      <c r="H24" s="89" t="str">
        <f t="shared" si="0"/>
        <v>*</v>
      </c>
      <c r="I24" s="87">
        <f>IF(DATA.SAGA!$K35="","*",YEAR(DATA.SAGA!$K35))</f>
        <v>2013</v>
      </c>
      <c r="J24" s="89">
        <f ca="1">IF($D24="Formado",(DATA.SAGA!$K35-DATA.SAGA!$B35)/365*12,
IF(OR($D24="Pré-Inscrito",$D24="Matriculado",$D24="Pré-inscrito"),(TODAY()-DATA.SAGA!$B35)/365*12,"*"))</f>
        <v>23.671232876712327</v>
      </c>
      <c r="K24" s="89" t="str">
        <f t="shared" si="1"/>
        <v>Formado</v>
      </c>
      <c r="L24" s="89">
        <f t="shared" ca="1" si="2"/>
        <v>23.671232876712327</v>
      </c>
      <c r="M24" s="87" t="str">
        <f t="shared" ca="1" si="3"/>
        <v>Egresso &gt; 5 anos</v>
      </c>
      <c r="N24" s="89" t="str">
        <f t="shared" si="4"/>
        <v>*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87" t="str">
        <f>IF(LEFT(DATA.SAGA!$D24,2)="MA","Mestrado",
IF(LEFT(DATA.SAGA!$D24,2)="DA","Doutorado",
IF(LEFT(DATA.SAGA!$D24,2)="PD","Pós-Doutorado")))</f>
        <v>Mestrado</v>
      </c>
      <c r="B25" s="87" t="str">
        <f>DATA.SAGA!$E24</f>
        <v>Fellipe Machado Portela</v>
      </c>
      <c r="C25" s="87" t="str">
        <f>IF(DATA.SAGA!$H24="","Sem orientador",DATA.SAGA!$H24)</f>
        <v>FTO1096 - Arthur Ferreira</v>
      </c>
      <c r="D25" s="87" t="str">
        <f>DATA.SAGA!$J24</f>
        <v>Formado</v>
      </c>
      <c r="E25" s="87" t="str">
        <f>IF(DATA.SAGA!N24="","*",DATA.SAGA!N24)</f>
        <v>RJ</v>
      </c>
      <c r="F25" s="87">
        <f>YEAR(DATA.SAGA!$B24)</f>
        <v>2011</v>
      </c>
      <c r="G25" s="88" t="str">
        <f>IF(OR($D25="Pré-Inscrito",$D25="Matriculado",$D25="Trancado"),
IF($A25="Mestrado",DATA.SAGA!$B24+(365*24/12),DATA.SAGA!$B24+(365*48/12)),"*")</f>
        <v>*</v>
      </c>
      <c r="H25" s="89" t="str">
        <f t="shared" si="0"/>
        <v>*</v>
      </c>
      <c r="I25" s="87">
        <f>IF(DATA.SAGA!$K24="","*",YEAR(DATA.SAGA!$K24))</f>
        <v>2012</v>
      </c>
      <c r="J25" s="89">
        <f ca="1">IF($D25="Formado",(DATA.SAGA!$K24-DATA.SAGA!$B24)/365*12,
IF(OR($D25="Pré-Inscrito",$D25="Matriculado",$D25="Pré-inscrito"),(TODAY()-DATA.SAGA!$B24)/365*12,"*"))</f>
        <v>21.764383561643836</v>
      </c>
      <c r="K25" s="89" t="str">
        <f t="shared" si="1"/>
        <v>Formado</v>
      </c>
      <c r="L25" s="89">
        <f t="shared" ca="1" si="2"/>
        <v>21.764383561643836</v>
      </c>
      <c r="M25" s="87" t="str">
        <f t="shared" ca="1" si="3"/>
        <v>Egresso &gt; 5 anos</v>
      </c>
      <c r="N25" s="89" t="str">
        <f t="shared" si="4"/>
        <v>*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87" t="str">
        <f>IF(LEFT(DATA.SAGA!$D26,2)="MA","Mestrado",
IF(LEFT(DATA.SAGA!$D26,2)="DA","Doutorado",
IF(LEFT(DATA.SAGA!$D26,2)="PD","Pós-Doutorado")))</f>
        <v>Mestrado</v>
      </c>
      <c r="B26" s="87" t="str">
        <f>DATA.SAGA!$E26</f>
        <v>Michelle Costa de Mello</v>
      </c>
      <c r="C26" s="87" t="str">
        <f>IF(DATA.SAGA!$H26="","Sem orientador",DATA.SAGA!$H26)</f>
        <v>FTO1117 - Lilian Felicio</v>
      </c>
      <c r="D26" s="87" t="str">
        <f>DATA.SAGA!$J26</f>
        <v>Formado</v>
      </c>
      <c r="E26" s="87" t="str">
        <f>IF(DATA.SAGA!N26="","*",DATA.SAGA!N26)</f>
        <v>RJ</v>
      </c>
      <c r="F26" s="87">
        <f>YEAR(DATA.SAGA!$B26)</f>
        <v>2011</v>
      </c>
      <c r="G26" s="88" t="str">
        <f>IF(OR($D26="Pré-Inscrito",$D26="Matriculado",$D26="Trancado"),
IF($A26="Mestrado",DATA.SAGA!$B26+(365*24/12),DATA.SAGA!$B26+(365*48/12)),"*")</f>
        <v>*</v>
      </c>
      <c r="H26" s="89" t="str">
        <f t="shared" si="0"/>
        <v>*</v>
      </c>
      <c r="I26" s="87">
        <f>IF(DATA.SAGA!$K26="","*",YEAR(DATA.SAGA!$K26))</f>
        <v>2013</v>
      </c>
      <c r="J26" s="89">
        <f ca="1">IF($D26="Formado",(DATA.SAGA!$K26-DATA.SAGA!$B26)/365*12,
IF(OR($D26="Pré-Inscrito",$D26="Matriculado",$D26="Pré-inscrito"),(TODAY()-DATA.SAGA!$B26)/365*12,"*"))</f>
        <v>24.526027397260272</v>
      </c>
      <c r="K26" s="89" t="str">
        <f t="shared" si="1"/>
        <v>Formado</v>
      </c>
      <c r="L26" s="89">
        <f t="shared" ca="1" si="2"/>
        <v>24.526027397260272</v>
      </c>
      <c r="M26" s="87" t="str">
        <f t="shared" ca="1" si="3"/>
        <v>Egresso &gt; 5 anos</v>
      </c>
      <c r="N26" s="89" t="str">
        <f t="shared" si="4"/>
        <v>*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87" t="str">
        <f>IF(LEFT(DATA.SAGA!$D27,2)="MA","Mestrado",
IF(LEFT(DATA.SAGA!$D27,2)="DA","Doutorado",
IF(LEFT(DATA.SAGA!$D27,2)="PD","Pós-Doutorado")))</f>
        <v>Mestrado</v>
      </c>
      <c r="B27" s="87" t="str">
        <f>DATA.SAGA!$E27</f>
        <v>Ricardo Cardoso</v>
      </c>
      <c r="C27" s="87" t="str">
        <f>IF(DATA.SAGA!$H27="","Sem orientador",DATA.SAGA!$H27)</f>
        <v>FTO1107 - Erika de Carvalho</v>
      </c>
      <c r="D27" s="87" t="str">
        <f>DATA.SAGA!$J27</f>
        <v>Formado</v>
      </c>
      <c r="E27" s="87" t="str">
        <f>IF(DATA.SAGA!N27="","*",DATA.SAGA!N27)</f>
        <v>RJ</v>
      </c>
      <c r="F27" s="87">
        <f>YEAR(DATA.SAGA!$B27)</f>
        <v>2011</v>
      </c>
      <c r="G27" s="88" t="str">
        <f>IF(OR($D27="Pré-Inscrito",$D27="Matriculado",$D27="Trancado"),
IF($A27="Mestrado",DATA.SAGA!$B27+(365*24/12),DATA.SAGA!$B27+(365*48/12)),"*")</f>
        <v>*</v>
      </c>
      <c r="H27" s="89" t="str">
        <f t="shared" si="0"/>
        <v>*</v>
      </c>
      <c r="I27" s="87">
        <f>IF(DATA.SAGA!$K27="","*",YEAR(DATA.SAGA!$K27))</f>
        <v>2012</v>
      </c>
      <c r="J27" s="89">
        <f ca="1">IF($D27="Formado",(DATA.SAGA!$K27-DATA.SAGA!$B27)/365*12,
IF(OR($D27="Pré-Inscrito",$D27="Matriculado",$D27="Pré-inscrito"),(TODAY()-DATA.SAGA!$B27)/365*12,"*"))</f>
        <v>22.454794520547946</v>
      </c>
      <c r="K27" s="89" t="str">
        <f t="shared" si="1"/>
        <v>Formado</v>
      </c>
      <c r="L27" s="89">
        <f t="shared" ca="1" si="2"/>
        <v>22.454794520547946</v>
      </c>
      <c r="M27" s="87" t="str">
        <f t="shared" ca="1" si="3"/>
        <v>Egresso &gt; 5 anos</v>
      </c>
      <c r="N27" s="89" t="str">
        <f t="shared" si="4"/>
        <v>*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87" t="str">
        <f>IF(LEFT(DATA.SAGA!$D23,2)="MA","Mestrado",
IF(LEFT(DATA.SAGA!$D23,2)="DA","Doutorado",
IF(LEFT(DATA.SAGA!$D23,2)="PD","Pós-Doutorado")))</f>
        <v>Mestrado</v>
      </c>
      <c r="B28" s="87" t="str">
        <f>DATA.SAGA!$E23</f>
        <v>Giselly Machuk Fernandes</v>
      </c>
      <c r="C28" s="87" t="str">
        <f>IF(DATA.SAGA!$H23="","Sem orientador",DATA.SAGA!$H23)</f>
        <v>FTO1084 - Cristina Marcia Dias</v>
      </c>
      <c r="D28" s="87" t="str">
        <f>DATA.SAGA!$J23</f>
        <v>Formado</v>
      </c>
      <c r="E28" s="87" t="str">
        <f>IF(DATA.SAGA!N23="","*",DATA.SAGA!N23)</f>
        <v>RJ</v>
      </c>
      <c r="F28" s="87">
        <f>YEAR(DATA.SAGA!$B23)</f>
        <v>2011</v>
      </c>
      <c r="G28" s="88" t="str">
        <f>IF(OR($D28="Pré-Inscrito",$D28="Matriculado",$D28="Trancado"),
IF($A28="Mestrado",DATA.SAGA!$B23+(365*24/12),DATA.SAGA!$B23+(365*48/12)),"*")</f>
        <v>*</v>
      </c>
      <c r="H28" s="89" t="str">
        <f t="shared" si="0"/>
        <v>*</v>
      </c>
      <c r="I28" s="87">
        <f>IF(DATA.SAGA!$K23="","*",YEAR(DATA.SAGA!$K23))</f>
        <v>2013</v>
      </c>
      <c r="J28" s="89">
        <f ca="1">IF($D28="Formado",(DATA.SAGA!$K23-DATA.SAGA!$B23)/365*12,
IF(OR($D28="Pré-Inscrito",$D28="Matriculado",$D28="Pré-inscrito"),(TODAY()-DATA.SAGA!$B23)/365*12,"*"))</f>
        <v>23.375342465753427</v>
      </c>
      <c r="K28" s="89" t="str">
        <f t="shared" si="1"/>
        <v>Formado</v>
      </c>
      <c r="L28" s="89">
        <f t="shared" ca="1" si="2"/>
        <v>23.375342465753427</v>
      </c>
      <c r="M28" s="87" t="str">
        <f t="shared" ca="1" si="3"/>
        <v>Egresso &gt; 5 anos</v>
      </c>
      <c r="N28" s="89" t="str">
        <f t="shared" si="4"/>
        <v>*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87" t="str">
        <f>IF(LEFT(DATA.SAGA!$D29,2)="MA","Mestrado",
IF(LEFT(DATA.SAGA!$D29,2)="DA","Doutorado",
IF(LEFT(DATA.SAGA!$D29,2)="PD","Pós-Doutorado")))</f>
        <v>Mestrado</v>
      </c>
      <c r="B29" s="87" t="str">
        <f>DATA.SAGA!$E29</f>
        <v>Davi Jeronimo da Silva</v>
      </c>
      <c r="C29" s="87" t="str">
        <f>IF(DATA.SAGA!$H29="","Sem orientador",DATA.SAGA!$H29)</f>
        <v>Sem orientador</v>
      </c>
      <c r="D29" s="87" t="str">
        <f>DATA.SAGA!$J29</f>
        <v>Desligado</v>
      </c>
      <c r="E29" s="87" t="str">
        <f>IF(DATA.SAGA!N29="","*",DATA.SAGA!N29)</f>
        <v>RJ</v>
      </c>
      <c r="F29" s="87">
        <f>YEAR(DATA.SAGA!$B29)</f>
        <v>2011</v>
      </c>
      <c r="G29" s="88" t="str">
        <f>IF(OR($D29="Pré-Inscrito",$D29="Matriculado",$D29="Trancado"),
IF($A29="Mestrado",DATA.SAGA!$B29+(365*24/12),DATA.SAGA!$B29+(365*48/12)),"*")</f>
        <v>*</v>
      </c>
      <c r="H29" s="89" t="str">
        <f t="shared" si="0"/>
        <v>*</v>
      </c>
      <c r="I29" s="87" t="str">
        <f>IF(DATA.SAGA!$K29="","*",YEAR(DATA.SAGA!$K29))</f>
        <v>*</v>
      </c>
      <c r="J29" s="89" t="str">
        <f ca="1">IF($D29="Formado",(DATA.SAGA!$K29-DATA.SAGA!$B29)/365*12,
IF(OR($D29="Pré-Inscrito",$D29="Matriculado",$D29="Pré-inscrito"),(TODAY()-DATA.SAGA!$B29)/365*12,"*"))</f>
        <v>*</v>
      </c>
      <c r="K29" s="89" t="str">
        <f t="shared" si="1"/>
        <v>Desligado</v>
      </c>
      <c r="L29" s="89" t="str">
        <f t="shared" si="2"/>
        <v>*</v>
      </c>
      <c r="M29" s="87" t="str">
        <f t="shared" ca="1" si="3"/>
        <v>*</v>
      </c>
      <c r="N29" s="89" t="str">
        <f t="shared" si="4"/>
        <v>*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87" t="str">
        <f>IF(LEFT(DATA.SAGA!$D33,2)="MA","Mestrado",
IF(LEFT(DATA.SAGA!$D33,2)="DA","Doutorado",
IF(LEFT(DATA.SAGA!$D33,2)="PD","Pós-Doutorado")))</f>
        <v>Mestrado</v>
      </c>
      <c r="B30" s="87" t="str">
        <f>DATA.SAGA!$E33</f>
        <v>Fabiano Moura Dias</v>
      </c>
      <c r="C30" s="87" t="str">
        <f>IF(DATA.SAGA!$H33="","Sem orientador",DATA.SAGA!$H33)</f>
        <v>EDF1069 - Miriam R. Mainenti</v>
      </c>
      <c r="D30" s="87" t="str">
        <f>DATA.SAGA!$J33</f>
        <v>Formado</v>
      </c>
      <c r="E30" s="87" t="str">
        <f>IF(DATA.SAGA!N33="","*",DATA.SAGA!N33)</f>
        <v>ES</v>
      </c>
      <c r="F30" s="87">
        <f>YEAR(DATA.SAGA!$B33)</f>
        <v>2011</v>
      </c>
      <c r="G30" s="88" t="str">
        <f>IF(OR($D30="Pré-Inscrito",$D30="Matriculado",$D30="Trancado"),
IF($A30="Mestrado",DATA.SAGA!$B33+(365*24/12),DATA.SAGA!$B33+(365*48/12)),"*")</f>
        <v>*</v>
      </c>
      <c r="H30" s="89" t="str">
        <f t="shared" si="0"/>
        <v>*</v>
      </c>
      <c r="I30" s="87">
        <f>IF(DATA.SAGA!$K33="","*",YEAR(DATA.SAGA!$K33))</f>
        <v>2013</v>
      </c>
      <c r="J30" s="89">
        <f ca="1">IF($D30="Formado",(DATA.SAGA!$K33-DATA.SAGA!$B33)/365*12,
IF(OR($D30="Pré-Inscrito",$D30="Matriculado",$D30="Pré-inscrito"),(TODAY()-DATA.SAGA!$B33)/365*12,"*"))</f>
        <v>26.005479452054793</v>
      </c>
      <c r="K30" s="89" t="str">
        <f t="shared" si="1"/>
        <v>Formado</v>
      </c>
      <c r="L30" s="89">
        <f t="shared" ca="1" si="2"/>
        <v>26.005479452054793</v>
      </c>
      <c r="M30" s="87" t="str">
        <f t="shared" ca="1" si="3"/>
        <v>Egresso &gt; 5 anos</v>
      </c>
      <c r="N30" s="89" t="str">
        <f t="shared" si="4"/>
        <v>*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">
      <c r="A31" s="87" t="str">
        <f>IF(LEFT(DATA.SAGA!$D31,2)="MA","Mestrado",
IF(LEFT(DATA.SAGA!$D31,2)="DA","Doutorado",
IF(LEFT(DATA.SAGA!$D31,2)="PD","Pós-Doutorado")))</f>
        <v>Mestrado</v>
      </c>
      <c r="B31" s="87" t="str">
        <f>DATA.SAGA!$E31</f>
        <v>Leandra de Sant'Anna e Silva</v>
      </c>
      <c r="C31" s="87" t="str">
        <f>IF(DATA.SAGA!$H31="","Sem orientador",DATA.SAGA!$H31)</f>
        <v>FTO1085 - Anke Bergmann</v>
      </c>
      <c r="D31" s="87" t="str">
        <f>DATA.SAGA!$J31</f>
        <v>Formado</v>
      </c>
      <c r="E31" s="87" t="str">
        <f>IF(DATA.SAGA!N31="","*",DATA.SAGA!N31)</f>
        <v>RJ</v>
      </c>
      <c r="F31" s="87">
        <f>YEAR(DATA.SAGA!$B31)</f>
        <v>2011</v>
      </c>
      <c r="G31" s="88" t="str">
        <f>IF(OR($D31="Pré-Inscrito",$D31="Matriculado",$D31="Trancado"),
IF($A31="Mestrado",DATA.SAGA!$B31+(365*24/12),DATA.SAGA!$B31+(365*48/12)),"*")</f>
        <v>*</v>
      </c>
      <c r="H31" s="89" t="str">
        <f t="shared" si="0"/>
        <v>*</v>
      </c>
      <c r="I31" s="87">
        <f>IF(DATA.SAGA!$K31="","*",YEAR(DATA.SAGA!$K31))</f>
        <v>2013</v>
      </c>
      <c r="J31" s="89">
        <f ca="1">IF($D31="Formado",(DATA.SAGA!$K31-DATA.SAGA!$B31)/365*12,
IF(OR($D31="Pré-Inscrito",$D31="Matriculado",$D31="Pré-inscrito"),(TODAY()-DATA.SAGA!$B31)/365*12,"*"))</f>
        <v>26.926027397260274</v>
      </c>
      <c r="K31" s="89" t="str">
        <f t="shared" si="1"/>
        <v>Formado</v>
      </c>
      <c r="L31" s="89">
        <f t="shared" ca="1" si="2"/>
        <v>26.926027397260274</v>
      </c>
      <c r="M31" s="87" t="str">
        <f t="shared" ca="1" si="3"/>
        <v>Egresso &gt; 5 anos</v>
      </c>
      <c r="N31" s="89" t="str">
        <f t="shared" si="4"/>
        <v>*</v>
      </c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">
      <c r="A32" s="87" t="str">
        <f>IF(LEFT(DATA.SAGA!$D32,2)="MA","Mestrado",
IF(LEFT(DATA.SAGA!$D32,2)="DA","Doutorado",
IF(LEFT(DATA.SAGA!$D32,2)="PD","Pós-Doutorado")))</f>
        <v>Mestrado</v>
      </c>
      <c r="B32" s="87" t="str">
        <f>DATA.SAGA!$E32</f>
        <v>Marcela Portugal Cabral Santos</v>
      </c>
      <c r="C32" s="87" t="str">
        <f>IF(DATA.SAGA!$H32="","Sem orientador",DATA.SAGA!$H32)</f>
        <v>Sem orientador</v>
      </c>
      <c r="D32" s="87" t="str">
        <f>DATA.SAGA!$J32</f>
        <v>Desligado</v>
      </c>
      <c r="E32" s="87" t="str">
        <f>IF(DATA.SAGA!N32="","*",DATA.SAGA!N32)</f>
        <v>RJ</v>
      </c>
      <c r="F32" s="87">
        <f>YEAR(DATA.SAGA!$B32)</f>
        <v>2011</v>
      </c>
      <c r="G32" s="88" t="str">
        <f>IF(OR($D32="Pré-Inscrito",$D32="Matriculado",$D32="Trancado"),
IF($A32="Mestrado",DATA.SAGA!$B32+(365*24/12),DATA.SAGA!$B32+(365*48/12)),"*")</f>
        <v>*</v>
      </c>
      <c r="H32" s="89" t="str">
        <f t="shared" si="0"/>
        <v>*</v>
      </c>
      <c r="I32" s="87" t="str">
        <f>IF(DATA.SAGA!$K32="","*",YEAR(DATA.SAGA!$K32))</f>
        <v>*</v>
      </c>
      <c r="J32" s="89" t="str">
        <f ca="1">IF($D32="Formado",(DATA.SAGA!$K32-DATA.SAGA!$B32)/365*12,
IF(OR($D32="Pré-Inscrito",$D32="Matriculado",$D32="Pré-inscrito"),(TODAY()-DATA.SAGA!$B32)/365*12,"*"))</f>
        <v>*</v>
      </c>
      <c r="K32" s="89" t="str">
        <f t="shared" si="1"/>
        <v>Desligado</v>
      </c>
      <c r="L32" s="89" t="str">
        <f t="shared" si="2"/>
        <v>*</v>
      </c>
      <c r="M32" s="87" t="str">
        <f t="shared" ca="1" si="3"/>
        <v>*</v>
      </c>
      <c r="N32" s="89" t="str">
        <f t="shared" si="4"/>
        <v>*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">
      <c r="A33" s="87" t="str">
        <f>IF(LEFT(DATA.SAGA!$D42,2)="MA","Mestrado",
IF(LEFT(DATA.SAGA!$D42,2)="DA","Doutorado",
IF(LEFT(DATA.SAGA!$D42,2)="PD","Pós-Doutorado")))</f>
        <v>Mestrado</v>
      </c>
      <c r="B33" s="87" t="str">
        <f>DATA.SAGA!$E42</f>
        <v>Marcus Vinicius da Silveira Lanza</v>
      </c>
      <c r="C33" s="87" t="str">
        <f>IF(DATA.SAGA!$H42="","Sem orientador",DATA.SAGA!$H42)</f>
        <v>FTO1085 - Anke Bergmann</v>
      </c>
      <c r="D33" s="87" t="str">
        <f>DATA.SAGA!$J42</f>
        <v>Formado</v>
      </c>
      <c r="E33" s="87" t="str">
        <f>IF(DATA.SAGA!N42="","*",DATA.SAGA!N42)</f>
        <v>RJ</v>
      </c>
      <c r="F33" s="87">
        <f>YEAR(DATA.SAGA!$B42)</f>
        <v>2012</v>
      </c>
      <c r="G33" s="88" t="str">
        <f>IF(OR($D33="Pré-Inscrito",$D33="Matriculado",$D33="Trancado"),
IF($A33="Mestrado",DATA.SAGA!$B42+(365*24/12),DATA.SAGA!$B42+(365*48/12)),"*")</f>
        <v>*</v>
      </c>
      <c r="H33" s="89" t="str">
        <f t="shared" si="0"/>
        <v>*</v>
      </c>
      <c r="I33" s="87">
        <f>IF(DATA.SAGA!$K42="","*",YEAR(DATA.SAGA!$K42))</f>
        <v>2014</v>
      </c>
      <c r="J33" s="89">
        <f ca="1">IF($D33="Formado",(DATA.SAGA!$K42-DATA.SAGA!$B42)/365*12,
IF(OR($D33="Pré-Inscrito",$D33="Matriculado",$D33="Pré-inscrito"),(TODAY()-DATA.SAGA!$B42)/365*12,"*"))</f>
        <v>31.068493150684933</v>
      </c>
      <c r="K33" s="89" t="str">
        <f t="shared" si="1"/>
        <v>Formado</v>
      </c>
      <c r="L33" s="89">
        <f t="shared" ca="1" si="2"/>
        <v>31.068493150684933</v>
      </c>
      <c r="M33" s="87" t="str">
        <f t="shared" ca="1" si="3"/>
        <v>Egresso &gt; 5 anos</v>
      </c>
      <c r="N33" s="89" t="str">
        <f t="shared" si="4"/>
        <v>*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">
      <c r="A34" s="87" t="str">
        <f>IF(LEFT(DATA.SAGA!$D34,2)="MA","Mestrado",
IF(LEFT(DATA.SAGA!$D34,2)="DA","Doutorado",
IF(LEFT(DATA.SAGA!$D34,2)="PD","Pós-Doutorado")))</f>
        <v>Mestrado</v>
      </c>
      <c r="B34" s="87" t="str">
        <f>DATA.SAGA!$E34</f>
        <v>Rouse Barbosa Pereira</v>
      </c>
      <c r="C34" s="87" t="str">
        <f>IF(DATA.SAGA!$H34="","Sem orientador",DATA.SAGA!$H34)</f>
        <v>FTO1116 - Marco Antonio Orsini</v>
      </c>
      <c r="D34" s="87" t="str">
        <f>DATA.SAGA!$J34</f>
        <v>Formado</v>
      </c>
      <c r="E34" s="87" t="str">
        <f>IF(DATA.SAGA!N34="","*",DATA.SAGA!N34)</f>
        <v>RJ</v>
      </c>
      <c r="F34" s="87">
        <f>YEAR(DATA.SAGA!$B34)</f>
        <v>2011</v>
      </c>
      <c r="G34" s="88" t="str">
        <f>IF(OR($D34="Pré-Inscrito",$D34="Matriculado",$D34="Trancado"),
IF($A34="Mestrado",DATA.SAGA!$B34+(365*24/12),DATA.SAGA!$B34+(365*48/12)),"*")</f>
        <v>*</v>
      </c>
      <c r="H34" s="89" t="str">
        <f t="shared" si="0"/>
        <v>*</v>
      </c>
      <c r="I34" s="87">
        <f>IF(DATA.SAGA!$K34="","*",YEAR(DATA.SAGA!$K34))</f>
        <v>2013</v>
      </c>
      <c r="J34" s="89">
        <f ca="1">IF($D34="Formado",(DATA.SAGA!$K34-DATA.SAGA!$B34)/365*12,
IF(OR($D34="Pré-Inscrito",$D34="Matriculado",$D34="Pré-inscrito"),(TODAY()-DATA.SAGA!$B34)/365*12,"*"))</f>
        <v>24.197260273972603</v>
      </c>
      <c r="K34" s="89" t="str">
        <f t="shared" si="1"/>
        <v>Formado</v>
      </c>
      <c r="L34" s="89">
        <f t="shared" ca="1" si="2"/>
        <v>24.197260273972603</v>
      </c>
      <c r="M34" s="87" t="str">
        <f t="shared" ca="1" si="3"/>
        <v>Egresso &gt; 5 anos</v>
      </c>
      <c r="N34" s="89" t="str">
        <f t="shared" si="4"/>
        <v>*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">
      <c r="A35" s="87" t="str">
        <f>IF(LEFT(DATA.SAGA!$D37,2)="MA","Mestrado",
IF(LEFT(DATA.SAGA!$D37,2)="DA","Doutorado",
IF(LEFT(DATA.SAGA!$D37,2)="PD","Pós-Doutorado")))</f>
        <v>Mestrado</v>
      </c>
      <c r="B35" s="87" t="str">
        <f>DATA.SAGA!$E37</f>
        <v>Bruna Krawczyk</v>
      </c>
      <c r="C35" s="87" t="str">
        <f>IF(DATA.SAGA!$H37="","Sem orientador",DATA.SAGA!$H37)</f>
        <v>FTO1133 - Antonio Guilherme</v>
      </c>
      <c r="D35" s="87" t="str">
        <f>DATA.SAGA!$J37</f>
        <v>Formado</v>
      </c>
      <c r="E35" s="87" t="str">
        <f>IF(DATA.SAGA!N37="","*",DATA.SAGA!N37)</f>
        <v>RJ</v>
      </c>
      <c r="F35" s="87">
        <f>YEAR(DATA.SAGA!$B37)</f>
        <v>2011</v>
      </c>
      <c r="G35" s="88" t="str">
        <f>IF(OR($D35="Pré-Inscrito",$D35="Matriculado",$D35="Trancado"),
IF($A35="Mestrado",DATA.SAGA!$B37+(365*24/12),DATA.SAGA!$B37+(365*48/12)),"*")</f>
        <v>*</v>
      </c>
      <c r="H35" s="89" t="str">
        <f t="shared" si="0"/>
        <v>*</v>
      </c>
      <c r="I35" s="87">
        <f>IF(DATA.SAGA!$K37="","*",YEAR(DATA.SAGA!$K37))</f>
        <v>2013</v>
      </c>
      <c r="J35" s="89">
        <f ca="1">IF($D35="Formado",(DATA.SAGA!$K37-DATA.SAGA!$B37)/365*12,
IF(OR($D35="Pré-Inscrito",$D35="Matriculado",$D35="Pré-inscrito"),(TODAY()-DATA.SAGA!$B37)/365*12,"*"))</f>
        <v>24.526027397260272</v>
      </c>
      <c r="K35" s="89" t="str">
        <f t="shared" si="1"/>
        <v>Formado</v>
      </c>
      <c r="L35" s="89">
        <f t="shared" ca="1" si="2"/>
        <v>24.526027397260272</v>
      </c>
      <c r="M35" s="87" t="str">
        <f t="shared" ca="1" si="3"/>
        <v>Egresso &gt; 5 anos</v>
      </c>
      <c r="N35" s="89" t="str">
        <f t="shared" si="4"/>
        <v>*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">
      <c r="A36" s="87" t="str">
        <f>IF(LEFT(DATA.SAGA!$D36,2)="MA","Mestrado",
IF(LEFT(DATA.SAGA!$D36,2)="DA","Doutorado",
IF(LEFT(DATA.SAGA!$D36,2)="PD","Pós-Doutorado")))</f>
        <v>Mestrado</v>
      </c>
      <c r="B36" s="87" t="str">
        <f>DATA.SAGA!$E36</f>
        <v>Aline Henriques Martinsen</v>
      </c>
      <c r="C36" s="87" t="str">
        <f>IF(DATA.SAGA!$H36="","Sem orientador",DATA.SAGA!$H36)</f>
        <v>Sem orientador</v>
      </c>
      <c r="D36" s="87" t="str">
        <f>DATA.SAGA!$J36</f>
        <v>Desligado</v>
      </c>
      <c r="E36" s="87" t="str">
        <f>IF(DATA.SAGA!N36="","*",DATA.SAGA!N36)</f>
        <v>RJ</v>
      </c>
      <c r="F36" s="87">
        <f>YEAR(DATA.SAGA!$B36)</f>
        <v>2011</v>
      </c>
      <c r="G36" s="88" t="str">
        <f>IF(OR($D36="Pré-Inscrito",$D36="Matriculado",$D36="Trancado"),
IF($A36="Mestrado",DATA.SAGA!$B36+(365*24/12),DATA.SAGA!$B36+(365*48/12)),"*")</f>
        <v>*</v>
      </c>
      <c r="H36" s="89" t="str">
        <f t="shared" si="0"/>
        <v>*</v>
      </c>
      <c r="I36" s="87" t="str">
        <f>IF(DATA.SAGA!$K36="","*",YEAR(DATA.SAGA!$K36))</f>
        <v>*</v>
      </c>
      <c r="J36" s="89" t="str">
        <f ca="1">IF($D36="Formado",(DATA.SAGA!$K36-DATA.SAGA!$B36)/365*12,
IF(OR($D36="Pré-Inscrito",$D36="Matriculado",$D36="Pré-inscrito"),(TODAY()-DATA.SAGA!$B36)/365*12,"*"))</f>
        <v>*</v>
      </c>
      <c r="K36" s="89" t="str">
        <f t="shared" si="1"/>
        <v>Desligado</v>
      </c>
      <c r="L36" s="89" t="str">
        <f t="shared" si="2"/>
        <v>*</v>
      </c>
      <c r="M36" s="87" t="str">
        <f t="shared" ca="1" si="3"/>
        <v>*</v>
      </c>
      <c r="N36" s="89" t="str">
        <f t="shared" si="4"/>
        <v>*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">
      <c r="A37" s="87" t="str">
        <f>IF(LEFT(DATA.SAGA!$D25,2)="MA","Mestrado",
IF(LEFT(DATA.SAGA!$D25,2)="DA","Doutorado",
IF(LEFT(DATA.SAGA!$D25,2)="PD","Pós-Doutorado")))</f>
        <v>Mestrado</v>
      </c>
      <c r="B37" s="87" t="str">
        <f>DATA.SAGA!$E25</f>
        <v>Thiago Rebello da Veiga</v>
      </c>
      <c r="C37" s="87" t="str">
        <f>IF(DATA.SAGA!$H25="","Sem orientador",DATA.SAGA!$H25)</f>
        <v>FTO1079 - Julio G. Silva</v>
      </c>
      <c r="D37" s="87" t="str">
        <f>DATA.SAGA!$J25</f>
        <v>Formado</v>
      </c>
      <c r="E37" s="87" t="str">
        <f>IF(DATA.SAGA!N25="","*",DATA.SAGA!N25)</f>
        <v>RJ</v>
      </c>
      <c r="F37" s="87">
        <f>YEAR(DATA.SAGA!$B25)</f>
        <v>2011</v>
      </c>
      <c r="G37" s="88" t="str">
        <f>IF(OR($D37="Pré-Inscrito",$D37="Matriculado",$D37="Trancado"),
IF($A37="Mestrado",DATA.SAGA!$B25+(365*24/12),DATA.SAGA!$B25+(365*48/12)),"*")</f>
        <v>*</v>
      </c>
      <c r="H37" s="89" t="str">
        <f t="shared" si="0"/>
        <v>*</v>
      </c>
      <c r="I37" s="87">
        <f>IF(DATA.SAGA!$K25="","*",YEAR(DATA.SAGA!$K25))</f>
        <v>2013</v>
      </c>
      <c r="J37" s="89">
        <f ca="1">IF($D37="Formado",(DATA.SAGA!$K25-DATA.SAGA!$B25)/365*12,
IF(OR($D37="Pré-Inscrito",$D37="Matriculado",$D37="Pré-inscrito"),(TODAY()-DATA.SAGA!$B25)/365*12,"*"))</f>
        <v>23.671232876712327</v>
      </c>
      <c r="K37" s="89" t="str">
        <f t="shared" si="1"/>
        <v>Formado</v>
      </c>
      <c r="L37" s="89">
        <f t="shared" ca="1" si="2"/>
        <v>23.671232876712327</v>
      </c>
      <c r="M37" s="87" t="str">
        <f t="shared" ca="1" si="3"/>
        <v>Egresso &gt; 5 anos</v>
      </c>
      <c r="N37" s="89" t="str">
        <f t="shared" si="4"/>
        <v>*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2">
      <c r="A38" s="87" t="str">
        <f>IF(LEFT(DATA.SAGA!$D38,2)="MA","Mestrado",
IF(LEFT(DATA.SAGA!$D38,2)="DA","Doutorado",
IF(LEFT(DATA.SAGA!$D38,2)="PD","Pós-Doutorado")))</f>
        <v>Mestrado</v>
      </c>
      <c r="B38" s="87" t="str">
        <f>DATA.SAGA!$E38</f>
        <v>Mirna da Silva Oliveira</v>
      </c>
      <c r="C38" s="87" t="str">
        <f>IF(DATA.SAGA!$H38="","Sem orientador",DATA.SAGA!$H38)</f>
        <v>Sem orientador</v>
      </c>
      <c r="D38" s="87" t="str">
        <f>DATA.SAGA!$J38</f>
        <v>Desligado</v>
      </c>
      <c r="E38" s="87" t="str">
        <f>IF(DATA.SAGA!N38="","*",DATA.SAGA!N38)</f>
        <v>*</v>
      </c>
      <c r="F38" s="87">
        <f>YEAR(DATA.SAGA!$B38)</f>
        <v>2012</v>
      </c>
      <c r="G38" s="88" t="str">
        <f>IF(OR($D38="Pré-Inscrito",$D38="Matriculado",$D38="Trancado"),
IF($A38="Mestrado",DATA.SAGA!$B38+(365*24/12),DATA.SAGA!$B38+(365*48/12)),"*")</f>
        <v>*</v>
      </c>
      <c r="H38" s="89" t="str">
        <f t="shared" si="0"/>
        <v>*</v>
      </c>
      <c r="I38" s="87" t="str">
        <f>IF(DATA.SAGA!$K38="","*",YEAR(DATA.SAGA!$K38))</f>
        <v>*</v>
      </c>
      <c r="J38" s="89" t="str">
        <f ca="1">IF($D38="Formado",(DATA.SAGA!$K38-DATA.SAGA!$B38)/365*12,
IF(OR($D38="Pré-Inscrito",$D38="Matriculado",$D38="Pré-inscrito"),(TODAY()-DATA.SAGA!$B38)/365*12,"*"))</f>
        <v>*</v>
      </c>
      <c r="K38" s="89" t="str">
        <f t="shared" si="1"/>
        <v>Desligado</v>
      </c>
      <c r="L38" s="89" t="str">
        <f t="shared" si="2"/>
        <v>*</v>
      </c>
      <c r="M38" s="87" t="str">
        <f t="shared" ca="1" si="3"/>
        <v>*</v>
      </c>
      <c r="N38" s="89" t="str">
        <f t="shared" si="4"/>
        <v>*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">
      <c r="A39" s="87" t="str">
        <f>IF(LEFT(DATA.SAGA!$D30,2)="MA","Mestrado",
IF(LEFT(DATA.SAGA!$D30,2)="DA","Doutorado",
IF(LEFT(DATA.SAGA!$D30,2)="PD","Pós-Doutorado")))</f>
        <v>Mestrado</v>
      </c>
      <c r="B39" s="87" t="str">
        <f>DATA.SAGA!$E30</f>
        <v>Diego Matos Galvão de Barros</v>
      </c>
      <c r="C39" s="87" t="str">
        <f>IF(DATA.SAGA!$H30="","Sem orientador",DATA.SAGA!$H30)</f>
        <v>Sem orientador</v>
      </c>
      <c r="D39" s="87" t="str">
        <f>DATA.SAGA!$J30</f>
        <v>Desligado</v>
      </c>
      <c r="E39" s="87" t="str">
        <f>IF(DATA.SAGA!N30="","*",DATA.SAGA!N30)</f>
        <v>RJ</v>
      </c>
      <c r="F39" s="87">
        <f>YEAR(DATA.SAGA!$B30)</f>
        <v>2011</v>
      </c>
      <c r="G39" s="88" t="str">
        <f>IF(OR($D39="Pré-Inscrito",$D39="Matriculado",$D39="Trancado"),
IF($A39="Mestrado",DATA.SAGA!$B30+(365*24/12),DATA.SAGA!$B30+(365*48/12)),"*")</f>
        <v>*</v>
      </c>
      <c r="H39" s="89" t="str">
        <f t="shared" si="0"/>
        <v>*</v>
      </c>
      <c r="I39" s="87" t="str">
        <f>IF(DATA.SAGA!$K30="","*",YEAR(DATA.SAGA!$K30))</f>
        <v>*</v>
      </c>
      <c r="J39" s="89" t="str">
        <f ca="1">IF($D39="Formado",(DATA.SAGA!$K30-DATA.SAGA!$B30)/365*12,
IF(OR($D39="Pré-Inscrito",$D39="Matriculado",$D39="Pré-inscrito"),(TODAY()-DATA.SAGA!$B30)/365*12,"*"))</f>
        <v>*</v>
      </c>
      <c r="K39" s="89" t="str">
        <f t="shared" si="1"/>
        <v>Desligado</v>
      </c>
      <c r="L39" s="89" t="str">
        <f t="shared" si="2"/>
        <v>*</v>
      </c>
      <c r="M39" s="87" t="str">
        <f t="shared" ca="1" si="3"/>
        <v>*</v>
      </c>
      <c r="N39" s="89" t="str">
        <f t="shared" si="4"/>
        <v>*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2">
      <c r="A40" s="87" t="str">
        <f>IF(LEFT(DATA.SAGA!$D40,2)="MA","Mestrado",
IF(LEFT(DATA.SAGA!$D40,2)="DA","Doutorado",
IF(LEFT(DATA.SAGA!$D40,2)="PD","Pós-Doutorado")))</f>
        <v>Mestrado</v>
      </c>
      <c r="B40" s="87" t="str">
        <f>DATA.SAGA!$E40</f>
        <v>Nélio Silva de Souza</v>
      </c>
      <c r="C40" s="87" t="str">
        <f>IF(DATA.SAGA!$H40="","Sem orientador",DATA.SAGA!$H40)</f>
        <v>FTO1107 - Erika de Carvalho</v>
      </c>
      <c r="D40" s="87" t="str">
        <f>DATA.SAGA!$J40</f>
        <v>Formado</v>
      </c>
      <c r="E40" s="87" t="str">
        <f>IF(DATA.SAGA!N40="","*",DATA.SAGA!N40)</f>
        <v>RJ</v>
      </c>
      <c r="F40" s="87">
        <f>YEAR(DATA.SAGA!$B40)</f>
        <v>2012</v>
      </c>
      <c r="G40" s="88" t="str">
        <f>IF(OR($D40="Pré-Inscrito",$D40="Matriculado",$D40="Trancado"),
IF($A40="Mestrado",DATA.SAGA!$B40+(365*24/12),DATA.SAGA!$B40+(365*48/12)),"*")</f>
        <v>*</v>
      </c>
      <c r="H40" s="89" t="str">
        <f t="shared" si="0"/>
        <v>*</v>
      </c>
      <c r="I40" s="87">
        <f>IF(DATA.SAGA!$K40="","*",YEAR(DATA.SAGA!$K40))</f>
        <v>2014</v>
      </c>
      <c r="J40" s="89">
        <f ca="1">IF($D40="Formado",(DATA.SAGA!$K40-DATA.SAGA!$B40)/365*12,
IF(OR($D40="Pré-Inscrito",$D40="Matriculado",$D40="Pré-inscrito"),(TODAY()-DATA.SAGA!$B40)/365*12,"*"))</f>
        <v>24.591780821917808</v>
      </c>
      <c r="K40" s="89" t="str">
        <f t="shared" si="1"/>
        <v>Formado</v>
      </c>
      <c r="L40" s="89">
        <f t="shared" ca="1" si="2"/>
        <v>24.591780821917808</v>
      </c>
      <c r="M40" s="87" t="str">
        <f t="shared" ca="1" si="3"/>
        <v>Egresso &gt; 5 anos</v>
      </c>
      <c r="N40" s="89" t="str">
        <f t="shared" si="4"/>
        <v>*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2">
      <c r="A41" s="87" t="str">
        <f>IF(LEFT(DATA.SAGA!$D41,2)="MA","Mestrado",
IF(LEFT(DATA.SAGA!$D41,2)="DA","Doutorado",
IF(LEFT(DATA.SAGA!$D41,2)="PD","Pós-Doutorado")))</f>
        <v>Mestrado</v>
      </c>
      <c r="B41" s="87" t="str">
        <f>DATA.SAGA!$E41</f>
        <v>Claudia Lima Chame Andrade Dias</v>
      </c>
      <c r="C41" s="87" t="str">
        <f>IF(DATA.SAGA!$H41="","Sem orientador",DATA.SAGA!$H41)</f>
        <v>FTO1117 - Lilian Felicio</v>
      </c>
      <c r="D41" s="87" t="str">
        <f>DATA.SAGA!$J41</f>
        <v>Formado</v>
      </c>
      <c r="E41" s="87" t="str">
        <f>IF(DATA.SAGA!N41="","*",DATA.SAGA!N41)</f>
        <v>RJ</v>
      </c>
      <c r="F41" s="87">
        <f>YEAR(DATA.SAGA!$B41)</f>
        <v>2012</v>
      </c>
      <c r="G41" s="88" t="str">
        <f>IF(OR($D41="Pré-Inscrito",$D41="Matriculado",$D41="Trancado"),
IF($A41="Mestrado",DATA.SAGA!$B41+(365*24/12),DATA.SAGA!$B41+(365*48/12)),"*")</f>
        <v>*</v>
      </c>
      <c r="H41" s="89" t="str">
        <f t="shared" si="0"/>
        <v>*</v>
      </c>
      <c r="I41" s="87">
        <f>IF(DATA.SAGA!$K41="","*",YEAR(DATA.SAGA!$K41))</f>
        <v>2014</v>
      </c>
      <c r="J41" s="89">
        <f ca="1">IF($D41="Formado",(DATA.SAGA!$K41-DATA.SAGA!$B41)/365*12,
IF(OR($D41="Pré-Inscrito",$D41="Matriculado",$D41="Pré-inscrito"),(TODAY()-DATA.SAGA!$B41)/365*12,"*"))</f>
        <v>23.243835616438353</v>
      </c>
      <c r="K41" s="89" t="str">
        <f t="shared" si="1"/>
        <v>Formado</v>
      </c>
      <c r="L41" s="89">
        <f t="shared" ca="1" si="2"/>
        <v>23.243835616438353</v>
      </c>
      <c r="M41" s="87" t="str">
        <f t="shared" ca="1" si="3"/>
        <v>Egresso &gt; 5 anos</v>
      </c>
      <c r="N41" s="89" t="str">
        <f t="shared" si="4"/>
        <v>*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2">
      <c r="A42" s="87" t="str">
        <f>IF(LEFT(DATA.SAGA!$D22,2)="MA","Mestrado",
IF(LEFT(DATA.SAGA!$D22,2)="DA","Doutorado",
IF(LEFT(DATA.SAGA!$D22,2)="PD","Pós-Doutorado")))</f>
        <v>Mestrado</v>
      </c>
      <c r="B42" s="87" t="str">
        <f>DATA.SAGA!$E22</f>
        <v>Vívian Pinto de Almeida</v>
      </c>
      <c r="C42" s="87" t="str">
        <f>IF(DATA.SAGA!$H22="","Sem orientador",DATA.SAGA!$H22)</f>
        <v>FTO1101 - Agnaldo Lopes</v>
      </c>
      <c r="D42" s="87" t="str">
        <f>DATA.SAGA!$J22</f>
        <v>Formado</v>
      </c>
      <c r="E42" s="87" t="str">
        <f>IF(DATA.SAGA!N22="","*",DATA.SAGA!N22)</f>
        <v>RJ</v>
      </c>
      <c r="F42" s="87">
        <f>YEAR(DATA.SAGA!$B22)</f>
        <v>2011</v>
      </c>
      <c r="G42" s="88" t="str">
        <f>IF(OR($D42="Pré-Inscrito",$D42="Matriculado",$D42="Trancado"),
IF($A42="Mestrado",DATA.SAGA!$B22+(365*24/12),DATA.SAGA!$B22+(365*48/12)),"*")</f>
        <v>*</v>
      </c>
      <c r="H42" s="89" t="str">
        <f t="shared" si="0"/>
        <v>*</v>
      </c>
      <c r="I42" s="87">
        <f>IF(DATA.SAGA!$K22="","*",YEAR(DATA.SAGA!$K22))</f>
        <v>2012</v>
      </c>
      <c r="J42" s="89">
        <f ca="1">IF($D42="Formado",(DATA.SAGA!$K22-DATA.SAGA!$B22)/365*12,
IF(OR($D42="Pré-Inscrito",$D42="Matriculado",$D42="Pré-inscrito"),(TODAY()-DATA.SAGA!$B22)/365*12,"*"))</f>
        <v>21.6</v>
      </c>
      <c r="K42" s="89" t="str">
        <f t="shared" si="1"/>
        <v>Formado</v>
      </c>
      <c r="L42" s="89">
        <f t="shared" ca="1" si="2"/>
        <v>21.6</v>
      </c>
      <c r="M42" s="87" t="str">
        <f t="shared" ca="1" si="3"/>
        <v>Egresso &gt; 5 anos</v>
      </c>
      <c r="N42" s="89" t="str">
        <f t="shared" si="4"/>
        <v>*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2">
      <c r="A43" s="87" t="str">
        <f>IF(LEFT(DATA.SAGA!$D21,2)="MA","Mestrado",
IF(LEFT(DATA.SAGA!$D21,2)="DA","Doutorado",
IF(LEFT(DATA.SAGA!$D21,2)="PD","Pós-Doutorado")))</f>
        <v>Mestrado</v>
      </c>
      <c r="B43" s="87" t="str">
        <f>DATA.SAGA!$E21</f>
        <v>Wagner Teixeira dos Santos</v>
      </c>
      <c r="C43" s="87" t="str">
        <f>IF(DATA.SAGA!$H21="","Sem orientador",DATA.SAGA!$H21)</f>
        <v>EDF1069 - Miriam R. Mainenti</v>
      </c>
      <c r="D43" s="87" t="str">
        <f>DATA.SAGA!$J21</f>
        <v>Formado</v>
      </c>
      <c r="E43" s="87" t="str">
        <f>IF(DATA.SAGA!N21="","*",DATA.SAGA!N21)</f>
        <v>*</v>
      </c>
      <c r="F43" s="87">
        <f>YEAR(DATA.SAGA!$B21)</f>
        <v>2011</v>
      </c>
      <c r="G43" s="88" t="str">
        <f>IF(OR($D43="Pré-Inscrito",$D43="Matriculado",$D43="Trancado"),
IF($A43="Mestrado",DATA.SAGA!$B21+(365*24/12),DATA.SAGA!$B21+(365*48/12)),"*")</f>
        <v>*</v>
      </c>
      <c r="H43" s="89" t="str">
        <f t="shared" si="0"/>
        <v>*</v>
      </c>
      <c r="I43" s="87">
        <f>IF(DATA.SAGA!$K21="","*",YEAR(DATA.SAGA!$K21))</f>
        <v>2012</v>
      </c>
      <c r="J43" s="89">
        <f ca="1">IF($D43="Formado",(DATA.SAGA!$K21-DATA.SAGA!$B21)/365*12,
IF(OR($D43="Pré-Inscrito",$D43="Matriculado",$D43="Pré-inscrito"),(TODAY()-DATA.SAGA!$B21)/365*12,"*"))</f>
        <v>22.487671232876714</v>
      </c>
      <c r="K43" s="89" t="str">
        <f t="shared" si="1"/>
        <v>Formado</v>
      </c>
      <c r="L43" s="89">
        <f t="shared" ca="1" si="2"/>
        <v>22.487671232876714</v>
      </c>
      <c r="M43" s="87" t="str">
        <f t="shared" ca="1" si="3"/>
        <v>Egresso &gt; 5 anos</v>
      </c>
      <c r="N43" s="89" t="str">
        <f t="shared" si="4"/>
        <v>*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2">
      <c r="A44" s="87" t="str">
        <f>IF(LEFT(DATA.SAGA!$D44,2)="MA","Mestrado",
IF(LEFT(DATA.SAGA!$D44,2)="DA","Doutorado",
IF(LEFT(DATA.SAGA!$D44,2)="PD","Pós-Doutorado")))</f>
        <v>Mestrado</v>
      </c>
      <c r="B44" s="87" t="str">
        <f>DATA.SAGA!$E44</f>
        <v>Pablo Rodrigo de Oliveira Silva</v>
      </c>
      <c r="C44" s="87" t="str">
        <f>IF(DATA.SAGA!$H44="","Sem orientador",DATA.SAGA!$H44)</f>
        <v>EDF1074 - Patrícia Vigário</v>
      </c>
      <c r="D44" s="87" t="str">
        <f>DATA.SAGA!$J44</f>
        <v>Formado</v>
      </c>
      <c r="E44" s="87" t="str">
        <f>IF(DATA.SAGA!N44="","*",DATA.SAGA!N44)</f>
        <v>RJ</v>
      </c>
      <c r="F44" s="87">
        <f>YEAR(DATA.SAGA!$B44)</f>
        <v>2012</v>
      </c>
      <c r="G44" s="88" t="str">
        <f>IF(OR($D44="Pré-Inscrito",$D44="Matriculado",$D44="Trancado"),
IF($A44="Mestrado",DATA.SAGA!$B44+(365*24/12),DATA.SAGA!$B44+(365*48/12)),"*")</f>
        <v>*</v>
      </c>
      <c r="H44" s="89" t="str">
        <f t="shared" ref="H44:H66" si="5">IF(OR($D44="Pré-Inscrito",$D44="Matriculado"),_xlfn.CONCAT(YEAR(G44),"-",IF(MONTH(G44)&lt;=6,1,2)),"*")</f>
        <v>*</v>
      </c>
      <c r="I44" s="87">
        <f>IF(DATA.SAGA!$K44="","*",YEAR(DATA.SAGA!$K44))</f>
        <v>2013</v>
      </c>
      <c r="J44" s="89">
        <f ca="1">IF($D44="Formado",(DATA.SAGA!$K44-DATA.SAGA!$B44)/365*12,
IF(OR($D44="Pré-Inscrito",$D44="Matriculado",$D44="Pré-inscrito"),(TODAY()-DATA.SAGA!$B44)/365*12,"*"))</f>
        <v>22.356164383561641</v>
      </c>
      <c r="K44" s="89" t="str">
        <f t="shared" ref="K44:K256" si="6">IF($D44="Formado",$D44,
IF(OR($D44="Abandono",$D44="Desligado",$D44="Jubilado",$D44="Trancado",$D44="Titulado",$D44="Externo",$D44="Cancelado",$D44="Upgrade"),$D44,
IF($A44="Mestrado",IF($J44&lt;=18,$D44,IF($J44&lt;=24,"Defesa imediata",IF($J44&lt;=36,"Defesa EM ATRASO","JUBILAR"))),
IF($J44&lt;=42,$D44,IF($J44&lt;=48,"Defesa imediata",IF($J44&lt;=60,"Defesa EM ATRASO","JUBILAR"))))))</f>
        <v>Formado</v>
      </c>
      <c r="L44" s="89">
        <f t="shared" ref="L44:L256" ca="1" si="7">IFERROR(VALUE(IF($K44="Formado",$J44,"")),"*")</f>
        <v>22.356164383561641</v>
      </c>
      <c r="M44" s="87" t="str">
        <f t="shared" ref="M44:M256" ca="1" si="8">IF($I44="*","*",
IF(YEAR(TODAY())-$I44&lt;6,"Egresso","Egresso &gt; 5 anos"))</f>
        <v>Egresso &gt; 5 anos</v>
      </c>
      <c r="N44" s="89" t="str">
        <f t="shared" si="4"/>
        <v>*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">
      <c r="A45" s="87" t="str">
        <f>IF(LEFT(DATA.SAGA!$D45,2)="MA","Mestrado",
IF(LEFT(DATA.SAGA!$D45,2)="DA","Doutorado",
IF(LEFT(DATA.SAGA!$D45,2)="PD","Pós-Doutorado")))</f>
        <v>Mestrado</v>
      </c>
      <c r="B45" s="87" t="str">
        <f>DATA.SAGA!$E45</f>
        <v>Jacqueline de Carvalho Martins</v>
      </c>
      <c r="C45" s="87" t="str">
        <f>IF(DATA.SAGA!$H45="","Sem orientador",DATA.SAGA!$H45)</f>
        <v>FTO1085 - Anke Bergmann</v>
      </c>
      <c r="D45" s="87" t="str">
        <f>DATA.SAGA!$J45</f>
        <v>Formado</v>
      </c>
      <c r="E45" s="87" t="str">
        <f>IF(DATA.SAGA!N45="","*",DATA.SAGA!N45)</f>
        <v>RJ</v>
      </c>
      <c r="F45" s="87">
        <f>YEAR(DATA.SAGA!$B45)</f>
        <v>2012</v>
      </c>
      <c r="G45" s="88" t="str">
        <f>IF(OR($D45="Pré-Inscrito",$D45="Matriculado",$D45="Trancado"),
IF($A45="Mestrado",DATA.SAGA!$B45+(365*24/12),DATA.SAGA!$B45+(365*48/12)),"*")</f>
        <v>*</v>
      </c>
      <c r="H45" s="89" t="str">
        <f t="shared" si="5"/>
        <v>*</v>
      </c>
      <c r="I45" s="87">
        <f>IF(DATA.SAGA!$K45="","*",YEAR(DATA.SAGA!$K45))</f>
        <v>2014</v>
      </c>
      <c r="J45" s="89">
        <f ca="1">IF($D45="Formado",(DATA.SAGA!$K45-DATA.SAGA!$B45)/365*12,
IF(OR($D45="Pré-Inscrito",$D45="Matriculado",$D45="Pré-inscrito"),(TODAY()-DATA.SAGA!$B45)/365*12,"*"))</f>
        <v>29.950684931506849</v>
      </c>
      <c r="K45" s="89" t="str">
        <f t="shared" si="6"/>
        <v>Formado</v>
      </c>
      <c r="L45" s="89">
        <f t="shared" ca="1" si="7"/>
        <v>29.950684931506849</v>
      </c>
      <c r="M45" s="87" t="str">
        <f t="shared" ca="1" si="8"/>
        <v>Egresso &gt; 5 anos</v>
      </c>
      <c r="N45" s="89" t="str">
        <f t="shared" si="4"/>
        <v>*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2">
      <c r="A46" s="87" t="str">
        <f>IF(LEFT(DATA.SAGA!$D46,2)="MA","Mestrado",
IF(LEFT(DATA.SAGA!$D46,2)="DA","Doutorado",
IF(LEFT(DATA.SAGA!$D46,2)="PD","Pós-Doutorado")))</f>
        <v>Mestrado</v>
      </c>
      <c r="B46" s="87" t="str">
        <f>DATA.SAGA!$E46</f>
        <v>Andre Ricardo Gomes Martins</v>
      </c>
      <c r="C46" s="87" t="str">
        <f>IF(DATA.SAGA!$H46="","Sem orientador",DATA.SAGA!$H46)</f>
        <v>EDF1074 - Patrícia Vigário</v>
      </c>
      <c r="D46" s="87" t="str">
        <f>DATA.SAGA!$J46</f>
        <v>Formado</v>
      </c>
      <c r="E46" s="87" t="str">
        <f>IF(DATA.SAGA!N46="","*",DATA.SAGA!N46)</f>
        <v>RJ</v>
      </c>
      <c r="F46" s="87">
        <f>YEAR(DATA.SAGA!$B46)</f>
        <v>2012</v>
      </c>
      <c r="G46" s="88" t="str">
        <f>IF(OR($D46="Pré-Inscrito",$D46="Matriculado",$D46="Trancado"),
IF($A46="Mestrado",DATA.SAGA!$B46+(365*24/12),DATA.SAGA!$B46+(365*48/12)),"*")</f>
        <v>*</v>
      </c>
      <c r="H46" s="89" t="str">
        <f t="shared" si="5"/>
        <v>*</v>
      </c>
      <c r="I46" s="87">
        <f>IF(DATA.SAGA!$K46="","*",YEAR(DATA.SAGA!$K46))</f>
        <v>2014</v>
      </c>
      <c r="J46" s="89">
        <f ca="1">IF($D46="Formado",(DATA.SAGA!$K46-DATA.SAGA!$B46)/365*12,
IF(OR($D46="Pré-Inscrito",$D46="Matriculado",$D46="Pré-inscrito"),(TODAY()-DATA.SAGA!$B46)/365*12,"*"))</f>
        <v>25.084931506849315</v>
      </c>
      <c r="K46" s="89" t="str">
        <f t="shared" si="6"/>
        <v>Formado</v>
      </c>
      <c r="L46" s="89">
        <f t="shared" ca="1" si="7"/>
        <v>25.084931506849315</v>
      </c>
      <c r="M46" s="87" t="str">
        <f t="shared" ca="1" si="8"/>
        <v>Egresso &gt; 5 anos</v>
      </c>
      <c r="N46" s="89" t="str">
        <f t="shared" si="4"/>
        <v>*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2">
      <c r="A47" s="87" t="str">
        <f>IF(LEFT(DATA.SAGA!$D47,2)="MA","Mestrado",
IF(LEFT(DATA.SAGA!$D47,2)="DA","Doutorado",
IF(LEFT(DATA.SAGA!$D47,2)="PD","Pós-Doutorado")))</f>
        <v>Mestrado</v>
      </c>
      <c r="B47" s="87" t="str">
        <f>DATA.SAGA!$E47</f>
        <v>Karina Cunha Villar</v>
      </c>
      <c r="C47" s="87" t="str">
        <f>IF(DATA.SAGA!$H47="","Sem orientador",DATA.SAGA!$H47)</f>
        <v>Sem orientador</v>
      </c>
      <c r="D47" s="87" t="str">
        <f>DATA.SAGA!$J47</f>
        <v>Desligado</v>
      </c>
      <c r="E47" s="87" t="str">
        <f>IF(DATA.SAGA!N47="","*",DATA.SAGA!N47)</f>
        <v>RJ</v>
      </c>
      <c r="F47" s="87">
        <f>YEAR(DATA.SAGA!$B47)</f>
        <v>2012</v>
      </c>
      <c r="G47" s="88" t="str">
        <f>IF(OR($D47="Pré-Inscrito",$D47="Matriculado",$D47="Trancado"),
IF($A47="Mestrado",DATA.SAGA!$B47+(365*24/12),DATA.SAGA!$B47+(365*48/12)),"*")</f>
        <v>*</v>
      </c>
      <c r="H47" s="89" t="str">
        <f t="shared" si="5"/>
        <v>*</v>
      </c>
      <c r="I47" s="87" t="str">
        <f>IF(DATA.SAGA!$K47="","*",YEAR(DATA.SAGA!$K47))</f>
        <v>*</v>
      </c>
      <c r="J47" s="89" t="str">
        <f ca="1">IF($D47="Formado",(DATA.SAGA!$K47-DATA.SAGA!$B47)/365*12,
IF(OR($D47="Pré-Inscrito",$D47="Matriculado",$D47="Pré-inscrito"),(TODAY()-DATA.SAGA!$B47)/365*12,"*"))</f>
        <v>*</v>
      </c>
      <c r="K47" s="89" t="str">
        <f t="shared" si="6"/>
        <v>Desligado</v>
      </c>
      <c r="L47" s="89" t="str">
        <f t="shared" si="7"/>
        <v>*</v>
      </c>
      <c r="M47" s="87" t="str">
        <f t="shared" ca="1" si="8"/>
        <v>*</v>
      </c>
      <c r="N47" s="89" t="str">
        <f t="shared" si="4"/>
        <v>*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2">
      <c r="A48" s="87" t="str">
        <f>IF(LEFT(DATA.SAGA!$D48,2)="MA","Mestrado",
IF(LEFT(DATA.SAGA!$D48,2)="DA","Doutorado",
IF(LEFT(DATA.SAGA!$D48,2)="PD","Pós-Doutorado")))</f>
        <v>Mestrado</v>
      </c>
      <c r="B48" s="87" t="str">
        <f>DATA.SAGA!$E48</f>
        <v>Alexandre Gomes Sancho</v>
      </c>
      <c r="C48" s="87" t="str">
        <f>IF(DATA.SAGA!$H48="","Sem orientador",DATA.SAGA!$H48)</f>
        <v>FTO1111 - Laura Oliveira</v>
      </c>
      <c r="D48" s="87" t="str">
        <f>DATA.SAGA!$J48</f>
        <v>Formado</v>
      </c>
      <c r="E48" s="87" t="str">
        <f>IF(DATA.SAGA!N48="","*",DATA.SAGA!N48)</f>
        <v>RJ</v>
      </c>
      <c r="F48" s="87">
        <f>YEAR(DATA.SAGA!$B48)</f>
        <v>2012</v>
      </c>
      <c r="G48" s="88" t="str">
        <f>IF(OR($D48="Pré-Inscrito",$D48="Matriculado",$D48="Trancado"),
IF($A48="Mestrado",DATA.SAGA!$B48+(365*24/12),DATA.SAGA!$B48+(365*48/12)),"*")</f>
        <v>*</v>
      </c>
      <c r="H48" s="89" t="str">
        <f t="shared" si="5"/>
        <v>*</v>
      </c>
      <c r="I48" s="87">
        <f>IF(DATA.SAGA!$K48="","*",YEAR(DATA.SAGA!$K48))</f>
        <v>2013</v>
      </c>
      <c r="J48" s="89">
        <f ca="1">IF($D48="Formado",(DATA.SAGA!$K48-DATA.SAGA!$B48)/365*12,
IF(OR($D48="Pré-Inscrito",$D48="Matriculado",$D48="Pré-inscrito"),(TODAY()-DATA.SAGA!$B48)/365*12,"*"))</f>
        <v>16.767123287671232</v>
      </c>
      <c r="K48" s="89" t="str">
        <f t="shared" si="6"/>
        <v>Formado</v>
      </c>
      <c r="L48" s="89">
        <f t="shared" ca="1" si="7"/>
        <v>16.767123287671232</v>
      </c>
      <c r="M48" s="87" t="str">
        <f t="shared" ca="1" si="8"/>
        <v>Egresso &gt; 5 anos</v>
      </c>
      <c r="N48" s="89" t="str">
        <f t="shared" si="4"/>
        <v>*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">
      <c r="A49" s="87" t="str">
        <f>IF(LEFT(DATA.SAGA!$D49,2)="MA","Mestrado",
IF(LEFT(DATA.SAGA!$D49,2)="DA","Doutorado",
IF(LEFT(DATA.SAGA!$D49,2)="PD","Pós-Doutorado")))</f>
        <v>Mestrado</v>
      </c>
      <c r="B49" s="87" t="str">
        <f>DATA.SAGA!$E49</f>
        <v>José Guilherme Nogueira Kamel</v>
      </c>
      <c r="C49" s="87" t="str">
        <f>IF(DATA.SAGA!$H49="","Sem orientador",DATA.SAGA!$H49)</f>
        <v>Sem orientador</v>
      </c>
      <c r="D49" s="87" t="str">
        <f>DATA.SAGA!$J49</f>
        <v>Desligado</v>
      </c>
      <c r="E49" s="87" t="str">
        <f>IF(DATA.SAGA!N49="","*",DATA.SAGA!N49)</f>
        <v>RJ</v>
      </c>
      <c r="F49" s="87">
        <f>YEAR(DATA.SAGA!$B49)</f>
        <v>2012</v>
      </c>
      <c r="G49" s="88" t="str">
        <f>IF(OR($D49="Pré-Inscrito",$D49="Matriculado",$D49="Trancado"),
IF($A49="Mestrado",DATA.SAGA!$B49+(365*24/12),DATA.SAGA!$B49+(365*48/12)),"*")</f>
        <v>*</v>
      </c>
      <c r="H49" s="89" t="str">
        <f t="shared" si="5"/>
        <v>*</v>
      </c>
      <c r="I49" s="87" t="str">
        <f>IF(DATA.SAGA!$K49="","*",YEAR(DATA.SAGA!$K49))</f>
        <v>*</v>
      </c>
      <c r="J49" s="89" t="str">
        <f ca="1">IF($D49="Formado",(DATA.SAGA!$K49-DATA.SAGA!$B49)/365*12,
IF(OR($D49="Pré-Inscrito",$D49="Matriculado",$D49="Pré-inscrito"),(TODAY()-DATA.SAGA!$B49)/365*12,"*"))</f>
        <v>*</v>
      </c>
      <c r="K49" s="89" t="str">
        <f t="shared" si="6"/>
        <v>Desligado</v>
      </c>
      <c r="L49" s="89" t="str">
        <f t="shared" si="7"/>
        <v>*</v>
      </c>
      <c r="M49" s="87" t="str">
        <f t="shared" ca="1" si="8"/>
        <v>*</v>
      </c>
      <c r="N49" s="89" t="str">
        <f t="shared" si="4"/>
        <v>*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2">
      <c r="A50" s="87" t="str">
        <f>IF(LEFT(DATA.SAGA!$D50,2)="MA","Mestrado",
IF(LEFT(DATA.SAGA!$D50,2)="DA","Doutorado",
IF(LEFT(DATA.SAGA!$D50,2)="PD","Pós-Doutorado")))</f>
        <v>Mestrado</v>
      </c>
      <c r="B50" s="87" t="str">
        <f>DATA.SAGA!$E50</f>
        <v>Viviane de Barros Duarte</v>
      </c>
      <c r="C50" s="87" t="str">
        <f>IF(DATA.SAGA!$H50="","Sem orientador",DATA.SAGA!$H50)</f>
        <v>Sem orientador</v>
      </c>
      <c r="D50" s="87" t="str">
        <f>DATA.SAGA!$J50</f>
        <v>Cancelado</v>
      </c>
      <c r="E50" s="87" t="str">
        <f>IF(DATA.SAGA!N50="","*",DATA.SAGA!N50)</f>
        <v>RJ</v>
      </c>
      <c r="F50" s="87">
        <f>YEAR(DATA.SAGA!$B50)</f>
        <v>2012</v>
      </c>
      <c r="G50" s="88" t="str">
        <f>IF(OR($D50="Pré-Inscrito",$D50="Matriculado",$D50="Trancado"),
IF($A50="Mestrado",DATA.SAGA!$B50+(365*24/12),DATA.SAGA!$B50+(365*48/12)),"*")</f>
        <v>*</v>
      </c>
      <c r="H50" s="89" t="str">
        <f t="shared" si="5"/>
        <v>*</v>
      </c>
      <c r="I50" s="87" t="str">
        <f>IF(DATA.SAGA!$K50="","*",YEAR(DATA.SAGA!$K50))</f>
        <v>*</v>
      </c>
      <c r="J50" s="89" t="str">
        <f ca="1">IF($D50="Formado",(DATA.SAGA!$K50-DATA.SAGA!$B50)/365*12,
IF(OR($D50="Pré-Inscrito",$D50="Matriculado",$D50="Pré-inscrito"),(TODAY()-DATA.SAGA!$B50)/365*12,"*"))</f>
        <v>*</v>
      </c>
      <c r="K50" s="89" t="str">
        <f t="shared" si="6"/>
        <v>Cancelado</v>
      </c>
      <c r="L50" s="89" t="str">
        <f t="shared" si="7"/>
        <v>*</v>
      </c>
      <c r="M50" s="87" t="str">
        <f t="shared" ca="1" si="8"/>
        <v>*</v>
      </c>
      <c r="N50" s="89" t="str">
        <f t="shared" si="4"/>
        <v>*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2">
      <c r="A51" s="87" t="str">
        <f>IF(LEFT(DATA.SAGA!$D51,2)="MA","Mestrado",
IF(LEFT(DATA.SAGA!$D51,2)="DA","Doutorado",
IF(LEFT(DATA.SAGA!$D51,2)="PD","Pós-Doutorado")))</f>
        <v>Mestrado</v>
      </c>
      <c r="B51" s="87" t="str">
        <f>DATA.SAGA!$E51</f>
        <v>Frederico Barreto Kochem</v>
      </c>
      <c r="C51" s="87" t="str">
        <f>IF(DATA.SAGA!$H51="","Sem orientador",DATA.SAGA!$H51)</f>
        <v>FTO1079 - Julio G. Silva</v>
      </c>
      <c r="D51" s="87" t="str">
        <f>DATA.SAGA!$J51</f>
        <v>Formado</v>
      </c>
      <c r="E51" s="87" t="str">
        <f>IF(DATA.SAGA!N51="","*",DATA.SAGA!N51)</f>
        <v>RJ</v>
      </c>
      <c r="F51" s="87">
        <f>YEAR(DATA.SAGA!$B51)</f>
        <v>2013</v>
      </c>
      <c r="G51" s="88" t="str">
        <f>IF(OR($D51="Pré-Inscrito",$D51="Matriculado",$D51="Trancado"),
IF($A51="Mestrado",DATA.SAGA!$B51+(365*24/12),DATA.SAGA!$B51+(365*48/12)),"*")</f>
        <v>*</v>
      </c>
      <c r="H51" s="89" t="str">
        <f t="shared" si="5"/>
        <v>*</v>
      </c>
      <c r="I51" s="87">
        <f>IF(DATA.SAGA!$K51="","*",YEAR(DATA.SAGA!$K51))</f>
        <v>2014</v>
      </c>
      <c r="J51" s="89">
        <f ca="1">IF($D51="Formado",(DATA.SAGA!$K51-DATA.SAGA!$B51)/365*12,
IF(OR($D51="Pré-Inscrito",$D51="Matriculado",$D51="Pré-inscrito"),(TODAY()-DATA.SAGA!$B51)/365*12,"*"))</f>
        <v>22.454794520547946</v>
      </c>
      <c r="K51" s="89" t="str">
        <f t="shared" si="6"/>
        <v>Formado</v>
      </c>
      <c r="L51" s="89">
        <f t="shared" ca="1" si="7"/>
        <v>22.454794520547946</v>
      </c>
      <c r="M51" s="87" t="str">
        <f t="shared" ca="1" si="8"/>
        <v>Egresso &gt; 5 anos</v>
      </c>
      <c r="N51" s="89" t="str">
        <f t="shared" si="4"/>
        <v>*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2">
      <c r="A52" s="87" t="str">
        <f>IF(LEFT(DATA.SAGA!$D52,2)="MA","Mestrado",
IF(LEFT(DATA.SAGA!$D52,2)="DA","Doutorado",
IF(LEFT(DATA.SAGA!$D52,2)="PD","Pós-Doutorado")))</f>
        <v>Mestrado</v>
      </c>
      <c r="B52" s="87" t="str">
        <f>DATA.SAGA!$E52</f>
        <v>Mauricio dos Santos Soares</v>
      </c>
      <c r="C52" s="87" t="str">
        <f>IF(DATA.SAGA!$H52="","Sem orientador",DATA.SAGA!$H52)</f>
        <v>EDF1074 - Patrícia Vigário</v>
      </c>
      <c r="D52" s="87" t="str">
        <f>DATA.SAGA!$J52</f>
        <v>Formado</v>
      </c>
      <c r="E52" s="87" t="str">
        <f>IF(DATA.SAGA!N52="","*",DATA.SAGA!N52)</f>
        <v>RJ</v>
      </c>
      <c r="F52" s="87">
        <f>YEAR(DATA.SAGA!$B52)</f>
        <v>2013</v>
      </c>
      <c r="G52" s="88" t="str">
        <f>IF(OR($D52="Pré-Inscrito",$D52="Matriculado",$D52="Trancado"),
IF($A52="Mestrado",DATA.SAGA!$B52+(365*24/12),DATA.SAGA!$B52+(365*48/12)),"*")</f>
        <v>*</v>
      </c>
      <c r="H52" s="89" t="str">
        <f t="shared" si="5"/>
        <v>*</v>
      </c>
      <c r="I52" s="87">
        <f>IF(DATA.SAGA!$K52="","*",YEAR(DATA.SAGA!$K52))</f>
        <v>2015</v>
      </c>
      <c r="J52" s="89">
        <f ca="1">IF($D52="Formado",(DATA.SAGA!$K52-DATA.SAGA!$B52)/365*12,
IF(OR($D52="Pré-Inscrito",$D52="Matriculado",$D52="Pré-inscrito"),(TODAY()-DATA.SAGA!$B52)/365*12,"*"))</f>
        <v>28.898630136986306</v>
      </c>
      <c r="K52" s="89" t="str">
        <f t="shared" si="6"/>
        <v>Formado</v>
      </c>
      <c r="L52" s="89">
        <f t="shared" ca="1" si="7"/>
        <v>28.898630136986306</v>
      </c>
      <c r="M52" s="87" t="str">
        <f t="shared" ca="1" si="8"/>
        <v>Egresso &gt; 5 anos</v>
      </c>
      <c r="N52" s="89" t="str">
        <f t="shared" si="4"/>
        <v>*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2">
      <c r="A53" s="87" t="str">
        <f>IF(LEFT(DATA.SAGA!$D53,2)="MA","Mestrado",
IF(LEFT(DATA.SAGA!$D53,2)="DA","Doutorado",
IF(LEFT(DATA.SAGA!$D53,2)="PD","Pós-Doutorado")))</f>
        <v>Mestrado</v>
      </c>
      <c r="B53" s="87" t="str">
        <f>DATA.SAGA!$E53</f>
        <v>Tatiana Rafaela de Lemos Lima</v>
      </c>
      <c r="C53" s="87" t="str">
        <f>IF(DATA.SAGA!$H53="","Sem orientador",DATA.SAGA!$H53)</f>
        <v>FTO1101 - Agnaldo Lopes</v>
      </c>
      <c r="D53" s="87" t="str">
        <f>DATA.SAGA!$J53</f>
        <v>Formado</v>
      </c>
      <c r="E53" s="87" t="str">
        <f>IF(DATA.SAGA!N53="","*",DATA.SAGA!N53)</f>
        <v>RJ</v>
      </c>
      <c r="F53" s="87">
        <f>YEAR(DATA.SAGA!$B53)</f>
        <v>2013</v>
      </c>
      <c r="G53" s="88" t="str">
        <f>IF(OR($D53="Pré-Inscrito",$D53="Matriculado",$D53="Trancado"),
IF($A53="Mestrado",DATA.SAGA!$B53+(365*24/12),DATA.SAGA!$B53+(365*48/12)),"*")</f>
        <v>*</v>
      </c>
      <c r="H53" s="89" t="str">
        <f t="shared" si="5"/>
        <v>*</v>
      </c>
      <c r="I53" s="87">
        <f>IF(DATA.SAGA!$K53="","*",YEAR(DATA.SAGA!$K53))</f>
        <v>2014</v>
      </c>
      <c r="J53" s="89">
        <f ca="1">IF($D53="Formado",(DATA.SAGA!$K53-DATA.SAGA!$B53)/365*12,
IF(OR($D53="Pré-Inscrito",$D53="Matriculado",$D53="Pré-inscrito"),(TODAY()-DATA.SAGA!$B53)/365*12,"*"))</f>
        <v>20.909589041095892</v>
      </c>
      <c r="K53" s="89" t="str">
        <f t="shared" si="6"/>
        <v>Formado</v>
      </c>
      <c r="L53" s="89">
        <f t="shared" ca="1" si="7"/>
        <v>20.909589041095892</v>
      </c>
      <c r="M53" s="87" t="str">
        <f t="shared" ca="1" si="8"/>
        <v>Egresso &gt; 5 anos</v>
      </c>
      <c r="N53" s="89" t="str">
        <f t="shared" si="4"/>
        <v>*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2">
      <c r="A54" s="87" t="str">
        <f>IF(LEFT(DATA.SAGA!$D54,2)="MA","Mestrado",
IF(LEFT(DATA.SAGA!$D54,2)="DA","Doutorado",
IF(LEFT(DATA.SAGA!$D54,2)="PD","Pós-Doutorado")))</f>
        <v>Mestrado</v>
      </c>
      <c r="B54" s="87" t="str">
        <f>DATA.SAGA!$E54</f>
        <v>Rafael Santos Neves</v>
      </c>
      <c r="C54" s="87" t="str">
        <f>IF(DATA.SAGA!$H54="","Sem orientador",DATA.SAGA!$H54)</f>
        <v>FTO1083 - Fernando Silva</v>
      </c>
      <c r="D54" s="87" t="str">
        <f>DATA.SAGA!$J54</f>
        <v>Formado</v>
      </c>
      <c r="E54" s="87" t="str">
        <f>IF(DATA.SAGA!N54="","*",DATA.SAGA!N54)</f>
        <v>RJ</v>
      </c>
      <c r="F54" s="87">
        <f>YEAR(DATA.SAGA!$B54)</f>
        <v>2013</v>
      </c>
      <c r="G54" s="88" t="str">
        <f>IF(OR($D54="Pré-Inscrito",$D54="Matriculado",$D54="Trancado"),
IF($A54="Mestrado",DATA.SAGA!$B54+(365*24/12),DATA.SAGA!$B54+(365*48/12)),"*")</f>
        <v>*</v>
      </c>
      <c r="H54" s="89" t="str">
        <f t="shared" si="5"/>
        <v>*</v>
      </c>
      <c r="I54" s="87">
        <f>IF(DATA.SAGA!$K54="","*",YEAR(DATA.SAGA!$K54))</f>
        <v>2014</v>
      </c>
      <c r="J54" s="89">
        <f ca="1">IF($D54="Formado",(DATA.SAGA!$K54-DATA.SAGA!$B54)/365*12,
IF(OR($D54="Pré-Inscrito",$D54="Matriculado",$D54="Pré-inscrito"),(TODAY()-DATA.SAGA!$B54)/365*12,"*"))</f>
        <v>22.454794520547946</v>
      </c>
      <c r="K54" s="89" t="str">
        <f t="shared" si="6"/>
        <v>Formado</v>
      </c>
      <c r="L54" s="89">
        <f t="shared" ca="1" si="7"/>
        <v>22.454794520547946</v>
      </c>
      <c r="M54" s="87" t="str">
        <f t="shared" ca="1" si="8"/>
        <v>Egresso &gt; 5 anos</v>
      </c>
      <c r="N54" s="89" t="str">
        <f t="shared" si="4"/>
        <v>*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2">
      <c r="A55" s="87" t="str">
        <f>IF(LEFT(DATA.SAGA!$D55,2)="MA","Mestrado",
IF(LEFT(DATA.SAGA!$D55,2)="DA","Doutorado",
IF(LEFT(DATA.SAGA!$D55,2)="PD","Pós-Doutorado")))</f>
        <v>Mestrado</v>
      </c>
      <c r="B55" s="87" t="str">
        <f>DATA.SAGA!$E55</f>
        <v>Ana Freire Macedo Ribeiro</v>
      </c>
      <c r="C55" s="87" t="str">
        <f>IF(DATA.SAGA!$H55="","Sem orientador",DATA.SAGA!$H55)</f>
        <v>FTO1107 - Erika de Carvalho</v>
      </c>
      <c r="D55" s="87" t="str">
        <f>DATA.SAGA!$J55</f>
        <v>Formado</v>
      </c>
      <c r="E55" s="87" t="str">
        <f>IF(DATA.SAGA!N55="","*",DATA.SAGA!N55)</f>
        <v>MG</v>
      </c>
      <c r="F55" s="87">
        <f>YEAR(DATA.SAGA!$B55)</f>
        <v>2013</v>
      </c>
      <c r="G55" s="88" t="str">
        <f>IF(OR($D55="Pré-Inscrito",$D55="Matriculado",$D55="Trancado"),
IF($A55="Mestrado",DATA.SAGA!$B55+(365*24/12),DATA.SAGA!$B55+(365*48/12)),"*")</f>
        <v>*</v>
      </c>
      <c r="H55" s="89" t="str">
        <f t="shared" si="5"/>
        <v>*</v>
      </c>
      <c r="I55" s="87">
        <f>IF(DATA.SAGA!$K55="","*",YEAR(DATA.SAGA!$K55))</f>
        <v>2015</v>
      </c>
      <c r="J55" s="89">
        <f ca="1">IF($D55="Formado",(DATA.SAGA!$K55-DATA.SAGA!$B55)/365*12,
IF(OR($D55="Pré-Inscrito",$D55="Matriculado",$D55="Pré-inscrito"),(TODAY()-DATA.SAGA!$B55)/365*12,"*"))</f>
        <v>25.676712328767124</v>
      </c>
      <c r="K55" s="89" t="str">
        <f t="shared" si="6"/>
        <v>Formado</v>
      </c>
      <c r="L55" s="89">
        <f t="shared" ca="1" si="7"/>
        <v>25.676712328767124</v>
      </c>
      <c r="M55" s="87" t="str">
        <f t="shared" ca="1" si="8"/>
        <v>Egresso &gt; 5 anos</v>
      </c>
      <c r="N55" s="89" t="str">
        <f t="shared" si="4"/>
        <v>*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2">
      <c r="A56" s="87" t="str">
        <f>IF(LEFT(DATA.SAGA!$D56,2)="MA","Mestrado",
IF(LEFT(DATA.SAGA!$D56,2)="DA","Doutorado",
IF(LEFT(DATA.SAGA!$D56,2)="PD","Pós-Doutorado")))</f>
        <v>Mestrado</v>
      </c>
      <c r="B56" s="87" t="str">
        <f>DATA.SAGA!$E56</f>
        <v>Monica Maria do Nascimento</v>
      </c>
      <c r="C56" s="87" t="str">
        <f>IF(DATA.SAGA!$H56="","Sem orientador",DATA.SAGA!$H56)</f>
        <v>EDF1074 - Patrícia Vigário</v>
      </c>
      <c r="D56" s="87" t="str">
        <f>DATA.SAGA!$J56</f>
        <v>Formado</v>
      </c>
      <c r="E56" s="87" t="str">
        <f>IF(DATA.SAGA!N56="","*",DATA.SAGA!N56)</f>
        <v>RJ</v>
      </c>
      <c r="F56" s="87">
        <f>YEAR(DATA.SAGA!$B56)</f>
        <v>2013</v>
      </c>
      <c r="G56" s="88" t="str">
        <f>IF(OR($D56="Pré-Inscrito",$D56="Matriculado",$D56="Trancado"),
IF($A56="Mestrado",DATA.SAGA!$B56+(365*24/12),DATA.SAGA!$B56+(365*48/12)),"*")</f>
        <v>*</v>
      </c>
      <c r="H56" s="89" t="str">
        <f t="shared" si="5"/>
        <v>*</v>
      </c>
      <c r="I56" s="87">
        <f>IF(DATA.SAGA!$K56="","*",YEAR(DATA.SAGA!$K56))</f>
        <v>2015</v>
      </c>
      <c r="J56" s="89">
        <f ca="1">IF($D56="Formado",(DATA.SAGA!$K56-DATA.SAGA!$B56)/365*12,
IF(OR($D56="Pré-Inscrito",$D56="Matriculado",$D56="Pré-inscrito"),(TODAY()-DATA.SAGA!$B56)/365*12,"*"))</f>
        <v>24.821917808219176</v>
      </c>
      <c r="K56" s="89" t="str">
        <f t="shared" si="6"/>
        <v>Formado</v>
      </c>
      <c r="L56" s="89">
        <f t="shared" ca="1" si="7"/>
        <v>24.821917808219176</v>
      </c>
      <c r="M56" s="87" t="str">
        <f t="shared" ca="1" si="8"/>
        <v>Egresso &gt; 5 anos</v>
      </c>
      <c r="N56" s="89" t="str">
        <f t="shared" si="4"/>
        <v>*</v>
      </c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 x14ac:dyDescent="0.2">
      <c r="A57" s="87" t="str">
        <f>IF(LEFT(DATA.SAGA!$D57,2)="MA","Mestrado",
IF(LEFT(DATA.SAGA!$D57,2)="DA","Doutorado",
IF(LEFT(DATA.SAGA!$D57,2)="PD","Pós-Doutorado")))</f>
        <v>Mestrado</v>
      </c>
      <c r="B57" s="87" t="str">
        <f>DATA.SAGA!$E57</f>
        <v>Wilinghton Sardinha Souza</v>
      </c>
      <c r="C57" s="87" t="str">
        <f>IF(DATA.SAGA!$H57="","Sem orientador",DATA.SAGA!$H57)</f>
        <v>Sem orientador</v>
      </c>
      <c r="D57" s="87" t="str">
        <f>DATA.SAGA!$J57</f>
        <v>Desligado</v>
      </c>
      <c r="E57" s="87" t="str">
        <f>IF(DATA.SAGA!N57="","*",DATA.SAGA!N57)</f>
        <v>RJ</v>
      </c>
      <c r="F57" s="87">
        <f>YEAR(DATA.SAGA!$B57)</f>
        <v>2013</v>
      </c>
      <c r="G57" s="88" t="str">
        <f>IF(OR($D57="Pré-Inscrito",$D57="Matriculado",$D57="Trancado"),
IF($A57="Mestrado",DATA.SAGA!$B57+(365*24/12),DATA.SAGA!$B57+(365*48/12)),"*")</f>
        <v>*</v>
      </c>
      <c r="H57" s="89" t="str">
        <f t="shared" si="5"/>
        <v>*</v>
      </c>
      <c r="I57" s="87" t="str">
        <f>IF(DATA.SAGA!$K57="","*",YEAR(DATA.SAGA!$K57))</f>
        <v>*</v>
      </c>
      <c r="J57" s="89" t="str">
        <f ca="1">IF($D57="Formado",(DATA.SAGA!$K57-DATA.SAGA!$B57)/365*12,
IF(OR($D57="Pré-Inscrito",$D57="Matriculado",$D57="Pré-inscrito"),(TODAY()-DATA.SAGA!$B57)/365*12,"*"))</f>
        <v>*</v>
      </c>
      <c r="K57" s="89" t="str">
        <f t="shared" si="6"/>
        <v>Desligado</v>
      </c>
      <c r="L57" s="89" t="str">
        <f t="shared" si="7"/>
        <v>*</v>
      </c>
      <c r="M57" s="87" t="str">
        <f t="shared" ca="1" si="8"/>
        <v>*</v>
      </c>
      <c r="N57" s="89" t="str">
        <f t="shared" si="4"/>
        <v>*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 x14ac:dyDescent="0.2">
      <c r="A58" s="87" t="str">
        <f>IF(LEFT(DATA.SAGA!$D58,2)="MA","Mestrado",
IF(LEFT(DATA.SAGA!$D58,2)="DA","Doutorado",
IF(LEFT(DATA.SAGA!$D58,2)="PD","Pós-Doutorado")))</f>
        <v>Mestrado</v>
      </c>
      <c r="B58" s="87" t="str">
        <f>DATA.SAGA!$E58</f>
        <v>Zaira Fernandes Lima Hanschke</v>
      </c>
      <c r="C58" s="87" t="str">
        <f>IF(DATA.SAGA!$H58="","Sem orientador",DATA.SAGA!$H58)</f>
        <v>FTO1107 - Erika de Carvalho</v>
      </c>
      <c r="D58" s="87" t="str">
        <f>DATA.SAGA!$J58</f>
        <v>Formado</v>
      </c>
      <c r="E58" s="87" t="str">
        <f>IF(DATA.SAGA!N58="","*",DATA.SAGA!N58)</f>
        <v>RJ</v>
      </c>
      <c r="F58" s="87">
        <f>YEAR(DATA.SAGA!$B58)</f>
        <v>2013</v>
      </c>
      <c r="G58" s="88" t="str">
        <f>IF(OR($D58="Pré-Inscrito",$D58="Matriculado",$D58="Trancado"),
IF($A58="Mestrado",DATA.SAGA!$B58+(365*24/12),DATA.SAGA!$B58+(365*48/12)),"*")</f>
        <v>*</v>
      </c>
      <c r="H58" s="89" t="str">
        <f t="shared" si="5"/>
        <v>*</v>
      </c>
      <c r="I58" s="87">
        <f>IF(DATA.SAGA!$K58="","*",YEAR(DATA.SAGA!$K58))</f>
        <v>2015</v>
      </c>
      <c r="J58" s="89">
        <f ca="1">IF($D58="Formado",(DATA.SAGA!$K58-DATA.SAGA!$B58)/365*12,
IF(OR($D58="Pré-Inscrito",$D58="Matriculado",$D58="Pré-inscrito"),(TODAY()-DATA.SAGA!$B58)/365*12,"*"))</f>
        <v>24.953424657534242</v>
      </c>
      <c r="K58" s="89" t="str">
        <f t="shared" si="6"/>
        <v>Formado</v>
      </c>
      <c r="L58" s="89">
        <f t="shared" ca="1" si="7"/>
        <v>24.953424657534242</v>
      </c>
      <c r="M58" s="87" t="str">
        <f t="shared" ca="1" si="8"/>
        <v>Egresso &gt; 5 anos</v>
      </c>
      <c r="N58" s="89" t="str">
        <f t="shared" si="4"/>
        <v>*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 x14ac:dyDescent="0.2">
      <c r="A59" s="87" t="str">
        <f>IF(LEFT(DATA.SAGA!$D59,2)="MA","Mestrado",
IF(LEFT(DATA.SAGA!$D59,2)="DA","Doutorado",
IF(LEFT(DATA.SAGA!$D59,2)="PD","Pós-Doutorado")))</f>
        <v>Mestrado</v>
      </c>
      <c r="B59" s="87" t="str">
        <f>DATA.SAGA!$E59</f>
        <v>Luciana Cid Póvoa</v>
      </c>
      <c r="C59" s="87" t="str">
        <f>IF(DATA.SAGA!$H59="","Sem orientador",DATA.SAGA!$H59)</f>
        <v>FTO1079 - Julio G. Silva</v>
      </c>
      <c r="D59" s="87" t="str">
        <f>DATA.SAGA!$J59</f>
        <v>Formado</v>
      </c>
      <c r="E59" s="87" t="str">
        <f>IF(DATA.SAGA!N59="","*",DATA.SAGA!N59)</f>
        <v>RJ</v>
      </c>
      <c r="F59" s="87">
        <f>YEAR(DATA.SAGA!$B59)</f>
        <v>2013</v>
      </c>
      <c r="G59" s="88" t="str">
        <f>IF(OR($D59="Pré-Inscrito",$D59="Matriculado",$D59="Trancado"),
IF($A59="Mestrado",DATA.SAGA!$B59+(365*24/12),DATA.SAGA!$B59+(365*48/12)),"*")</f>
        <v>*</v>
      </c>
      <c r="H59" s="89" t="str">
        <f t="shared" si="5"/>
        <v>*</v>
      </c>
      <c r="I59" s="87">
        <f>IF(DATA.SAGA!$K59="","*",YEAR(DATA.SAGA!$K59))</f>
        <v>2015</v>
      </c>
      <c r="J59" s="89">
        <f ca="1">IF($D59="Formado",(DATA.SAGA!$K59-DATA.SAGA!$B59)/365*12,
IF(OR($D59="Pré-Inscrito",$D59="Matriculado",$D59="Pré-inscrito"),(TODAY()-DATA.SAGA!$B59)/365*12,"*"))</f>
        <v>25.413698630136984</v>
      </c>
      <c r="K59" s="89" t="str">
        <f t="shared" si="6"/>
        <v>Formado</v>
      </c>
      <c r="L59" s="89">
        <f t="shared" ca="1" si="7"/>
        <v>25.413698630136984</v>
      </c>
      <c r="M59" s="87" t="str">
        <f t="shared" ca="1" si="8"/>
        <v>Egresso &gt; 5 anos</v>
      </c>
      <c r="N59" s="89" t="str">
        <f t="shared" si="4"/>
        <v>*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2">
      <c r="A60" s="87" t="str">
        <f>IF(LEFT(DATA.SAGA!$D60,2)="MA","Mestrado",
IF(LEFT(DATA.SAGA!$D60,2)="DA","Doutorado",
IF(LEFT(DATA.SAGA!$D60,2)="PD","Pós-Doutorado")))</f>
        <v>Mestrado</v>
      </c>
      <c r="B60" s="87" t="str">
        <f>DATA.SAGA!$E60</f>
        <v>Camilla Polonini Martins</v>
      </c>
      <c r="C60" s="87" t="str">
        <f>IF(DATA.SAGA!$H60="","Sem orientador",DATA.SAGA!$H60)</f>
        <v>FTO1111 - Laura Oliveira</v>
      </c>
      <c r="D60" s="87" t="str">
        <f>DATA.SAGA!$J60</f>
        <v>Formado</v>
      </c>
      <c r="E60" s="87" t="str">
        <f>IF(DATA.SAGA!N60="","*",DATA.SAGA!N60)</f>
        <v>RJ</v>
      </c>
      <c r="F60" s="87">
        <f>YEAR(DATA.SAGA!$B60)</f>
        <v>2013</v>
      </c>
      <c r="G60" s="88" t="str">
        <f>IF(OR($D60="Pré-Inscrito",$D60="Matriculado",$D60="Trancado"),
IF($A60="Mestrado",DATA.SAGA!$B60+(365*24/12),DATA.SAGA!$B60+(365*48/12)),"*")</f>
        <v>*</v>
      </c>
      <c r="H60" s="89" t="str">
        <f t="shared" si="5"/>
        <v>*</v>
      </c>
      <c r="I60" s="87">
        <f>IF(DATA.SAGA!$K60="","*",YEAR(DATA.SAGA!$K60))</f>
        <v>2015</v>
      </c>
      <c r="J60" s="89">
        <f ca="1">IF($D60="Formado",(DATA.SAGA!$K60-DATA.SAGA!$B60)/365*12,
IF(OR($D60="Pré-Inscrito",$D60="Matriculado",$D60="Pré-inscrito"),(TODAY()-DATA.SAGA!$B60)/365*12,"*"))</f>
        <v>23.868493150684934</v>
      </c>
      <c r="K60" s="89" t="str">
        <f t="shared" si="6"/>
        <v>Formado</v>
      </c>
      <c r="L60" s="89">
        <f t="shared" ca="1" si="7"/>
        <v>23.868493150684934</v>
      </c>
      <c r="M60" s="87" t="str">
        <f t="shared" ca="1" si="8"/>
        <v>Egresso &gt; 5 anos</v>
      </c>
      <c r="N60" s="89" t="str">
        <f t="shared" si="4"/>
        <v>*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 x14ac:dyDescent="0.2">
      <c r="A61" s="87" t="str">
        <f>IF(LEFT(DATA.SAGA!$D61,2)="MA","Mestrado",
IF(LEFT(DATA.SAGA!$D61,2)="DA","Doutorado",
IF(LEFT(DATA.SAGA!$D61,2)="PD","Pós-Doutorado")))</f>
        <v>Mestrado</v>
      </c>
      <c r="B61" s="87" t="str">
        <f>DATA.SAGA!$E61</f>
        <v>Ingrid Jardim de Azeredo Souza</v>
      </c>
      <c r="C61" s="87" t="str">
        <f>IF(DATA.SAGA!$H61="","Sem orientador",DATA.SAGA!$H61)</f>
        <v>FTO1096 - Arthur Ferreira</v>
      </c>
      <c r="D61" s="87" t="str">
        <f>DATA.SAGA!$J61</f>
        <v>Formado</v>
      </c>
      <c r="E61" s="87" t="str">
        <f>IF(DATA.SAGA!N61="","*",DATA.SAGA!N61)</f>
        <v>RJ</v>
      </c>
      <c r="F61" s="87">
        <f>YEAR(DATA.SAGA!$B61)</f>
        <v>2013</v>
      </c>
      <c r="G61" s="88" t="str">
        <f>IF(OR($D61="Pré-Inscrito",$D61="Matriculado",$D61="Trancado"),
IF($A61="Mestrado",DATA.SAGA!$B61+(365*24/12),DATA.SAGA!$B61+(365*48/12)),"*")</f>
        <v>*</v>
      </c>
      <c r="H61" s="89" t="str">
        <f t="shared" si="5"/>
        <v>*</v>
      </c>
      <c r="I61" s="87">
        <f>IF(DATA.SAGA!$K61="","*",YEAR(DATA.SAGA!$K61))</f>
        <v>2015</v>
      </c>
      <c r="J61" s="89">
        <f ca="1">IF($D61="Formado",(DATA.SAGA!$K61-DATA.SAGA!$B61)/365*12,
IF(OR($D61="Pré-Inscrito",$D61="Matriculado",$D61="Pré-inscrito"),(TODAY()-DATA.SAGA!$B61)/365*12,"*"))</f>
        <v>24.986301369863014</v>
      </c>
      <c r="K61" s="89" t="str">
        <f t="shared" si="6"/>
        <v>Formado</v>
      </c>
      <c r="L61" s="89">
        <f t="shared" ca="1" si="7"/>
        <v>24.986301369863014</v>
      </c>
      <c r="M61" s="87" t="str">
        <f t="shared" ca="1" si="8"/>
        <v>Egresso &gt; 5 anos</v>
      </c>
      <c r="N61" s="89" t="str">
        <f t="shared" si="4"/>
        <v>*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 x14ac:dyDescent="0.2">
      <c r="A62" s="87" t="str">
        <f>IF(LEFT(DATA.SAGA!$D62,2)="MA","Mestrado",
IF(LEFT(DATA.SAGA!$D62,2)="DA","Doutorado",
IF(LEFT(DATA.SAGA!$D62,2)="PD","Pós-Doutorado")))</f>
        <v>Mestrado</v>
      </c>
      <c r="B62" s="87" t="str">
        <f>DATA.SAGA!$E62</f>
        <v>Lucia Rodrigues Cascão</v>
      </c>
      <c r="C62" s="87" t="str">
        <f>IF(DATA.SAGA!$H62="","Sem orientador",DATA.SAGA!$H62)</f>
        <v>Sem orientador</v>
      </c>
      <c r="D62" s="87" t="str">
        <f>DATA.SAGA!$J62</f>
        <v>Desligado</v>
      </c>
      <c r="E62" s="87" t="str">
        <f>IF(DATA.SAGA!N62="","*",DATA.SAGA!N62)</f>
        <v>RJ</v>
      </c>
      <c r="F62" s="87">
        <f>YEAR(DATA.SAGA!$B62)</f>
        <v>2013</v>
      </c>
      <c r="G62" s="88" t="str">
        <f>IF(OR($D62="Pré-Inscrito",$D62="Matriculado",$D62="Trancado"),
IF($A62="Mestrado",DATA.SAGA!$B62+(365*24/12),DATA.SAGA!$B62+(365*48/12)),"*")</f>
        <v>*</v>
      </c>
      <c r="H62" s="89" t="str">
        <f t="shared" si="5"/>
        <v>*</v>
      </c>
      <c r="I62" s="87" t="str">
        <f>IF(DATA.SAGA!$K62="","*",YEAR(DATA.SAGA!$K62))</f>
        <v>*</v>
      </c>
      <c r="J62" s="89" t="str">
        <f ca="1">IF($D62="Formado",(DATA.SAGA!$K62-DATA.SAGA!$B62)/365*12,
IF(OR($D62="Pré-Inscrito",$D62="Matriculado",$D62="Pré-inscrito"),(TODAY()-DATA.SAGA!$B62)/365*12,"*"))</f>
        <v>*</v>
      </c>
      <c r="K62" s="89" t="str">
        <f t="shared" si="6"/>
        <v>Desligado</v>
      </c>
      <c r="L62" s="89" t="str">
        <f t="shared" si="7"/>
        <v>*</v>
      </c>
      <c r="M62" s="87" t="str">
        <f t="shared" ca="1" si="8"/>
        <v>*</v>
      </c>
      <c r="N62" s="89" t="str">
        <f t="shared" si="4"/>
        <v>*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 x14ac:dyDescent="0.2">
      <c r="A63" s="87" t="str">
        <f>IF(LEFT(DATA.SAGA!$D63,2)="MA","Mestrado",
IF(LEFT(DATA.SAGA!$D63,2)="DA","Doutorado",
IF(LEFT(DATA.SAGA!$D63,2)="PD","Pós-Doutorado")))</f>
        <v>Mestrado</v>
      </c>
      <c r="B63" s="87" t="str">
        <f>DATA.SAGA!$E63</f>
        <v>Monique Maron Menezes</v>
      </c>
      <c r="C63" s="87" t="str">
        <f>IF(DATA.SAGA!$H63="","Sem orientador",DATA.SAGA!$H63)</f>
        <v>FTO1085 - Anke Bergmann</v>
      </c>
      <c r="D63" s="87" t="str">
        <f>DATA.SAGA!$J63</f>
        <v>Formado</v>
      </c>
      <c r="E63" s="87" t="str">
        <f>IF(DATA.SAGA!N63="","*",DATA.SAGA!N63)</f>
        <v>RJ</v>
      </c>
      <c r="F63" s="87">
        <f>YEAR(DATA.SAGA!$B63)</f>
        <v>2013</v>
      </c>
      <c r="G63" s="88" t="str">
        <f>IF(OR($D63="Pré-Inscrito",$D63="Matriculado",$D63="Trancado"),
IF($A63="Mestrado",DATA.SAGA!$B63+(365*24/12),DATA.SAGA!$B63+(365*48/12)),"*")</f>
        <v>*</v>
      </c>
      <c r="H63" s="89" t="str">
        <f t="shared" si="5"/>
        <v>*</v>
      </c>
      <c r="I63" s="87">
        <f>IF(DATA.SAGA!$K63="","*",YEAR(DATA.SAGA!$K63))</f>
        <v>2014</v>
      </c>
      <c r="J63" s="89">
        <f ca="1">IF($D63="Formado",(DATA.SAGA!$K63-DATA.SAGA!$B63)/365*12,
IF(OR($D63="Pré-Inscrito",$D63="Matriculado",$D63="Pré-inscrito"),(TODAY()-DATA.SAGA!$B63)/365*12,"*"))</f>
        <v>21.895890410958906</v>
      </c>
      <c r="K63" s="89" t="str">
        <f t="shared" si="6"/>
        <v>Formado</v>
      </c>
      <c r="L63" s="89">
        <f t="shared" ca="1" si="7"/>
        <v>21.895890410958906</v>
      </c>
      <c r="M63" s="87" t="str">
        <f t="shared" ca="1" si="8"/>
        <v>Egresso &gt; 5 anos</v>
      </c>
      <c r="N63" s="89" t="str">
        <f t="shared" si="4"/>
        <v>*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 x14ac:dyDescent="0.2">
      <c r="A64" s="87" t="str">
        <f>IF(LEFT(DATA.SAGA!$D64,2)="MA","Mestrado",
IF(LEFT(DATA.SAGA!$D64,2)="DA","Doutorado",
IF(LEFT(DATA.SAGA!$D64,2)="PD","Pós-Doutorado")))</f>
        <v>Mestrado</v>
      </c>
      <c r="B64" s="87" t="str">
        <f>DATA.SAGA!$E64</f>
        <v>Thiago Badaró da Silva</v>
      </c>
      <c r="C64" s="87" t="str">
        <f>IF(DATA.SAGA!$H64="","Sem orientador",DATA.SAGA!$H64)</f>
        <v>Sem orientador</v>
      </c>
      <c r="D64" s="87" t="str">
        <f>DATA.SAGA!$J64</f>
        <v>Desligado</v>
      </c>
      <c r="E64" s="87" t="str">
        <f>IF(DATA.SAGA!N64="","*",DATA.SAGA!N64)</f>
        <v>RJ</v>
      </c>
      <c r="F64" s="87">
        <f>YEAR(DATA.SAGA!$B64)</f>
        <v>2013</v>
      </c>
      <c r="G64" s="88" t="str">
        <f>IF(OR($D64="Pré-Inscrito",$D64="Matriculado",$D64="Trancado"),
IF($A64="Mestrado",DATA.SAGA!$B64+(365*24/12),DATA.SAGA!$B64+(365*48/12)),"*")</f>
        <v>*</v>
      </c>
      <c r="H64" s="89" t="str">
        <f t="shared" si="5"/>
        <v>*</v>
      </c>
      <c r="I64" s="87" t="str">
        <f>IF(DATA.SAGA!$K64="","*",YEAR(DATA.SAGA!$K64))</f>
        <v>*</v>
      </c>
      <c r="J64" s="89" t="str">
        <f ca="1">IF($D64="Formado",(DATA.SAGA!$K64-DATA.SAGA!$B64)/365*12,
IF(OR($D64="Pré-Inscrito",$D64="Matriculado",$D64="Pré-inscrito"),(TODAY()-DATA.SAGA!$B64)/365*12,"*"))</f>
        <v>*</v>
      </c>
      <c r="K64" s="89" t="str">
        <f t="shared" si="6"/>
        <v>Desligado</v>
      </c>
      <c r="L64" s="89" t="str">
        <f t="shared" si="7"/>
        <v>*</v>
      </c>
      <c r="M64" s="87" t="str">
        <f t="shared" ca="1" si="8"/>
        <v>*</v>
      </c>
      <c r="N64" s="89" t="str">
        <f t="shared" si="4"/>
        <v>*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 x14ac:dyDescent="0.2">
      <c r="A65" s="87" t="str">
        <f>IF(LEFT(DATA.SAGA!$D65,2)="MA","Mestrado",
IF(LEFT(DATA.SAGA!$D65,2)="DA","Doutorado",
IF(LEFT(DATA.SAGA!$D65,2)="PD","Pós-Doutorado")))</f>
        <v>Mestrado</v>
      </c>
      <c r="B65" s="87" t="str">
        <f>DATA.SAGA!$E65</f>
        <v>Candida Maria de Souza</v>
      </c>
      <c r="C65" s="87" t="str">
        <f>IF(DATA.SAGA!$H65="","Sem orientador",DATA.SAGA!$H65)</f>
        <v>FTO1075 - Sara Menezes</v>
      </c>
      <c r="D65" s="87" t="str">
        <f>DATA.SAGA!$J65</f>
        <v>Formado</v>
      </c>
      <c r="E65" s="87" t="str">
        <f>IF(DATA.SAGA!N65="","*",DATA.SAGA!N65)</f>
        <v>RJ</v>
      </c>
      <c r="F65" s="87">
        <f>YEAR(DATA.SAGA!$B65)</f>
        <v>2013</v>
      </c>
      <c r="G65" s="88" t="str">
        <f>IF(OR($D65="Pré-Inscrito",$D65="Matriculado",$D65="Trancado"),
IF($A65="Mestrado",DATA.SAGA!$B65+(365*24/12),DATA.SAGA!$B65+(365*48/12)),"*")</f>
        <v>*</v>
      </c>
      <c r="H65" s="89" t="str">
        <f t="shared" si="5"/>
        <v>*</v>
      </c>
      <c r="I65" s="87">
        <f>IF(DATA.SAGA!$K65="","*",YEAR(DATA.SAGA!$K65))</f>
        <v>2016</v>
      </c>
      <c r="J65" s="89">
        <f ca="1">IF($D65="Formado",(DATA.SAGA!$K65-DATA.SAGA!$B65)/365*12,
IF(OR($D65="Pré-Inscrito",$D65="Matriculado",$D65="Pré-inscrito"),(TODAY()-DATA.SAGA!$B65)/365*12,"*"))</f>
        <v>41.457534246575342</v>
      </c>
      <c r="K65" s="89" t="str">
        <f t="shared" si="6"/>
        <v>Formado</v>
      </c>
      <c r="L65" s="89">
        <f t="shared" ca="1" si="7"/>
        <v>41.457534246575342</v>
      </c>
      <c r="M65" s="87" t="str">
        <f t="shared" ca="1" si="8"/>
        <v>Egresso &gt; 5 anos</v>
      </c>
      <c r="N65" s="89" t="str">
        <f t="shared" si="4"/>
        <v>*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 x14ac:dyDescent="0.2">
      <c r="A66" s="87" t="str">
        <f>IF(LEFT(DATA.SAGA!$D66,2)="MA","Mestrado",
IF(LEFT(DATA.SAGA!$D66,2)="DA","Doutorado",
IF(LEFT(DATA.SAGA!$D66,2)="PD","Pós-Doutorado")))</f>
        <v>Mestrado</v>
      </c>
      <c r="B66" s="87" t="str">
        <f>DATA.SAGA!$E66</f>
        <v>Danielle Cristine Carvalho Muniz e Silva</v>
      </c>
      <c r="C66" s="87" t="str">
        <f>IF(DATA.SAGA!$H66="","Sem orientador",DATA.SAGA!$H66)</f>
        <v>FTO1079 - Julio G. Silva</v>
      </c>
      <c r="D66" s="87" t="str">
        <f>DATA.SAGA!$J66</f>
        <v>Formado</v>
      </c>
      <c r="E66" s="87" t="str">
        <f>IF(DATA.SAGA!N66="","*",DATA.SAGA!N66)</f>
        <v>RJ</v>
      </c>
      <c r="F66" s="87">
        <f>YEAR(DATA.SAGA!$B66)</f>
        <v>2013</v>
      </c>
      <c r="G66" s="88" t="str">
        <f>IF(OR($D66="Pré-Inscrito",$D66="Matriculado",$D66="Trancado"),
IF($A66="Mestrado",DATA.SAGA!$B66+(365*24/12),DATA.SAGA!$B66+(365*48/12)),"*")</f>
        <v>*</v>
      </c>
      <c r="H66" s="89" t="str">
        <f t="shared" si="5"/>
        <v>*</v>
      </c>
      <c r="I66" s="87">
        <f>IF(DATA.SAGA!$K66="","*",YEAR(DATA.SAGA!$K66))</f>
        <v>2015</v>
      </c>
      <c r="J66" s="89">
        <f ca="1">IF($D66="Formado",(DATA.SAGA!$K66-DATA.SAGA!$B66)/365*12,
IF(OR($D66="Pré-Inscrito",$D66="Matriculado",$D66="Pré-inscrito"),(TODAY()-DATA.SAGA!$B66)/365*12,"*"))</f>
        <v>25.841095890410955</v>
      </c>
      <c r="K66" s="89" t="str">
        <f t="shared" si="6"/>
        <v>Formado</v>
      </c>
      <c r="L66" s="89">
        <f t="shared" ca="1" si="7"/>
        <v>25.841095890410955</v>
      </c>
      <c r="M66" s="87" t="str">
        <f t="shared" ca="1" si="8"/>
        <v>Egresso &gt; 5 anos</v>
      </c>
      <c r="N66" s="89" t="str">
        <f t="shared" ref="N66:N129" si="9">IF(AND(COUNTIF($B:$B,$B66)&gt;1,$A66="Doutorado"),"Sim","*")</f>
        <v>*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 x14ac:dyDescent="0.2">
      <c r="A67" s="87" t="str">
        <f>IF(LEFT(DATA.SAGA!$D67,2)="MA","Mestrado",
IF(LEFT(DATA.SAGA!$D67,2)="DA","Doutorado",
IF(LEFT(DATA.SAGA!$D67,2)="PD","Pós-Doutorado")))</f>
        <v>Mestrado</v>
      </c>
      <c r="B67" s="87" t="str">
        <f>DATA.SAGA!$E67</f>
        <v>Vivian Regina Leal Saraiva</v>
      </c>
      <c r="C67" s="87" t="str">
        <f>IF(DATA.SAGA!$H67="","Sem orientador",DATA.SAGA!$H67)</f>
        <v>Sem orientador</v>
      </c>
      <c r="D67" s="87" t="str">
        <f>DATA.SAGA!$J67</f>
        <v>Desligado</v>
      </c>
      <c r="E67" s="87" t="str">
        <f>IF(DATA.SAGA!N67="","*",DATA.SAGA!N67)</f>
        <v>RJ</v>
      </c>
      <c r="F67" s="87">
        <f>YEAR(DATA.SAGA!$B67)</f>
        <v>2013</v>
      </c>
      <c r="G67" s="88" t="str">
        <f>IF(OR($D67="Pré-Inscrito",$D67="Matriculado",$D67="Trancado"),
IF($A67="Mestrado",DATA.SAGA!$B67+(365*24/12),DATA.SAGA!$B67+(365*48/12)),"*")</f>
        <v>*</v>
      </c>
      <c r="H67" s="89" t="str">
        <f t="shared" ref="H67:H130" si="10">IF(OR($D67="Pré-Inscrito",$D67="Matriculado"),_xlfn.CONCAT(YEAR(G67),"-",IF(MONTH(G67)&lt;=6,1,2)),"*")</f>
        <v>*</v>
      </c>
      <c r="I67" s="87" t="str">
        <f>IF(DATA.SAGA!$K67="","*",YEAR(DATA.SAGA!$K67))</f>
        <v>*</v>
      </c>
      <c r="J67" s="89" t="str">
        <f ca="1">IF($D67="Formado",(DATA.SAGA!$K67-DATA.SAGA!$B67)/365*12,
IF(OR($D67="Pré-Inscrito",$D67="Matriculado",$D67="Pré-inscrito"),(TODAY()-DATA.SAGA!$B67)/365*12,"*"))</f>
        <v>*</v>
      </c>
      <c r="K67" s="89" t="str">
        <f t="shared" si="6"/>
        <v>Desligado</v>
      </c>
      <c r="L67" s="89" t="str">
        <f t="shared" si="7"/>
        <v>*</v>
      </c>
      <c r="M67" s="87" t="str">
        <f t="shared" ca="1" si="8"/>
        <v>*</v>
      </c>
      <c r="N67" s="89" t="str">
        <f t="shared" si="9"/>
        <v>*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 x14ac:dyDescent="0.2">
      <c r="A68" s="87" t="str">
        <f>IF(LEFT(DATA.SAGA!$D68,2)="MA","Mestrado",
IF(LEFT(DATA.SAGA!$D68,2)="DA","Doutorado",
IF(LEFT(DATA.SAGA!$D68,2)="PD","Pós-Doutorado")))</f>
        <v>Mestrado</v>
      </c>
      <c r="B68" s="87" t="str">
        <f>DATA.SAGA!$E68</f>
        <v>Érica Guimarães Vianna</v>
      </c>
      <c r="C68" s="87" t="str">
        <f>IF(DATA.SAGA!$H68="","Sem orientador",DATA.SAGA!$H68)</f>
        <v>FTO1111 - Laura Oliveira</v>
      </c>
      <c r="D68" s="87" t="str">
        <f>DATA.SAGA!$J68</f>
        <v>Formado</v>
      </c>
      <c r="E68" s="87" t="str">
        <f>IF(DATA.SAGA!N68="","*",DATA.SAGA!N68)</f>
        <v>RJ</v>
      </c>
      <c r="F68" s="87">
        <f>YEAR(DATA.SAGA!$B68)</f>
        <v>2013</v>
      </c>
      <c r="G68" s="88" t="str">
        <f>IF(OR($D68="Pré-Inscrito",$D68="Matriculado",$D68="Trancado"),
IF($A68="Mestrado",DATA.SAGA!$B68+(365*24/12),DATA.SAGA!$B68+(365*48/12)),"*")</f>
        <v>*</v>
      </c>
      <c r="H68" s="89" t="str">
        <f t="shared" si="10"/>
        <v>*</v>
      </c>
      <c r="I68" s="87">
        <f>IF(DATA.SAGA!$K68="","*",YEAR(DATA.SAGA!$K68))</f>
        <v>2015</v>
      </c>
      <c r="J68" s="89">
        <f ca="1">IF($D68="Formado",(DATA.SAGA!$K68-DATA.SAGA!$B68)/365*12,
IF(OR($D68="Pré-Inscrito",$D68="Matriculado",$D68="Pré-inscrito"),(TODAY()-DATA.SAGA!$B68)/365*12,"*"))</f>
        <v>18.673972602739727</v>
      </c>
      <c r="K68" s="89" t="str">
        <f t="shared" si="6"/>
        <v>Formado</v>
      </c>
      <c r="L68" s="89">
        <f t="shared" ca="1" si="7"/>
        <v>18.673972602739727</v>
      </c>
      <c r="M68" s="87" t="str">
        <f t="shared" ca="1" si="8"/>
        <v>Egresso &gt; 5 anos</v>
      </c>
      <c r="N68" s="89" t="str">
        <f t="shared" si="9"/>
        <v>*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 x14ac:dyDescent="0.2">
      <c r="A69" s="87" t="str">
        <f>IF(LEFT(DATA.SAGA!$D69,2)="MA","Mestrado",
IF(LEFT(DATA.SAGA!$D69,2)="DA","Doutorado",
IF(LEFT(DATA.SAGA!$D69,2)="PD","Pós-Doutorado")))</f>
        <v>Mestrado</v>
      </c>
      <c r="B69" s="87" t="str">
        <f>DATA.SAGA!$E69</f>
        <v>Dilma Baptista Fernandes</v>
      </c>
      <c r="C69" s="87" t="str">
        <f>IF(DATA.SAGA!$H69="","Sem orientador",DATA.SAGA!$H69)</f>
        <v>FTO1075 - Sara Menezes</v>
      </c>
      <c r="D69" s="87" t="str">
        <f>DATA.SAGA!$J69</f>
        <v>Formado</v>
      </c>
      <c r="E69" s="87" t="str">
        <f>IF(DATA.SAGA!N69="","*",DATA.SAGA!N69)</f>
        <v>RJ</v>
      </c>
      <c r="F69" s="87">
        <f>YEAR(DATA.SAGA!$B69)</f>
        <v>2013</v>
      </c>
      <c r="G69" s="88" t="str">
        <f>IF(OR($D69="Pré-Inscrito",$D69="Matriculado",$D69="Trancado"),
IF($A69="Mestrado",DATA.SAGA!$B69+(365*24/12),DATA.SAGA!$B69+(365*48/12)),"*")</f>
        <v>*</v>
      </c>
      <c r="H69" s="89" t="str">
        <f t="shared" si="10"/>
        <v>*</v>
      </c>
      <c r="I69" s="87">
        <f>IF(DATA.SAGA!$K69="","*",YEAR(DATA.SAGA!$K69))</f>
        <v>2017</v>
      </c>
      <c r="J69" s="89">
        <f ca="1">IF($D69="Formado",(DATA.SAGA!$K69-DATA.SAGA!$B69)/365*12,
IF(OR($D69="Pré-Inscrito",$D69="Matriculado",$D69="Pré-inscrito"),(TODAY()-DATA.SAGA!$B69)/365*12,"*"))</f>
        <v>48.098630136986301</v>
      </c>
      <c r="K69" s="89" t="str">
        <f t="shared" si="6"/>
        <v>Formado</v>
      </c>
      <c r="L69" s="89">
        <f t="shared" ca="1" si="7"/>
        <v>48.098630136986301</v>
      </c>
      <c r="M69" s="87" t="str">
        <f t="shared" ca="1" si="8"/>
        <v>Egresso</v>
      </c>
      <c r="N69" s="89" t="str">
        <f t="shared" si="9"/>
        <v>*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 x14ac:dyDescent="0.2">
      <c r="A70" s="87" t="str">
        <f>IF(LEFT(DATA.SAGA!$D70,2)="MA","Mestrado",
IF(LEFT(DATA.SAGA!$D70,2)="DA","Doutorado",
IF(LEFT(DATA.SAGA!$D70,2)="PD","Pós-Doutorado")))</f>
        <v>Mestrado</v>
      </c>
      <c r="B70" s="87" t="str">
        <f>DATA.SAGA!$E70</f>
        <v>Jeter Pereira de Freitas</v>
      </c>
      <c r="C70" s="87" t="str">
        <f>IF(DATA.SAGA!$H70="","Sem orientador",DATA.SAGA!$H70)</f>
        <v>EDF1074 - Patrícia Vigário</v>
      </c>
      <c r="D70" s="87" t="str">
        <f>DATA.SAGA!$J70</f>
        <v>Formado</v>
      </c>
      <c r="E70" s="87" t="str">
        <f>IF(DATA.SAGA!N70="","*",DATA.SAGA!N70)</f>
        <v>RJ</v>
      </c>
      <c r="F70" s="87">
        <f>YEAR(DATA.SAGA!$B70)</f>
        <v>2013</v>
      </c>
      <c r="G70" s="88" t="str">
        <f>IF(OR($D70="Pré-Inscrito",$D70="Matriculado",$D70="Trancado"),
IF($A70="Mestrado",DATA.SAGA!$B70+(365*24/12),DATA.SAGA!$B70+(365*48/12)),"*")</f>
        <v>*</v>
      </c>
      <c r="H70" s="89" t="str">
        <f t="shared" si="10"/>
        <v>*</v>
      </c>
      <c r="I70" s="87">
        <f>IF(DATA.SAGA!$K70="","*",YEAR(DATA.SAGA!$K70))</f>
        <v>2015</v>
      </c>
      <c r="J70" s="89">
        <f ca="1">IF($D70="Formado",(DATA.SAGA!$K70-DATA.SAGA!$B70)/365*12,
IF(OR($D70="Pré-Inscrito",$D70="Matriculado",$D70="Pré-inscrito"),(TODAY()-DATA.SAGA!$B70)/365*12,"*"))</f>
        <v>24.920547945205481</v>
      </c>
      <c r="K70" s="89" t="str">
        <f t="shared" si="6"/>
        <v>Formado</v>
      </c>
      <c r="L70" s="89">
        <f t="shared" ca="1" si="7"/>
        <v>24.920547945205481</v>
      </c>
      <c r="M70" s="87" t="str">
        <f t="shared" ca="1" si="8"/>
        <v>Egresso &gt; 5 anos</v>
      </c>
      <c r="N70" s="89" t="str">
        <f t="shared" si="9"/>
        <v>*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 x14ac:dyDescent="0.2">
      <c r="A71" s="87" t="str">
        <f>IF(LEFT(DATA.SAGA!$D71,2)="MA","Mestrado",
IF(LEFT(DATA.SAGA!$D71,2)="DA","Doutorado",
IF(LEFT(DATA.SAGA!$D71,2)="PD","Pós-Doutorado")))</f>
        <v>Mestrado</v>
      </c>
      <c r="B71" s="87" t="str">
        <f>DATA.SAGA!$E71</f>
        <v>Thiago Regis dos Santos Loureiro</v>
      </c>
      <c r="C71" s="87" t="str">
        <f>IF(DATA.SAGA!$H71="","Sem orientador",DATA.SAGA!$H71)</f>
        <v>Sem orientador</v>
      </c>
      <c r="D71" s="87" t="str">
        <f>DATA.SAGA!$J71</f>
        <v>Desligado</v>
      </c>
      <c r="E71" s="87" t="str">
        <f>IF(DATA.SAGA!N71="","*",DATA.SAGA!N71)</f>
        <v>RJ</v>
      </c>
      <c r="F71" s="87">
        <f>YEAR(DATA.SAGA!$B71)</f>
        <v>2013</v>
      </c>
      <c r="G71" s="88" t="str">
        <f>IF(OR($D71="Pré-Inscrito",$D71="Matriculado",$D71="Trancado"),
IF($A71="Mestrado",DATA.SAGA!$B71+(365*24/12),DATA.SAGA!$B71+(365*48/12)),"*")</f>
        <v>*</v>
      </c>
      <c r="H71" s="89" t="str">
        <f t="shared" si="10"/>
        <v>*</v>
      </c>
      <c r="I71" s="87" t="str">
        <f>IF(DATA.SAGA!$K71="","*",YEAR(DATA.SAGA!$K71))</f>
        <v>*</v>
      </c>
      <c r="J71" s="89" t="str">
        <f ca="1">IF($D71="Formado",(DATA.SAGA!$K71-DATA.SAGA!$B71)/365*12,
IF(OR($D71="Pré-Inscrito",$D71="Matriculado",$D71="Pré-inscrito"),(TODAY()-DATA.SAGA!$B71)/365*12,"*"))</f>
        <v>*</v>
      </c>
      <c r="K71" s="89" t="str">
        <f t="shared" si="6"/>
        <v>Desligado</v>
      </c>
      <c r="L71" s="89" t="str">
        <f t="shared" si="7"/>
        <v>*</v>
      </c>
      <c r="M71" s="87" t="str">
        <f t="shared" ca="1" si="8"/>
        <v>*</v>
      </c>
      <c r="N71" s="89" t="str">
        <f t="shared" si="9"/>
        <v>*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 x14ac:dyDescent="0.2">
      <c r="A72" s="87" t="str">
        <f>IF(LEFT(DATA.SAGA!$D72,2)="MA","Mestrado",
IF(LEFT(DATA.SAGA!$D72,2)="DA","Doutorado",
IF(LEFT(DATA.SAGA!$D72,2)="PD","Pós-Doutorado")))</f>
        <v>Mestrado</v>
      </c>
      <c r="B72" s="87" t="str">
        <f>DATA.SAGA!$E72</f>
        <v>Sonia Pabst</v>
      </c>
      <c r="C72" s="87" t="str">
        <f>IF(DATA.SAGA!$H72="","Sem orientador",DATA.SAGA!$H72)</f>
        <v>FTO1124 - Leandro Nogueira</v>
      </c>
      <c r="D72" s="87" t="str">
        <f>DATA.SAGA!$J72</f>
        <v>Formado</v>
      </c>
      <c r="E72" s="87" t="str">
        <f>IF(DATA.SAGA!N72="","*",DATA.SAGA!N72)</f>
        <v>RJ</v>
      </c>
      <c r="F72" s="87">
        <f>YEAR(DATA.SAGA!$B72)</f>
        <v>2013</v>
      </c>
      <c r="G72" s="88" t="str">
        <f>IF(OR($D72="Pré-Inscrito",$D72="Matriculado",$D72="Trancado"),
IF($A72="Mestrado",DATA.SAGA!$B72+(365*24/12),DATA.SAGA!$B72+(365*48/12)),"*")</f>
        <v>*</v>
      </c>
      <c r="H72" s="89" t="str">
        <f t="shared" si="10"/>
        <v>*</v>
      </c>
      <c r="I72" s="87">
        <f>IF(DATA.SAGA!$K72="","*",YEAR(DATA.SAGA!$K72))</f>
        <v>2016</v>
      </c>
      <c r="J72" s="89">
        <f ca="1">IF($D72="Formado",(DATA.SAGA!$K72-DATA.SAGA!$B72)/365*12,
IF(OR($D72="Pré-Inscrito",$D72="Matriculado",$D72="Pré-inscrito"),(TODAY()-DATA.SAGA!$B72)/365*12,"*"))</f>
        <v>30.969863013698628</v>
      </c>
      <c r="K72" s="89" t="str">
        <f t="shared" si="6"/>
        <v>Formado</v>
      </c>
      <c r="L72" s="89">
        <f t="shared" ca="1" si="7"/>
        <v>30.969863013698628</v>
      </c>
      <c r="M72" s="87" t="str">
        <f t="shared" ca="1" si="8"/>
        <v>Egresso &gt; 5 anos</v>
      </c>
      <c r="N72" s="89" t="str">
        <f t="shared" si="9"/>
        <v>*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 x14ac:dyDescent="0.2">
      <c r="A73" s="87" t="str">
        <f>IF(LEFT(DATA.SAGA!$D73,2)="MA","Mestrado",
IF(LEFT(DATA.SAGA!$D73,2)="DA","Doutorado",
IF(LEFT(DATA.SAGA!$D73,2)="PD","Pós-Doutorado")))</f>
        <v>Mestrado</v>
      </c>
      <c r="B73" s="87" t="str">
        <f>DATA.SAGA!$E73</f>
        <v>Carlos Eduardo Vicentini</v>
      </c>
      <c r="C73" s="87" t="str">
        <f>IF(DATA.SAGA!$H73="","Sem orientador",DATA.SAGA!$H73)</f>
        <v>EDF1074 - Patrícia Vigário</v>
      </c>
      <c r="D73" s="87" t="str">
        <f>DATA.SAGA!$J73</f>
        <v>Formado</v>
      </c>
      <c r="E73" s="87" t="str">
        <f>IF(DATA.SAGA!N73="","*",DATA.SAGA!N73)</f>
        <v>RJ</v>
      </c>
      <c r="F73" s="87">
        <f>YEAR(DATA.SAGA!$B73)</f>
        <v>2013</v>
      </c>
      <c r="G73" s="88" t="str">
        <f>IF(OR($D73="Pré-Inscrito",$D73="Matriculado",$D73="Trancado"),
IF($A73="Mestrado",DATA.SAGA!$B73+(365*24/12),DATA.SAGA!$B73+(365*48/12)),"*")</f>
        <v>*</v>
      </c>
      <c r="H73" s="89" t="str">
        <f t="shared" si="10"/>
        <v>*</v>
      </c>
      <c r="I73" s="87">
        <f>IF(DATA.SAGA!$K73="","*",YEAR(DATA.SAGA!$K73))</f>
        <v>2015</v>
      </c>
      <c r="J73" s="89">
        <f ca="1">IF($D73="Formado",(DATA.SAGA!$K73-DATA.SAGA!$B73)/365*12,
IF(OR($D73="Pré-Inscrito",$D73="Matriculado",$D73="Pré-inscrito"),(TODAY()-DATA.SAGA!$B73)/365*12,"*"))</f>
        <v>24.789041095890411</v>
      </c>
      <c r="K73" s="89" t="str">
        <f t="shared" si="6"/>
        <v>Formado</v>
      </c>
      <c r="L73" s="89">
        <f t="shared" ca="1" si="7"/>
        <v>24.789041095890411</v>
      </c>
      <c r="M73" s="87" t="str">
        <f t="shared" ca="1" si="8"/>
        <v>Egresso &gt; 5 anos</v>
      </c>
      <c r="N73" s="89" t="str">
        <f t="shared" si="9"/>
        <v>*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 x14ac:dyDescent="0.2">
      <c r="A74" s="87" t="str">
        <f>IF(LEFT(DATA.SAGA!$D74,2)="MA","Mestrado",
IF(LEFT(DATA.SAGA!$D74,2)="DA","Doutorado",
IF(LEFT(DATA.SAGA!$D74,2)="PD","Pós-Doutorado")))</f>
        <v>Mestrado</v>
      </c>
      <c r="B74" s="87" t="str">
        <f>DATA.SAGA!$E74</f>
        <v>Nathalia Gomes Ribeiro de Moura</v>
      </c>
      <c r="C74" s="87" t="str">
        <f>IF(DATA.SAGA!$H74="","Sem orientador",DATA.SAGA!$H74)</f>
        <v>FTO1096 - Arthur Ferreira</v>
      </c>
      <c r="D74" s="87" t="str">
        <f>DATA.SAGA!$J74</f>
        <v>Formado</v>
      </c>
      <c r="E74" s="87" t="str">
        <f>IF(DATA.SAGA!N74="","*",DATA.SAGA!N74)</f>
        <v>RJ</v>
      </c>
      <c r="F74" s="87">
        <f>YEAR(DATA.SAGA!$B74)</f>
        <v>2013</v>
      </c>
      <c r="G74" s="88" t="str">
        <f>IF(OR($D74="Pré-Inscrito",$D74="Matriculado",$D74="Trancado"),
IF($A74="Mestrado",DATA.SAGA!$B74+(365*24/12),DATA.SAGA!$B74+(365*48/12)),"*")</f>
        <v>*</v>
      </c>
      <c r="H74" s="89" t="str">
        <f t="shared" si="10"/>
        <v>*</v>
      </c>
      <c r="I74" s="87">
        <f>IF(DATA.SAGA!$K74="","*",YEAR(DATA.SAGA!$K74))</f>
        <v>2015</v>
      </c>
      <c r="J74" s="89">
        <f ca="1">IF($D74="Formado",(DATA.SAGA!$K74-DATA.SAGA!$B74)/365*12,
IF(OR($D74="Pré-Inscrito",$D74="Matriculado",$D74="Pré-inscrito"),(TODAY()-DATA.SAGA!$B74)/365*12,"*"))</f>
        <v>24.131506849315066</v>
      </c>
      <c r="K74" s="89" t="str">
        <f t="shared" si="6"/>
        <v>Formado</v>
      </c>
      <c r="L74" s="89">
        <f t="shared" ca="1" si="7"/>
        <v>24.131506849315066</v>
      </c>
      <c r="M74" s="87" t="str">
        <f t="shared" ca="1" si="8"/>
        <v>Egresso &gt; 5 anos</v>
      </c>
      <c r="N74" s="89" t="str">
        <f t="shared" si="9"/>
        <v>*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 x14ac:dyDescent="0.2">
      <c r="A75" s="87" t="str">
        <f>IF(LEFT(DATA.SAGA!$D75,2)="MA","Mestrado",
IF(LEFT(DATA.SAGA!$D75,2)="DA","Doutorado",
IF(LEFT(DATA.SAGA!$D75,2)="PD","Pós-Doutorado")))</f>
        <v>Mestrado</v>
      </c>
      <c r="B75" s="87" t="str">
        <f>DATA.SAGA!$E75</f>
        <v>Natalia de Araujo Ferreira</v>
      </c>
      <c r="C75" s="87" t="str">
        <f>IF(DATA.SAGA!$H75="","Sem orientador",DATA.SAGA!$H75)</f>
        <v>FTO1083 - Fernando Silva</v>
      </c>
      <c r="D75" s="87" t="str">
        <f>DATA.SAGA!$J75</f>
        <v>Formado</v>
      </c>
      <c r="E75" s="87" t="str">
        <f>IF(DATA.SAGA!N75="","*",DATA.SAGA!N75)</f>
        <v>RJ</v>
      </c>
      <c r="F75" s="87">
        <f>YEAR(DATA.SAGA!$B75)</f>
        <v>2013</v>
      </c>
      <c r="G75" s="88" t="str">
        <f>IF(OR($D75="Pré-Inscrito",$D75="Matriculado",$D75="Trancado"),
IF($A75="Mestrado",DATA.SAGA!$B75+(365*24/12),DATA.SAGA!$B75+(365*48/12)),"*")</f>
        <v>*</v>
      </c>
      <c r="H75" s="89" t="str">
        <f t="shared" si="10"/>
        <v>*</v>
      </c>
      <c r="I75" s="87">
        <f>IF(DATA.SAGA!$K75="","*",YEAR(DATA.SAGA!$K75))</f>
        <v>2015</v>
      </c>
      <c r="J75" s="89">
        <f ca="1">IF($D75="Formado",(DATA.SAGA!$K75-DATA.SAGA!$B75)/365*12,
IF(OR($D75="Pré-Inscrito",$D75="Matriculado",$D75="Pré-inscrito"),(TODAY()-DATA.SAGA!$B75)/365*12,"*"))</f>
        <v>24.887671232876713</v>
      </c>
      <c r="K75" s="89" t="str">
        <f t="shared" si="6"/>
        <v>Formado</v>
      </c>
      <c r="L75" s="89">
        <f t="shared" ca="1" si="7"/>
        <v>24.887671232876713</v>
      </c>
      <c r="M75" s="87" t="str">
        <f t="shared" ca="1" si="8"/>
        <v>Egresso &gt; 5 anos</v>
      </c>
      <c r="N75" s="89" t="str">
        <f t="shared" si="9"/>
        <v>*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 x14ac:dyDescent="0.2">
      <c r="A76" s="87" t="str">
        <f>IF(LEFT(DATA.SAGA!$D76,2)="MA","Mestrado",
IF(LEFT(DATA.SAGA!$D76,2)="DA","Doutorado",
IF(LEFT(DATA.SAGA!$D76,2)="PD","Pós-Doutorado")))</f>
        <v>Mestrado</v>
      </c>
      <c r="B76" s="87" t="str">
        <f>DATA.SAGA!$E76</f>
        <v>Evelyn Mendes Walchan</v>
      </c>
      <c r="C76" s="87" t="str">
        <f>IF(DATA.SAGA!$H76="","Sem orientador",DATA.SAGA!$H76)</f>
        <v>FTO1101 - Agnaldo Lopes</v>
      </c>
      <c r="D76" s="87" t="str">
        <f>DATA.SAGA!$J76</f>
        <v>Formado</v>
      </c>
      <c r="E76" s="87" t="str">
        <f>IF(DATA.SAGA!N76="","*",DATA.SAGA!N76)</f>
        <v>RJ</v>
      </c>
      <c r="F76" s="87">
        <f>YEAR(DATA.SAGA!$B76)</f>
        <v>2013</v>
      </c>
      <c r="G76" s="88" t="str">
        <f>IF(OR($D76="Pré-Inscrito",$D76="Matriculado",$D76="Trancado"),
IF($A76="Mestrado",DATA.SAGA!$B76+(365*24/12),DATA.SAGA!$B76+(365*48/12)),"*")</f>
        <v>*</v>
      </c>
      <c r="H76" s="89" t="str">
        <f t="shared" si="10"/>
        <v>*</v>
      </c>
      <c r="I76" s="87">
        <f>IF(DATA.SAGA!$K76="","*",YEAR(DATA.SAGA!$K76))</f>
        <v>2015</v>
      </c>
      <c r="J76" s="89">
        <f ca="1">IF($D76="Formado",(DATA.SAGA!$K76-DATA.SAGA!$B76)/365*12,
IF(OR($D76="Pré-Inscrito",$D76="Matriculado",$D76="Pré-inscrito"),(TODAY()-DATA.SAGA!$B76)/365*12,"*"))</f>
        <v>24.723287671232875</v>
      </c>
      <c r="K76" s="89" t="str">
        <f t="shared" si="6"/>
        <v>Formado</v>
      </c>
      <c r="L76" s="89">
        <f t="shared" ca="1" si="7"/>
        <v>24.723287671232875</v>
      </c>
      <c r="M76" s="87" t="str">
        <f t="shared" ca="1" si="8"/>
        <v>Egresso &gt; 5 anos</v>
      </c>
      <c r="N76" s="89" t="str">
        <f t="shared" si="9"/>
        <v>*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 x14ac:dyDescent="0.2">
      <c r="A77" s="87" t="str">
        <f>IF(LEFT(DATA.SAGA!$D77,2)="MA","Mestrado",
IF(LEFT(DATA.SAGA!$D77,2)="DA","Doutorado",
IF(LEFT(DATA.SAGA!$D77,2)="PD","Pós-Doutorado")))</f>
        <v>Mestrado</v>
      </c>
      <c r="B77" s="87" t="str">
        <f>DATA.SAGA!$E77</f>
        <v>Márcio Puglia Souza</v>
      </c>
      <c r="C77" s="87" t="str">
        <f>IF(DATA.SAGA!$H77="","Sem orientador",DATA.SAGA!$H77)</f>
        <v>FTO1079 - Julio G. Silva</v>
      </c>
      <c r="D77" s="87" t="str">
        <f>DATA.SAGA!$J77</f>
        <v>Formado</v>
      </c>
      <c r="E77" s="87" t="str">
        <f>IF(DATA.SAGA!N77="","*",DATA.SAGA!N77)</f>
        <v>RJ</v>
      </c>
      <c r="F77" s="87">
        <f>YEAR(DATA.SAGA!$B77)</f>
        <v>2013</v>
      </c>
      <c r="G77" s="88" t="str">
        <f>IF(OR($D77="Pré-Inscrito",$D77="Matriculado",$D77="Trancado"),
IF($A77="Mestrado",DATA.SAGA!$B77+(365*24/12),DATA.SAGA!$B77+(365*48/12)),"*")</f>
        <v>*</v>
      </c>
      <c r="H77" s="89" t="str">
        <f t="shared" si="10"/>
        <v>*</v>
      </c>
      <c r="I77" s="87">
        <f>IF(DATA.SAGA!$K77="","*",YEAR(DATA.SAGA!$K77))</f>
        <v>2015</v>
      </c>
      <c r="J77" s="89">
        <f ca="1">IF($D77="Formado",(DATA.SAGA!$K77-DATA.SAGA!$B77)/365*12,
IF(OR($D77="Pré-Inscrito",$D77="Matriculado",$D77="Pré-inscrito"),(TODAY()-DATA.SAGA!$B77)/365*12,"*"))</f>
        <v>28.306849315068497</v>
      </c>
      <c r="K77" s="89" t="str">
        <f t="shared" si="6"/>
        <v>Formado</v>
      </c>
      <c r="L77" s="89">
        <f t="shared" ca="1" si="7"/>
        <v>28.306849315068497</v>
      </c>
      <c r="M77" s="87" t="str">
        <f t="shared" ca="1" si="8"/>
        <v>Egresso &gt; 5 anos</v>
      </c>
      <c r="N77" s="89" t="str">
        <f t="shared" si="9"/>
        <v>*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 x14ac:dyDescent="0.2">
      <c r="A78" s="87" t="str">
        <f>IF(LEFT(DATA.SAGA!$D78,2)="MA","Mestrado",
IF(LEFT(DATA.SAGA!$D78,2)="DA","Doutorado",
IF(LEFT(DATA.SAGA!$D78,2)="PD","Pós-Doutorado")))</f>
        <v>Mestrado</v>
      </c>
      <c r="B78" s="87" t="str">
        <f>DATA.SAGA!$E78</f>
        <v>Roberto Magalhães dos Santos</v>
      </c>
      <c r="C78" s="87" t="str">
        <f>IF(DATA.SAGA!$H78="","Sem orientador",DATA.SAGA!$H78)</f>
        <v>EDF1078 - Alex Souto Alves</v>
      </c>
      <c r="D78" s="87" t="str">
        <f>DATA.SAGA!$J78</f>
        <v>Formado</v>
      </c>
      <c r="E78" s="87" t="str">
        <f>IF(DATA.SAGA!N78="","*",DATA.SAGA!N78)</f>
        <v>RJ</v>
      </c>
      <c r="F78" s="87">
        <f>YEAR(DATA.SAGA!$B78)</f>
        <v>2013</v>
      </c>
      <c r="G78" s="88" t="str">
        <f>IF(OR($D78="Pré-Inscrito",$D78="Matriculado",$D78="Trancado"),
IF($A78="Mestrado",DATA.SAGA!$B78+(365*24/12),DATA.SAGA!$B78+(365*48/12)),"*")</f>
        <v>*</v>
      </c>
      <c r="H78" s="89" t="str">
        <f t="shared" si="10"/>
        <v>*</v>
      </c>
      <c r="I78" s="87">
        <f>IF(DATA.SAGA!$K78="","*",YEAR(DATA.SAGA!$K78))</f>
        <v>2015</v>
      </c>
      <c r="J78" s="89">
        <f ca="1">IF($D78="Formado",(DATA.SAGA!$K78-DATA.SAGA!$B78)/365*12,
IF(OR($D78="Pré-Inscrito",$D78="Matriculado",$D78="Pré-inscrito"),(TODAY()-DATA.SAGA!$B78)/365*12,"*"))</f>
        <v>28.208219178082189</v>
      </c>
      <c r="K78" s="89" t="str">
        <f t="shared" si="6"/>
        <v>Formado</v>
      </c>
      <c r="L78" s="89">
        <f t="shared" ca="1" si="7"/>
        <v>28.208219178082189</v>
      </c>
      <c r="M78" s="87" t="str">
        <f t="shared" ca="1" si="8"/>
        <v>Egresso &gt; 5 anos</v>
      </c>
      <c r="N78" s="89" t="str">
        <f t="shared" si="9"/>
        <v>*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 x14ac:dyDescent="0.2">
      <c r="A79" s="87" t="str">
        <f>IF(LEFT(DATA.SAGA!$D79,2)="MA","Mestrado",
IF(LEFT(DATA.SAGA!$D79,2)="DA","Doutorado",
IF(LEFT(DATA.SAGA!$D79,2)="PD","Pós-Doutorado")))</f>
        <v>Mestrado</v>
      </c>
      <c r="B79" s="87" t="str">
        <f>DATA.SAGA!$E79</f>
        <v>Kamila Rodrigues Ferreira</v>
      </c>
      <c r="C79" s="87" t="str">
        <f>IF(DATA.SAGA!$H79="","Sem orientador",DATA.SAGA!$H79)</f>
        <v>FTO1085 - Anke Bergmann</v>
      </c>
      <c r="D79" s="87" t="str">
        <f>DATA.SAGA!$J79</f>
        <v>Formado</v>
      </c>
      <c r="E79" s="87" t="str">
        <f>IF(DATA.SAGA!N79="","*",DATA.SAGA!N79)</f>
        <v>RJ</v>
      </c>
      <c r="F79" s="87">
        <f>YEAR(DATA.SAGA!$B79)</f>
        <v>2013</v>
      </c>
      <c r="G79" s="88" t="str">
        <f>IF(OR($D79="Pré-Inscrito",$D79="Matriculado",$D79="Trancado"),
IF($A79="Mestrado",DATA.SAGA!$B79+(365*24/12),DATA.SAGA!$B79+(365*48/12)),"*")</f>
        <v>*</v>
      </c>
      <c r="H79" s="89" t="str">
        <f t="shared" si="10"/>
        <v>*</v>
      </c>
      <c r="I79" s="87">
        <f>IF(DATA.SAGA!$K79="","*",YEAR(DATA.SAGA!$K79))</f>
        <v>2014</v>
      </c>
      <c r="J79" s="89">
        <f ca="1">IF($D79="Formado",(DATA.SAGA!$K79-DATA.SAGA!$B79)/365*12,
IF(OR($D79="Pré-Inscrito",$D79="Matriculado",$D79="Pré-inscrito"),(TODAY()-DATA.SAGA!$B79)/365*12,"*"))</f>
        <v>17.391780821917806</v>
      </c>
      <c r="K79" s="89" t="str">
        <f t="shared" si="6"/>
        <v>Formado</v>
      </c>
      <c r="L79" s="89">
        <f t="shared" ca="1" si="7"/>
        <v>17.391780821917806</v>
      </c>
      <c r="M79" s="87" t="str">
        <f t="shared" ca="1" si="8"/>
        <v>Egresso &gt; 5 anos</v>
      </c>
      <c r="N79" s="89" t="str">
        <f t="shared" si="9"/>
        <v>*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 x14ac:dyDescent="0.2">
      <c r="A80" s="87" t="str">
        <f>IF(LEFT(DATA.SAGA!$D80,2)="MA","Mestrado",
IF(LEFT(DATA.SAGA!$D80,2)="DA","Doutorado",
IF(LEFT(DATA.SAGA!$D80,2)="PD","Pós-Doutorado")))</f>
        <v>Mestrado</v>
      </c>
      <c r="B80" s="87" t="str">
        <f>DATA.SAGA!$E80</f>
        <v>Lucas Candido da Silva</v>
      </c>
      <c r="C80" s="87" t="str">
        <f>IF(DATA.SAGA!$H80="","Sem orientador",DATA.SAGA!$H80)</f>
        <v>Sem orientador</v>
      </c>
      <c r="D80" s="87" t="str">
        <f>DATA.SAGA!$J80</f>
        <v>Desligado</v>
      </c>
      <c r="E80" s="87" t="str">
        <f>IF(DATA.SAGA!N80="","*",DATA.SAGA!N80)</f>
        <v>RJ</v>
      </c>
      <c r="F80" s="87">
        <f>YEAR(DATA.SAGA!$B80)</f>
        <v>2013</v>
      </c>
      <c r="G80" s="88" t="str">
        <f>IF(OR($D80="Pré-Inscrito",$D80="Matriculado",$D80="Trancado"),
IF($A80="Mestrado",DATA.SAGA!$B80+(365*24/12),DATA.SAGA!$B80+(365*48/12)),"*")</f>
        <v>*</v>
      </c>
      <c r="H80" s="89" t="str">
        <f t="shared" si="10"/>
        <v>*</v>
      </c>
      <c r="I80" s="87" t="str">
        <f>IF(DATA.SAGA!$K80="","*",YEAR(DATA.SAGA!$K80))</f>
        <v>*</v>
      </c>
      <c r="J80" s="89" t="str">
        <f ca="1">IF($D80="Formado",(DATA.SAGA!$K80-DATA.SAGA!$B80)/365*12,
IF(OR($D80="Pré-Inscrito",$D80="Matriculado",$D80="Pré-inscrito"),(TODAY()-DATA.SAGA!$B80)/365*12,"*"))</f>
        <v>*</v>
      </c>
      <c r="K80" s="89" t="str">
        <f t="shared" si="6"/>
        <v>Desligado</v>
      </c>
      <c r="L80" s="89" t="str">
        <f t="shared" si="7"/>
        <v>*</v>
      </c>
      <c r="M80" s="87" t="str">
        <f t="shared" ca="1" si="8"/>
        <v>*</v>
      </c>
      <c r="N80" s="89" t="str">
        <f t="shared" si="9"/>
        <v>*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 x14ac:dyDescent="0.2">
      <c r="A81" s="87" t="str">
        <f>IF(LEFT(DATA.SAGA!$D81,2)="MA","Mestrado",
IF(LEFT(DATA.SAGA!$D81,2)="DA","Doutorado",
IF(LEFT(DATA.SAGA!$D81,2)="PD","Pós-Doutorado")))</f>
        <v>Mestrado</v>
      </c>
      <c r="B81" s="87" t="str">
        <f>DATA.SAGA!$E81</f>
        <v>Ana Paula Antunes Ferreira</v>
      </c>
      <c r="C81" s="87" t="str">
        <f>IF(DATA.SAGA!$H81="","Sem orientador",DATA.SAGA!$H81)</f>
        <v>FTO1096 - Arthur Ferreira</v>
      </c>
      <c r="D81" s="87" t="str">
        <f>DATA.SAGA!$J81</f>
        <v>Formado</v>
      </c>
      <c r="E81" s="87" t="str">
        <f>IF(DATA.SAGA!N81="","*",DATA.SAGA!N81)</f>
        <v>RJ</v>
      </c>
      <c r="F81" s="87">
        <f>YEAR(DATA.SAGA!$B81)</f>
        <v>2014</v>
      </c>
      <c r="G81" s="88" t="str">
        <f>IF(OR($D81="Pré-Inscrito",$D81="Matriculado",$D81="Trancado"),
IF($A81="Mestrado",DATA.SAGA!$B81+(365*24/12),DATA.SAGA!$B81+(365*48/12)),"*")</f>
        <v>*</v>
      </c>
      <c r="H81" s="89" t="str">
        <f t="shared" si="10"/>
        <v>*</v>
      </c>
      <c r="I81" s="87">
        <f>IF(DATA.SAGA!$K81="","*",YEAR(DATA.SAGA!$K81))</f>
        <v>2015</v>
      </c>
      <c r="J81" s="89">
        <f ca="1">IF($D81="Formado",(DATA.SAGA!$K81-DATA.SAGA!$B81)/365*12,
IF(OR($D81="Pré-Inscrito",$D81="Matriculado",$D81="Pré-inscrito"),(TODAY()-DATA.SAGA!$B81)/365*12,"*"))</f>
        <v>21.6</v>
      </c>
      <c r="K81" s="89" t="str">
        <f t="shared" si="6"/>
        <v>Formado</v>
      </c>
      <c r="L81" s="89">
        <f t="shared" ca="1" si="7"/>
        <v>21.6</v>
      </c>
      <c r="M81" s="87" t="str">
        <f t="shared" ca="1" si="8"/>
        <v>Egresso &gt; 5 anos</v>
      </c>
      <c r="N81" s="89" t="str">
        <f t="shared" si="9"/>
        <v>*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 x14ac:dyDescent="0.2">
      <c r="A82" s="87" t="str">
        <f>IF(LEFT(DATA.SAGA!$D82,2)="MA","Mestrado",
IF(LEFT(DATA.SAGA!$D82,2)="DA","Doutorado",
IF(LEFT(DATA.SAGA!$D82,2)="PD","Pós-Doutorado")))</f>
        <v>Mestrado</v>
      </c>
      <c r="B82" s="87" t="str">
        <f>DATA.SAGA!$E82</f>
        <v>Bruno Senos Queiroz Gomes</v>
      </c>
      <c r="C82" s="87" t="str">
        <f>IF(DATA.SAGA!$H82="","Sem orientador",DATA.SAGA!$H82)</f>
        <v>FTO1124 - Leandro Nogueira</v>
      </c>
      <c r="D82" s="87" t="str">
        <f>DATA.SAGA!$J82</f>
        <v>Formado</v>
      </c>
      <c r="E82" s="87" t="str">
        <f>IF(DATA.SAGA!N82="","*",DATA.SAGA!N82)</f>
        <v>RJ</v>
      </c>
      <c r="F82" s="87">
        <f>YEAR(DATA.SAGA!$B82)</f>
        <v>2014</v>
      </c>
      <c r="G82" s="88" t="str">
        <f>IF(OR($D82="Pré-Inscrito",$D82="Matriculado",$D82="Trancado"),
IF($A82="Mestrado",DATA.SAGA!$B82+(365*24/12),DATA.SAGA!$B82+(365*48/12)),"*")</f>
        <v>*</v>
      </c>
      <c r="H82" s="89" t="str">
        <f t="shared" si="10"/>
        <v>*</v>
      </c>
      <c r="I82" s="87">
        <f>IF(DATA.SAGA!$K82="","*",YEAR(DATA.SAGA!$K82))</f>
        <v>2016</v>
      </c>
      <c r="J82" s="89">
        <f ca="1">IF($D82="Formado",(DATA.SAGA!$K82-DATA.SAGA!$B82)/365*12,
IF(OR($D82="Pré-Inscrito",$D82="Matriculado",$D82="Pré-inscrito"),(TODAY()-DATA.SAGA!$B82)/365*12,"*"))</f>
        <v>28.208219178082189</v>
      </c>
      <c r="K82" s="89" t="str">
        <f t="shared" si="6"/>
        <v>Formado</v>
      </c>
      <c r="L82" s="89">
        <f t="shared" ca="1" si="7"/>
        <v>28.208219178082189</v>
      </c>
      <c r="M82" s="87" t="str">
        <f t="shared" ca="1" si="8"/>
        <v>Egresso &gt; 5 anos</v>
      </c>
      <c r="N82" s="89" t="str">
        <f t="shared" si="9"/>
        <v>*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 x14ac:dyDescent="0.2">
      <c r="A83" s="87" t="str">
        <f>IF(LEFT(DATA.SAGA!$D83,2)="MA","Mestrado",
IF(LEFT(DATA.SAGA!$D83,2)="DA","Doutorado",
IF(LEFT(DATA.SAGA!$D83,2)="PD","Pós-Doutorado")))</f>
        <v>Mestrado</v>
      </c>
      <c r="B83" s="87" t="str">
        <f>DATA.SAGA!$E83</f>
        <v>Luana Gomes Rodrigues</v>
      </c>
      <c r="C83" s="87" t="str">
        <f>IF(DATA.SAGA!$H83="","Sem orientador",DATA.SAGA!$H83)</f>
        <v>Sem orientador</v>
      </c>
      <c r="D83" s="87" t="str">
        <f>DATA.SAGA!$J83</f>
        <v>Desligado</v>
      </c>
      <c r="E83" s="87" t="str">
        <f>IF(DATA.SAGA!N83="","*",DATA.SAGA!N83)</f>
        <v>RJ</v>
      </c>
      <c r="F83" s="87">
        <f>YEAR(DATA.SAGA!$B83)</f>
        <v>2014</v>
      </c>
      <c r="G83" s="88" t="str">
        <f>IF(OR($D83="Pré-Inscrito",$D83="Matriculado",$D83="Trancado"),
IF($A83="Mestrado",DATA.SAGA!$B83+(365*24/12),DATA.SAGA!$B83+(365*48/12)),"*")</f>
        <v>*</v>
      </c>
      <c r="H83" s="89" t="str">
        <f t="shared" si="10"/>
        <v>*</v>
      </c>
      <c r="I83" s="87" t="str">
        <f>IF(DATA.SAGA!$K83="","*",YEAR(DATA.SAGA!$K83))</f>
        <v>*</v>
      </c>
      <c r="J83" s="89" t="str">
        <f ca="1">IF($D83="Formado",(DATA.SAGA!$K83-DATA.SAGA!$B83)/365*12,
IF(OR($D83="Pré-Inscrito",$D83="Matriculado",$D83="Pré-inscrito"),(TODAY()-DATA.SAGA!$B83)/365*12,"*"))</f>
        <v>*</v>
      </c>
      <c r="K83" s="89" t="str">
        <f t="shared" si="6"/>
        <v>Desligado</v>
      </c>
      <c r="L83" s="89" t="str">
        <f t="shared" si="7"/>
        <v>*</v>
      </c>
      <c r="M83" s="87" t="str">
        <f t="shared" ca="1" si="8"/>
        <v>*</v>
      </c>
      <c r="N83" s="89" t="str">
        <f t="shared" si="9"/>
        <v>*</v>
      </c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 x14ac:dyDescent="0.2">
      <c r="A84" s="87" t="str">
        <f>IF(LEFT(DATA.SAGA!$D84,2)="MA","Mestrado",
IF(LEFT(DATA.SAGA!$D84,2)="DA","Doutorado",
IF(LEFT(DATA.SAGA!$D84,2)="PD","Pós-Doutorado")))</f>
        <v>Mestrado</v>
      </c>
      <c r="B84" s="87" t="str">
        <f>DATA.SAGA!$E84</f>
        <v>Edgard William Martins</v>
      </c>
      <c r="C84" s="87" t="str">
        <f>IF(DATA.SAGA!$H84="","Sem orientador",DATA.SAGA!$H84)</f>
        <v>EDF1078 - Alex Souto Alves</v>
      </c>
      <c r="D84" s="87" t="str">
        <f>DATA.SAGA!$J84</f>
        <v>Formado</v>
      </c>
      <c r="E84" s="87" t="str">
        <f>IF(DATA.SAGA!N84="","*",DATA.SAGA!N84)</f>
        <v>RJ</v>
      </c>
      <c r="F84" s="87">
        <f>YEAR(DATA.SAGA!$B84)</f>
        <v>2014</v>
      </c>
      <c r="G84" s="88" t="str">
        <f>IF(OR($D84="Pré-Inscrito",$D84="Matriculado",$D84="Trancado"),
IF($A84="Mestrado",DATA.SAGA!$B84+(365*24/12),DATA.SAGA!$B84+(365*48/12)),"*")</f>
        <v>*</v>
      </c>
      <c r="H84" s="89" t="str">
        <f t="shared" si="10"/>
        <v>*</v>
      </c>
      <c r="I84" s="87">
        <f>IF(DATA.SAGA!$K84="","*",YEAR(DATA.SAGA!$K84))</f>
        <v>2016</v>
      </c>
      <c r="J84" s="89">
        <f ca="1">IF($D84="Formado",(DATA.SAGA!$K84-DATA.SAGA!$B84)/365*12,
IF(OR($D84="Pré-Inscrito",$D84="Matriculado",$D84="Pré-inscrito"),(TODAY()-DATA.SAGA!$B84)/365*12,"*"))</f>
        <v>23.243835616438353</v>
      </c>
      <c r="K84" s="89" t="str">
        <f t="shared" si="6"/>
        <v>Formado</v>
      </c>
      <c r="L84" s="89">
        <f t="shared" ca="1" si="7"/>
        <v>23.243835616438353</v>
      </c>
      <c r="M84" s="87" t="str">
        <f t="shared" ca="1" si="8"/>
        <v>Egresso &gt; 5 anos</v>
      </c>
      <c r="N84" s="89" t="str">
        <f t="shared" si="9"/>
        <v>*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 x14ac:dyDescent="0.2">
      <c r="A85" s="87" t="str">
        <f>IF(LEFT(DATA.SAGA!$D85,2)="MA","Mestrado",
IF(LEFT(DATA.SAGA!$D85,2)="DA","Doutorado",
IF(LEFT(DATA.SAGA!$D85,2)="PD","Pós-Doutorado")))</f>
        <v>Mestrado</v>
      </c>
      <c r="B85" s="87" t="str">
        <f>DATA.SAGA!$E85</f>
        <v>Bruno dos Santos</v>
      </c>
      <c r="C85" s="87" t="str">
        <f>IF(DATA.SAGA!$H85="","Sem orientador",DATA.SAGA!$H85)</f>
        <v>FTO1124 - Leandro Nogueira</v>
      </c>
      <c r="D85" s="87" t="str">
        <f>DATA.SAGA!$J85</f>
        <v>Formado</v>
      </c>
      <c r="E85" s="87" t="str">
        <f>IF(DATA.SAGA!N85="","*",DATA.SAGA!N85)</f>
        <v>RJ</v>
      </c>
      <c r="F85" s="87">
        <f>YEAR(DATA.SAGA!$B85)</f>
        <v>2014</v>
      </c>
      <c r="G85" s="88" t="str">
        <f>IF(OR($D85="Pré-Inscrito",$D85="Matriculado",$D85="Trancado"),
IF($A85="Mestrado",DATA.SAGA!$B85+(365*24/12),DATA.SAGA!$B85+(365*48/12)),"*")</f>
        <v>*</v>
      </c>
      <c r="H85" s="89" t="str">
        <f t="shared" si="10"/>
        <v>*</v>
      </c>
      <c r="I85" s="87">
        <f>IF(DATA.SAGA!$K85="","*",YEAR(DATA.SAGA!$K85))</f>
        <v>2016</v>
      </c>
      <c r="J85" s="89">
        <f ca="1">IF($D85="Formado",(DATA.SAGA!$K85-DATA.SAGA!$B85)/365*12,
IF(OR($D85="Pré-Inscrito",$D85="Matriculado",$D85="Pré-inscrito"),(TODAY()-DATA.SAGA!$B85)/365*12,"*"))</f>
        <v>23.375342465753427</v>
      </c>
      <c r="K85" s="89" t="str">
        <f t="shared" si="6"/>
        <v>Formado</v>
      </c>
      <c r="L85" s="89">
        <f t="shared" ca="1" si="7"/>
        <v>23.375342465753427</v>
      </c>
      <c r="M85" s="87" t="str">
        <f t="shared" ca="1" si="8"/>
        <v>Egresso &gt; 5 anos</v>
      </c>
      <c r="N85" s="89" t="str">
        <f t="shared" si="9"/>
        <v>*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 x14ac:dyDescent="0.2">
      <c r="A86" s="87" t="str">
        <f>IF(LEFT(DATA.SAGA!$D86,2)="MA","Mestrado",
IF(LEFT(DATA.SAGA!$D86,2)="DA","Doutorado",
IF(LEFT(DATA.SAGA!$D86,2)="PD","Pós-Doutorado")))</f>
        <v>Mestrado</v>
      </c>
      <c r="B86" s="87" t="str">
        <f>DATA.SAGA!$E86</f>
        <v>Elen Soares Marques</v>
      </c>
      <c r="C86" s="87" t="str">
        <f>IF(DATA.SAGA!$H86="","Sem orientador",DATA.SAGA!$H86)</f>
        <v>FTO1124 - Leandro Nogueira</v>
      </c>
      <c r="D86" s="87" t="str">
        <f>DATA.SAGA!$J86</f>
        <v>Formado</v>
      </c>
      <c r="E86" s="87" t="str">
        <f>IF(DATA.SAGA!N86="","*",DATA.SAGA!N86)</f>
        <v>MG</v>
      </c>
      <c r="F86" s="87">
        <f>YEAR(DATA.SAGA!$B86)</f>
        <v>2014</v>
      </c>
      <c r="G86" s="88" t="str">
        <f>IF(OR($D86="Pré-Inscrito",$D86="Matriculado",$D86="Trancado"),
IF($A86="Mestrado",DATA.SAGA!$B86+(365*24/12),DATA.SAGA!$B86+(365*48/12)),"*")</f>
        <v>*</v>
      </c>
      <c r="H86" s="89" t="str">
        <f t="shared" si="10"/>
        <v>*</v>
      </c>
      <c r="I86" s="87">
        <f>IF(DATA.SAGA!$K86="","*",YEAR(DATA.SAGA!$K86))</f>
        <v>2016</v>
      </c>
      <c r="J86" s="89">
        <f ca="1">IF($D86="Formado",(DATA.SAGA!$K86-DATA.SAGA!$B86)/365*12,
IF(OR($D86="Pré-Inscrito",$D86="Matriculado",$D86="Pré-inscrito"),(TODAY()-DATA.SAGA!$B86)/365*12,"*"))</f>
        <v>18.410958904109588</v>
      </c>
      <c r="K86" s="89" t="str">
        <f t="shared" si="6"/>
        <v>Formado</v>
      </c>
      <c r="L86" s="89">
        <f t="shared" ca="1" si="7"/>
        <v>18.410958904109588</v>
      </c>
      <c r="M86" s="87" t="str">
        <f t="shared" ca="1" si="8"/>
        <v>Egresso &gt; 5 anos</v>
      </c>
      <c r="N86" s="89" t="str">
        <f t="shared" si="9"/>
        <v>*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 x14ac:dyDescent="0.2">
      <c r="A87" s="87" t="str">
        <f>IF(LEFT(DATA.SAGA!$D87,2)="MA","Mestrado",
IF(LEFT(DATA.SAGA!$D87,2)="DA","Doutorado",
IF(LEFT(DATA.SAGA!$D87,2)="PD","Pós-Doutorado")))</f>
        <v>Mestrado</v>
      </c>
      <c r="B87" s="87" t="str">
        <f>DATA.SAGA!$E87</f>
        <v>Bruno Ferreira Jeronymo</v>
      </c>
      <c r="C87" s="87" t="str">
        <f>IF(DATA.SAGA!$H87="","Sem orientador",DATA.SAGA!$H87)</f>
        <v>EDF1074 - Patrícia Vigário</v>
      </c>
      <c r="D87" s="87" t="str">
        <f>DATA.SAGA!$J87</f>
        <v>Formado</v>
      </c>
      <c r="E87" s="87" t="str">
        <f>IF(DATA.SAGA!N87="","*",DATA.SAGA!N87)</f>
        <v>RJ</v>
      </c>
      <c r="F87" s="87">
        <f>YEAR(DATA.SAGA!$B87)</f>
        <v>2014</v>
      </c>
      <c r="G87" s="88" t="str">
        <f>IF(OR($D87="Pré-Inscrito",$D87="Matriculado",$D87="Trancado"),
IF($A87="Mestrado",DATA.SAGA!$B87+(365*24/12),DATA.SAGA!$B87+(365*48/12)),"*")</f>
        <v>*</v>
      </c>
      <c r="H87" s="89" t="str">
        <f t="shared" si="10"/>
        <v>*</v>
      </c>
      <c r="I87" s="87">
        <f>IF(DATA.SAGA!$K87="","*",YEAR(DATA.SAGA!$K87))</f>
        <v>2016</v>
      </c>
      <c r="J87" s="89">
        <f ca="1">IF($D87="Formado",(DATA.SAGA!$K87-DATA.SAGA!$B87)/365*12,
IF(OR($D87="Pré-Inscrito",$D87="Matriculado",$D87="Pré-inscrito"),(TODAY()-DATA.SAGA!$B87)/365*12,"*"))</f>
        <v>24.361643835616441</v>
      </c>
      <c r="K87" s="89" t="str">
        <f t="shared" si="6"/>
        <v>Formado</v>
      </c>
      <c r="L87" s="89">
        <f t="shared" ca="1" si="7"/>
        <v>24.361643835616441</v>
      </c>
      <c r="M87" s="87" t="str">
        <f t="shared" ca="1" si="8"/>
        <v>Egresso &gt; 5 anos</v>
      </c>
      <c r="N87" s="89" t="str">
        <f t="shared" si="9"/>
        <v>*</v>
      </c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 x14ac:dyDescent="0.2">
      <c r="A88" s="87" t="str">
        <f>IF(LEFT(DATA.SAGA!$D88,2)="MA","Mestrado",
IF(LEFT(DATA.SAGA!$D88,2)="DA","Doutorado",
IF(LEFT(DATA.SAGA!$D88,2)="PD","Pós-Doutorado")))</f>
        <v>Mestrado</v>
      </c>
      <c r="B88" s="87" t="str">
        <f>DATA.SAGA!$E88</f>
        <v>Claudemir do Nascimento Santos</v>
      </c>
      <c r="C88" s="87" t="str">
        <f>IF(DATA.SAGA!$H88="","Sem orientador",DATA.SAGA!$H88)</f>
        <v>EDF1074 - Patrícia Vigário</v>
      </c>
      <c r="D88" s="87" t="str">
        <f>DATA.SAGA!$J88</f>
        <v>Formado</v>
      </c>
      <c r="E88" s="87" t="str">
        <f>IF(DATA.SAGA!N88="","*",DATA.SAGA!N88)</f>
        <v>RJ</v>
      </c>
      <c r="F88" s="87">
        <f>YEAR(DATA.SAGA!$B88)</f>
        <v>2014</v>
      </c>
      <c r="G88" s="88" t="str">
        <f>IF(OR($D88="Pré-Inscrito",$D88="Matriculado",$D88="Trancado"),
IF($A88="Mestrado",DATA.SAGA!$B88+(365*24/12),DATA.SAGA!$B88+(365*48/12)),"*")</f>
        <v>*</v>
      </c>
      <c r="H88" s="89" t="str">
        <f t="shared" si="10"/>
        <v>*</v>
      </c>
      <c r="I88" s="87">
        <f>IF(DATA.SAGA!$K88="","*",YEAR(DATA.SAGA!$K88))</f>
        <v>2016</v>
      </c>
      <c r="J88" s="89">
        <f ca="1">IF($D88="Formado",(DATA.SAGA!$K88-DATA.SAGA!$B88)/365*12,
IF(OR($D88="Pré-Inscrito",$D88="Matriculado",$D88="Pré-inscrito"),(TODAY()-DATA.SAGA!$B88)/365*12,"*"))</f>
        <v>24.42739726027397</v>
      </c>
      <c r="K88" s="89" t="str">
        <f t="shared" si="6"/>
        <v>Formado</v>
      </c>
      <c r="L88" s="89">
        <f t="shared" ca="1" si="7"/>
        <v>24.42739726027397</v>
      </c>
      <c r="M88" s="87" t="str">
        <f t="shared" ca="1" si="8"/>
        <v>Egresso &gt; 5 anos</v>
      </c>
      <c r="N88" s="89" t="str">
        <f t="shared" si="9"/>
        <v>*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 x14ac:dyDescent="0.2">
      <c r="A89" s="87" t="str">
        <f>IF(LEFT(DATA.SAGA!$D89,2)="MA","Mestrado",
IF(LEFT(DATA.SAGA!$D89,2)="DA","Doutorado",
IF(LEFT(DATA.SAGA!$D89,2)="PD","Pós-Doutorado")))</f>
        <v>Mestrado</v>
      </c>
      <c r="B89" s="87" t="str">
        <f>DATA.SAGA!$E89</f>
        <v>Michelle Cristina Lobo Coutinho</v>
      </c>
      <c r="C89" s="87" t="str">
        <f>IF(DATA.SAGA!$H89="","Sem orientador",DATA.SAGA!$H89)</f>
        <v>FTO1083 - Fernando Silva</v>
      </c>
      <c r="D89" s="87" t="str">
        <f>DATA.SAGA!$J89</f>
        <v>Formado</v>
      </c>
      <c r="E89" s="87" t="str">
        <f>IF(DATA.SAGA!N89="","*",DATA.SAGA!N89)</f>
        <v>RJ</v>
      </c>
      <c r="F89" s="87">
        <f>YEAR(DATA.SAGA!$B89)</f>
        <v>2014</v>
      </c>
      <c r="G89" s="88" t="str">
        <f>IF(OR($D89="Pré-Inscrito",$D89="Matriculado",$D89="Trancado"),
IF($A89="Mestrado",DATA.SAGA!$B89+(365*24/12),DATA.SAGA!$B89+(365*48/12)),"*")</f>
        <v>*</v>
      </c>
      <c r="H89" s="89" t="str">
        <f t="shared" si="10"/>
        <v>*</v>
      </c>
      <c r="I89" s="87">
        <f>IF(DATA.SAGA!$K89="","*",YEAR(DATA.SAGA!$K89))</f>
        <v>2016</v>
      </c>
      <c r="J89" s="89">
        <f ca="1">IF($D89="Formado",(DATA.SAGA!$K89-DATA.SAGA!$B89)/365*12,
IF(OR($D89="Pré-Inscrito",$D89="Matriculado",$D89="Pré-inscrito"),(TODAY()-DATA.SAGA!$B89)/365*12,"*"))</f>
        <v>28.931506849315067</v>
      </c>
      <c r="K89" s="89" t="str">
        <f t="shared" si="6"/>
        <v>Formado</v>
      </c>
      <c r="L89" s="89">
        <f t="shared" ca="1" si="7"/>
        <v>28.931506849315067</v>
      </c>
      <c r="M89" s="87" t="str">
        <f t="shared" ca="1" si="8"/>
        <v>Egresso &gt; 5 anos</v>
      </c>
      <c r="N89" s="89" t="str">
        <f t="shared" si="9"/>
        <v>*</v>
      </c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 x14ac:dyDescent="0.2">
      <c r="A90" s="87" t="str">
        <f>IF(LEFT(DATA.SAGA!$D90,2)="MA","Mestrado",
IF(LEFT(DATA.SAGA!$D90,2)="DA","Doutorado",
IF(LEFT(DATA.SAGA!$D90,2)="PD","Pós-Doutorado")))</f>
        <v>Mestrado</v>
      </c>
      <c r="B90" s="87" t="str">
        <f>DATA.SAGA!$E90</f>
        <v>Douglas Lima de Abreu</v>
      </c>
      <c r="C90" s="87" t="str">
        <f>IF(DATA.SAGA!$H90="","Sem orientador",DATA.SAGA!$H90)</f>
        <v>FTO1124 - Leandro Nogueira</v>
      </c>
      <c r="D90" s="87" t="str">
        <f>DATA.SAGA!$J90</f>
        <v>Formado</v>
      </c>
      <c r="E90" s="87" t="str">
        <f>IF(DATA.SAGA!N90="","*",DATA.SAGA!N90)</f>
        <v>RJ</v>
      </c>
      <c r="F90" s="87">
        <f>YEAR(DATA.SAGA!$B90)</f>
        <v>2014</v>
      </c>
      <c r="G90" s="88" t="str">
        <f>IF(OR($D90="Pré-Inscrito",$D90="Matriculado",$D90="Trancado"),
IF($A90="Mestrado",DATA.SAGA!$B90+(365*24/12),DATA.SAGA!$B90+(365*48/12)),"*")</f>
        <v>*</v>
      </c>
      <c r="H90" s="89" t="str">
        <f t="shared" si="10"/>
        <v>*</v>
      </c>
      <c r="I90" s="87">
        <f>IF(DATA.SAGA!$K90="","*",YEAR(DATA.SAGA!$K90))</f>
        <v>2016</v>
      </c>
      <c r="J90" s="89">
        <f ca="1">IF($D90="Formado",(DATA.SAGA!$K90-DATA.SAGA!$B90)/365*12,
IF(OR($D90="Pré-Inscrito",$D90="Matriculado",$D90="Pré-inscrito"),(TODAY()-DATA.SAGA!$B90)/365*12,"*"))</f>
        <v>25.413698630136984</v>
      </c>
      <c r="K90" s="89" t="str">
        <f t="shared" si="6"/>
        <v>Formado</v>
      </c>
      <c r="L90" s="89">
        <f t="shared" ca="1" si="7"/>
        <v>25.413698630136984</v>
      </c>
      <c r="M90" s="87" t="str">
        <f t="shared" ca="1" si="8"/>
        <v>Egresso &gt; 5 anos</v>
      </c>
      <c r="N90" s="89" t="str">
        <f t="shared" si="9"/>
        <v>*</v>
      </c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 x14ac:dyDescent="0.2">
      <c r="A91" s="87" t="str">
        <f>IF(LEFT(DATA.SAGA!$D91,2)="MA","Mestrado",
IF(LEFT(DATA.SAGA!$D91,2)="DA","Doutorado",
IF(LEFT(DATA.SAGA!$D91,2)="PD","Pós-Doutorado")))</f>
        <v>Mestrado</v>
      </c>
      <c r="B91" s="87" t="str">
        <f>DATA.SAGA!$E91</f>
        <v>Raphael Calafange Marques Pereira</v>
      </c>
      <c r="C91" s="87" t="str">
        <f>IF(DATA.SAGA!$H91="","Sem orientador",DATA.SAGA!$H91)</f>
        <v>EDF1084 - Thiago Carvalho</v>
      </c>
      <c r="D91" s="87" t="str">
        <f>DATA.SAGA!$J91</f>
        <v>Formado</v>
      </c>
      <c r="E91" s="87" t="str">
        <f>IF(DATA.SAGA!N91="","*",DATA.SAGA!N91)</f>
        <v>RJ</v>
      </c>
      <c r="F91" s="87">
        <f>YEAR(DATA.SAGA!$B91)</f>
        <v>2014</v>
      </c>
      <c r="G91" s="88" t="str">
        <f>IF(OR($D91="Pré-Inscrito",$D91="Matriculado",$D91="Trancado"),
IF($A91="Mestrado",DATA.SAGA!$B91+(365*24/12),DATA.SAGA!$B91+(365*48/12)),"*")</f>
        <v>*</v>
      </c>
      <c r="H91" s="89" t="str">
        <f t="shared" si="10"/>
        <v>*</v>
      </c>
      <c r="I91" s="87">
        <f>IF(DATA.SAGA!$K91="","*",YEAR(DATA.SAGA!$K91))</f>
        <v>2016</v>
      </c>
      <c r="J91" s="89">
        <f ca="1">IF($D91="Formado",(DATA.SAGA!$K91-DATA.SAGA!$B91)/365*12,
IF(OR($D91="Pré-Inscrito",$D91="Matriculado",$D91="Pré-inscrito"),(TODAY()-DATA.SAGA!$B91)/365*12,"*"))</f>
        <v>26.400000000000002</v>
      </c>
      <c r="K91" s="89" t="str">
        <f t="shared" si="6"/>
        <v>Formado</v>
      </c>
      <c r="L91" s="89">
        <f t="shared" ca="1" si="7"/>
        <v>26.400000000000002</v>
      </c>
      <c r="M91" s="87" t="str">
        <f t="shared" ca="1" si="8"/>
        <v>Egresso &gt; 5 anos</v>
      </c>
      <c r="N91" s="89" t="str">
        <f t="shared" si="9"/>
        <v>*</v>
      </c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 x14ac:dyDescent="0.2">
      <c r="A92" s="87" t="str">
        <f>IF(LEFT(DATA.SAGA!$D92,2)="MA","Mestrado",
IF(LEFT(DATA.SAGA!$D92,2)="DA","Doutorado",
IF(LEFT(DATA.SAGA!$D92,2)="PD","Pós-Doutorado")))</f>
        <v>Mestrado</v>
      </c>
      <c r="B92" s="87" t="str">
        <f>DATA.SAGA!$E92</f>
        <v>Roberta de Melo Ramos</v>
      </c>
      <c r="C92" s="87" t="str">
        <f>IF(DATA.SAGA!$H92="","Sem orientador",DATA.SAGA!$H92)</f>
        <v>Sem orientador</v>
      </c>
      <c r="D92" s="87" t="str">
        <f>DATA.SAGA!$J92</f>
        <v>Desligado</v>
      </c>
      <c r="E92" s="87" t="str">
        <f>IF(DATA.SAGA!N92="","*",DATA.SAGA!N92)</f>
        <v>RJ</v>
      </c>
      <c r="F92" s="87">
        <f>YEAR(DATA.SAGA!$B92)</f>
        <v>2014</v>
      </c>
      <c r="G92" s="88" t="str">
        <f>IF(OR($D92="Pré-Inscrito",$D92="Matriculado",$D92="Trancado"),
IF($A92="Mestrado",DATA.SAGA!$B92+(365*24/12),DATA.SAGA!$B92+(365*48/12)),"*")</f>
        <v>*</v>
      </c>
      <c r="H92" s="89" t="str">
        <f t="shared" si="10"/>
        <v>*</v>
      </c>
      <c r="I92" s="87" t="str">
        <f>IF(DATA.SAGA!$K92="","*",YEAR(DATA.SAGA!$K92))</f>
        <v>*</v>
      </c>
      <c r="J92" s="89" t="str">
        <f ca="1">IF($D92="Formado",(DATA.SAGA!$K92-DATA.SAGA!$B92)/365*12,
IF(OR($D92="Pré-Inscrito",$D92="Matriculado",$D92="Pré-inscrito"),(TODAY()-DATA.SAGA!$B92)/365*12,"*"))</f>
        <v>*</v>
      </c>
      <c r="K92" s="89" t="str">
        <f t="shared" si="6"/>
        <v>Desligado</v>
      </c>
      <c r="L92" s="89" t="str">
        <f t="shared" si="7"/>
        <v>*</v>
      </c>
      <c r="M92" s="87" t="str">
        <f t="shared" ca="1" si="8"/>
        <v>*</v>
      </c>
      <c r="N92" s="89" t="str">
        <f t="shared" si="9"/>
        <v>*</v>
      </c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 x14ac:dyDescent="0.2">
      <c r="A93" s="87" t="str">
        <f>IF(LEFT(DATA.SAGA!$D93,2)="MA","Mestrado",
IF(LEFT(DATA.SAGA!$D93,2)="DA","Doutorado",
IF(LEFT(DATA.SAGA!$D93,2)="PD","Pós-Doutorado")))</f>
        <v>Mestrado</v>
      </c>
      <c r="B93" s="87" t="str">
        <f>DATA.SAGA!$E93</f>
        <v>Daniela Maristane Vieira Lopes Maciel</v>
      </c>
      <c r="C93" s="87" t="str">
        <f>IF(DATA.SAGA!$H93="","Sem orientador",DATA.SAGA!$H93)</f>
        <v>FTO1075 - Sara Menezes</v>
      </c>
      <c r="D93" s="87" t="str">
        <f>DATA.SAGA!$J93</f>
        <v>Formado</v>
      </c>
      <c r="E93" s="87" t="str">
        <f>IF(DATA.SAGA!N93="","*",DATA.SAGA!N93)</f>
        <v>TO</v>
      </c>
      <c r="F93" s="87">
        <f>YEAR(DATA.SAGA!$B93)</f>
        <v>2014</v>
      </c>
      <c r="G93" s="88" t="str">
        <f>IF(OR($D93="Pré-Inscrito",$D93="Matriculado",$D93="Trancado"),
IF($A93="Mestrado",DATA.SAGA!$B93+(365*24/12),DATA.SAGA!$B93+(365*48/12)),"*")</f>
        <v>*</v>
      </c>
      <c r="H93" s="89" t="str">
        <f t="shared" si="10"/>
        <v>*</v>
      </c>
      <c r="I93" s="87">
        <f>IF(DATA.SAGA!$K93="","*",YEAR(DATA.SAGA!$K93))</f>
        <v>2016</v>
      </c>
      <c r="J93" s="89">
        <f ca="1">IF($D93="Formado",(DATA.SAGA!$K93-DATA.SAGA!$B93)/365*12,
IF(OR($D93="Pré-Inscrito",$D93="Matriculado",$D93="Pré-inscrito"),(TODAY()-DATA.SAGA!$B93)/365*12,"*"))</f>
        <v>28.799999999999997</v>
      </c>
      <c r="K93" s="89" t="str">
        <f t="shared" si="6"/>
        <v>Formado</v>
      </c>
      <c r="L93" s="89">
        <f t="shared" ca="1" si="7"/>
        <v>28.799999999999997</v>
      </c>
      <c r="M93" s="87" t="str">
        <f t="shared" ca="1" si="8"/>
        <v>Egresso &gt; 5 anos</v>
      </c>
      <c r="N93" s="89" t="str">
        <f t="shared" si="9"/>
        <v>*</v>
      </c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 x14ac:dyDescent="0.2">
      <c r="A94" s="87" t="str">
        <f>IF(LEFT(DATA.SAGA!$D94,2)="MA","Mestrado",
IF(LEFT(DATA.SAGA!$D94,2)="DA","Doutorado",
IF(LEFT(DATA.SAGA!$D94,2)="PD","Pós-Doutorado")))</f>
        <v>Mestrado</v>
      </c>
      <c r="B94" s="87" t="str">
        <f>DATA.SAGA!$E94</f>
        <v>Michael Souza Rocha Martins</v>
      </c>
      <c r="C94" s="87" t="str">
        <f>IF(DATA.SAGA!$H94="","Sem orientador",DATA.SAGA!$H94)</f>
        <v>EDF1078 - Alex Souto Alves</v>
      </c>
      <c r="D94" s="87" t="str">
        <f>DATA.SAGA!$J94</f>
        <v>Formado</v>
      </c>
      <c r="E94" s="87" t="str">
        <f>IF(DATA.SAGA!N94="","*",DATA.SAGA!N94)</f>
        <v>RJ</v>
      </c>
      <c r="F94" s="87">
        <f>YEAR(DATA.SAGA!$B94)</f>
        <v>2014</v>
      </c>
      <c r="G94" s="88" t="str">
        <f>IF(OR($D94="Pré-Inscrito",$D94="Matriculado",$D94="Trancado"),
IF($A94="Mestrado",DATA.SAGA!$B94+(365*24/12),DATA.SAGA!$B94+(365*48/12)),"*")</f>
        <v>*</v>
      </c>
      <c r="H94" s="89" t="str">
        <f t="shared" si="10"/>
        <v>*</v>
      </c>
      <c r="I94" s="87">
        <f>IF(DATA.SAGA!$K94="","*",YEAR(DATA.SAGA!$K94))</f>
        <v>2017</v>
      </c>
      <c r="J94" s="89">
        <f ca="1">IF($D94="Formado",(DATA.SAGA!$K94-DATA.SAGA!$B94)/365*12,
IF(OR($D94="Pré-Inscrito",$D94="Matriculado",$D94="Pré-inscrito"),(TODAY()-DATA.SAGA!$B94)/365*12,"*"))</f>
        <v>35.441095890410963</v>
      </c>
      <c r="K94" s="89" t="str">
        <f t="shared" si="6"/>
        <v>Formado</v>
      </c>
      <c r="L94" s="89">
        <f t="shared" ca="1" si="7"/>
        <v>35.441095890410963</v>
      </c>
      <c r="M94" s="87" t="str">
        <f t="shared" ca="1" si="8"/>
        <v>Egresso</v>
      </c>
      <c r="N94" s="89" t="str">
        <f t="shared" si="9"/>
        <v>*</v>
      </c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 x14ac:dyDescent="0.2">
      <c r="A95" s="87" t="str">
        <f>IF(LEFT(DATA.SAGA!$D95,2)="MA","Mestrado",
IF(LEFT(DATA.SAGA!$D95,2)="DA","Doutorado",
IF(LEFT(DATA.SAGA!$D95,2)="PD","Pós-Doutorado")))</f>
        <v>Mestrado</v>
      </c>
      <c r="B95" s="87" t="str">
        <f>DATA.SAGA!$E95</f>
        <v>Laura de Oliveira Carmona</v>
      </c>
      <c r="C95" s="87" t="str">
        <f>IF(DATA.SAGA!$H95="","Sem orientador",DATA.SAGA!$H95)</f>
        <v>EDF1084 - Thiago Carvalho</v>
      </c>
      <c r="D95" s="87" t="str">
        <f>DATA.SAGA!$J95</f>
        <v>Formado</v>
      </c>
      <c r="E95" s="87" t="str">
        <f>IF(DATA.SAGA!N95="","*",DATA.SAGA!N95)</f>
        <v>RJ</v>
      </c>
      <c r="F95" s="87">
        <f>YEAR(DATA.SAGA!$B95)</f>
        <v>2014</v>
      </c>
      <c r="G95" s="88" t="str">
        <f>IF(OR($D95="Pré-Inscrito",$D95="Matriculado",$D95="Trancado"),
IF($A95="Mestrado",DATA.SAGA!$B95+(365*24/12),DATA.SAGA!$B95+(365*48/12)),"*")</f>
        <v>*</v>
      </c>
      <c r="H95" s="89" t="str">
        <f t="shared" si="10"/>
        <v>*</v>
      </c>
      <c r="I95" s="87">
        <f>IF(DATA.SAGA!$K95="","*",YEAR(DATA.SAGA!$K95))</f>
        <v>2016</v>
      </c>
      <c r="J95" s="89">
        <f ca="1">IF($D95="Formado",(DATA.SAGA!$K95-DATA.SAGA!$B95)/365*12,
IF(OR($D95="Pré-Inscrito",$D95="Matriculado",$D95="Pré-inscrito"),(TODAY()-DATA.SAGA!$B95)/365*12,"*"))</f>
        <v>25.11780821917808</v>
      </c>
      <c r="K95" s="89" t="str">
        <f t="shared" si="6"/>
        <v>Formado</v>
      </c>
      <c r="L95" s="89">
        <f t="shared" ca="1" si="7"/>
        <v>25.11780821917808</v>
      </c>
      <c r="M95" s="87" t="str">
        <f t="shared" ca="1" si="8"/>
        <v>Egresso &gt; 5 anos</v>
      </c>
      <c r="N95" s="89" t="str">
        <f t="shared" si="9"/>
        <v>*</v>
      </c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 x14ac:dyDescent="0.2">
      <c r="A96" s="87" t="str">
        <f>IF(LEFT(DATA.SAGA!$D96,2)="MA","Mestrado",
IF(LEFT(DATA.SAGA!$D96,2)="DA","Doutorado",
IF(LEFT(DATA.SAGA!$D96,2)="PD","Pós-Doutorado")))</f>
        <v>Mestrado</v>
      </c>
      <c r="B96" s="87" t="str">
        <f>DATA.SAGA!$E96</f>
        <v>Ana Christina Certain Curi</v>
      </c>
      <c r="C96" s="87" t="str">
        <f>IF(DATA.SAGA!$H96="","Sem orientador",DATA.SAGA!$H96)</f>
        <v>FTO1079 - Julio G. Silva</v>
      </c>
      <c r="D96" s="87" t="str">
        <f>DATA.SAGA!$J96</f>
        <v>Formado</v>
      </c>
      <c r="E96" s="87" t="str">
        <f>IF(DATA.SAGA!N96="","*",DATA.SAGA!N96)</f>
        <v>RJ</v>
      </c>
      <c r="F96" s="87">
        <f>YEAR(DATA.SAGA!$B96)</f>
        <v>2014</v>
      </c>
      <c r="G96" s="88" t="str">
        <f>IF(OR($D96="Pré-Inscrito",$D96="Matriculado",$D96="Trancado"),
IF($A96="Mestrado",DATA.SAGA!$B96+(365*24/12),DATA.SAGA!$B96+(365*48/12)),"*")</f>
        <v>*</v>
      </c>
      <c r="H96" s="89" t="str">
        <f t="shared" si="10"/>
        <v>*</v>
      </c>
      <c r="I96" s="87">
        <f>IF(DATA.SAGA!$K96="","*",YEAR(DATA.SAGA!$K96))</f>
        <v>2016</v>
      </c>
      <c r="J96" s="89">
        <f ca="1">IF($D96="Formado",(DATA.SAGA!$K96-DATA.SAGA!$B96)/365*12,
IF(OR($D96="Pré-Inscrito",$D96="Matriculado",$D96="Pré-inscrito"),(TODAY()-DATA.SAGA!$B96)/365*12,"*"))</f>
        <v>28.043835616438354</v>
      </c>
      <c r="K96" s="89" t="str">
        <f t="shared" si="6"/>
        <v>Formado</v>
      </c>
      <c r="L96" s="89">
        <f t="shared" ca="1" si="7"/>
        <v>28.043835616438354</v>
      </c>
      <c r="M96" s="87" t="str">
        <f t="shared" ca="1" si="8"/>
        <v>Egresso &gt; 5 anos</v>
      </c>
      <c r="N96" s="89" t="str">
        <f t="shared" si="9"/>
        <v>*</v>
      </c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 x14ac:dyDescent="0.2">
      <c r="A97" s="87" t="str">
        <f>IF(LEFT(DATA.SAGA!$D97,2)="MA","Mestrado",
IF(LEFT(DATA.SAGA!$D97,2)="DA","Doutorado",
IF(LEFT(DATA.SAGA!$D97,2)="PD","Pós-Doutorado")))</f>
        <v>Mestrado</v>
      </c>
      <c r="B97" s="87" t="str">
        <f>DATA.SAGA!$E97</f>
        <v>Danielle de Faria Alvim de Toledo</v>
      </c>
      <c r="C97" s="87" t="str">
        <f>IF(DATA.SAGA!$H97="","Sem orientador",DATA.SAGA!$H97)</f>
        <v>FTO1079 - Julio G. Silva</v>
      </c>
      <c r="D97" s="87" t="str">
        <f>DATA.SAGA!$J97</f>
        <v>Formado</v>
      </c>
      <c r="E97" s="87" t="str">
        <f>IF(DATA.SAGA!N97="","*",DATA.SAGA!N97)</f>
        <v>RJ</v>
      </c>
      <c r="F97" s="87">
        <f>YEAR(DATA.SAGA!$B97)</f>
        <v>2014</v>
      </c>
      <c r="G97" s="88" t="str">
        <f>IF(OR($D97="Pré-Inscrito",$D97="Matriculado",$D97="Trancado"),
IF($A97="Mestrado",DATA.SAGA!$B97+(365*24/12),DATA.SAGA!$B97+(365*48/12)),"*")</f>
        <v>*</v>
      </c>
      <c r="H97" s="89" t="str">
        <f t="shared" si="10"/>
        <v>*</v>
      </c>
      <c r="I97" s="87">
        <f>IF(DATA.SAGA!$K97="","*",YEAR(DATA.SAGA!$K97))</f>
        <v>2016</v>
      </c>
      <c r="J97" s="89">
        <f ca="1">IF($D97="Formado",(DATA.SAGA!$K97-DATA.SAGA!$B97)/365*12,
IF(OR($D97="Pré-Inscrito",$D97="Matriculado",$D97="Pré-inscrito"),(TODAY()-DATA.SAGA!$B97)/365*12,"*"))</f>
        <v>26.893150684931506</v>
      </c>
      <c r="K97" s="89" t="str">
        <f t="shared" si="6"/>
        <v>Formado</v>
      </c>
      <c r="L97" s="89">
        <f t="shared" ca="1" si="7"/>
        <v>26.893150684931506</v>
      </c>
      <c r="M97" s="87" t="str">
        <f t="shared" ca="1" si="8"/>
        <v>Egresso &gt; 5 anos</v>
      </c>
      <c r="N97" s="89" t="str">
        <f t="shared" si="9"/>
        <v>*</v>
      </c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 x14ac:dyDescent="0.2">
      <c r="A98" s="87" t="str">
        <f>IF(LEFT(DATA.SAGA!$D98,2)="MA","Mestrado",
IF(LEFT(DATA.SAGA!$D98,2)="DA","Doutorado",
IF(LEFT(DATA.SAGA!$D98,2)="PD","Pós-Doutorado")))</f>
        <v>Mestrado</v>
      </c>
      <c r="B98" s="87" t="str">
        <f>DATA.SAGA!$E98</f>
        <v>Patricia Catabriga Comper</v>
      </c>
      <c r="C98" s="87" t="str">
        <f>IF(DATA.SAGA!$H98="","Sem orientador",DATA.SAGA!$H98)</f>
        <v>FTO1075 - Sara Menezes</v>
      </c>
      <c r="D98" s="87" t="str">
        <f>DATA.SAGA!$J98</f>
        <v>Formado</v>
      </c>
      <c r="E98" s="87" t="str">
        <f>IF(DATA.SAGA!N98="","*",DATA.SAGA!N98)</f>
        <v>RJ</v>
      </c>
      <c r="F98" s="87">
        <f>YEAR(DATA.SAGA!$B98)</f>
        <v>2014</v>
      </c>
      <c r="G98" s="88" t="str">
        <f>IF(OR($D98="Pré-Inscrito",$D98="Matriculado",$D98="Trancado"),
IF($A98="Mestrado",DATA.SAGA!$B98+(365*24/12),DATA.SAGA!$B98+(365*48/12)),"*")</f>
        <v>*</v>
      </c>
      <c r="H98" s="89" t="str">
        <f t="shared" si="10"/>
        <v>*</v>
      </c>
      <c r="I98" s="87">
        <f>IF(DATA.SAGA!$K98="","*",YEAR(DATA.SAGA!$K98))</f>
        <v>2017</v>
      </c>
      <c r="J98" s="89">
        <f ca="1">IF($D98="Formado",(DATA.SAGA!$K98-DATA.SAGA!$B98)/365*12,
IF(OR($D98="Pré-Inscrito",$D98="Matriculado",$D98="Pré-inscrito"),(TODAY()-DATA.SAGA!$B98)/365*12,"*"))</f>
        <v>35.408219178082192</v>
      </c>
      <c r="K98" s="89" t="str">
        <f t="shared" si="6"/>
        <v>Formado</v>
      </c>
      <c r="L98" s="89">
        <f t="shared" ca="1" si="7"/>
        <v>35.408219178082192</v>
      </c>
      <c r="M98" s="87" t="str">
        <f t="shared" ca="1" si="8"/>
        <v>Egresso</v>
      </c>
      <c r="N98" s="89" t="str">
        <f t="shared" si="9"/>
        <v>*</v>
      </c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 x14ac:dyDescent="0.2">
      <c r="A99" s="87" t="str">
        <f>IF(LEFT(DATA.SAGA!$D99,2)="MA","Mestrado",
IF(LEFT(DATA.SAGA!$D99,2)="DA","Doutorado",
IF(LEFT(DATA.SAGA!$D99,2)="PD","Pós-Doutorado")))</f>
        <v>Mestrado</v>
      </c>
      <c r="B99" s="87" t="str">
        <f>DATA.SAGA!$E99</f>
        <v>Paula Britto Rodrigues dos Santos</v>
      </c>
      <c r="C99" s="87" t="str">
        <f>IF(DATA.SAGA!$H99="","Sem orientador",DATA.SAGA!$H99)</f>
        <v>EDF1084 - Thiago Carvalho</v>
      </c>
      <c r="D99" s="87" t="str">
        <f>DATA.SAGA!$J99</f>
        <v>Formado</v>
      </c>
      <c r="E99" s="87" t="str">
        <f>IF(DATA.SAGA!N99="","*",DATA.SAGA!N99)</f>
        <v>RJ</v>
      </c>
      <c r="F99" s="87">
        <f>YEAR(DATA.SAGA!$B99)</f>
        <v>2014</v>
      </c>
      <c r="G99" s="88" t="str">
        <f>IF(OR($D99="Pré-Inscrito",$D99="Matriculado",$D99="Trancado"),
IF($A99="Mestrado",DATA.SAGA!$B99+(365*24/12),DATA.SAGA!$B99+(365*48/12)),"*")</f>
        <v>*</v>
      </c>
      <c r="H99" s="89" t="str">
        <f t="shared" si="10"/>
        <v>*</v>
      </c>
      <c r="I99" s="87">
        <f>IF(DATA.SAGA!$K99="","*",YEAR(DATA.SAGA!$K99))</f>
        <v>2016</v>
      </c>
      <c r="J99" s="89">
        <f ca="1">IF($D99="Formado",(DATA.SAGA!$K99-DATA.SAGA!$B99)/365*12,
IF(OR($D99="Pré-Inscrito",$D99="Matriculado",$D99="Pré-inscrito"),(TODAY()-DATA.SAGA!$B99)/365*12,"*"))</f>
        <v>23.638356164383563</v>
      </c>
      <c r="K99" s="89" t="str">
        <f t="shared" si="6"/>
        <v>Formado</v>
      </c>
      <c r="L99" s="89">
        <f t="shared" ca="1" si="7"/>
        <v>23.638356164383563</v>
      </c>
      <c r="M99" s="87" t="str">
        <f t="shared" ca="1" si="8"/>
        <v>Egresso &gt; 5 anos</v>
      </c>
      <c r="N99" s="89" t="str">
        <f t="shared" si="9"/>
        <v>*</v>
      </c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 x14ac:dyDescent="0.2">
      <c r="A100" s="87" t="str">
        <f>IF(LEFT(DATA.SAGA!$D100,2)="MA","Mestrado",
IF(LEFT(DATA.SAGA!$D100,2)="DA","Doutorado",
IF(LEFT(DATA.SAGA!$D100,2)="PD","Pós-Doutorado")))</f>
        <v>Mestrado</v>
      </c>
      <c r="B100" s="87" t="str">
        <f>DATA.SAGA!$E100</f>
        <v>Telassin da Silva Homem</v>
      </c>
      <c r="C100" s="87" t="str">
        <f>IF(DATA.SAGA!$H100="","Sem orientador",DATA.SAGA!$H100)</f>
        <v>FTO1101 - Agnaldo Lopes</v>
      </c>
      <c r="D100" s="87" t="str">
        <f>DATA.SAGA!$J100</f>
        <v>Formado</v>
      </c>
      <c r="E100" s="87" t="str">
        <f>IF(DATA.SAGA!N100="","*",DATA.SAGA!N100)</f>
        <v>MG</v>
      </c>
      <c r="F100" s="87">
        <f>YEAR(DATA.SAGA!$B100)</f>
        <v>2014</v>
      </c>
      <c r="G100" s="88" t="str">
        <f>IF(OR($D100="Pré-Inscrito",$D100="Matriculado",$D100="Trancado"),
IF($A100="Mestrado",DATA.SAGA!$B100+(365*24/12),DATA.SAGA!$B100+(365*48/12)),"*")</f>
        <v>*</v>
      </c>
      <c r="H100" s="89" t="str">
        <f t="shared" si="10"/>
        <v>*</v>
      </c>
      <c r="I100" s="87">
        <f>IF(DATA.SAGA!$K100="","*",YEAR(DATA.SAGA!$K100))</f>
        <v>2016</v>
      </c>
      <c r="J100" s="89">
        <f ca="1">IF($D100="Formado",(DATA.SAGA!$K100-DATA.SAGA!$B100)/365*12,
IF(OR($D100="Pré-Inscrito",$D100="Matriculado",$D100="Pré-inscrito"),(TODAY()-DATA.SAGA!$B100)/365*12,"*"))</f>
        <v>21.567123287671233</v>
      </c>
      <c r="K100" s="89" t="str">
        <f t="shared" si="6"/>
        <v>Formado</v>
      </c>
      <c r="L100" s="89">
        <f t="shared" ca="1" si="7"/>
        <v>21.567123287671233</v>
      </c>
      <c r="M100" s="87" t="str">
        <f t="shared" ca="1" si="8"/>
        <v>Egresso &gt; 5 anos</v>
      </c>
      <c r="N100" s="89" t="str">
        <f t="shared" si="9"/>
        <v>*</v>
      </c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 x14ac:dyDescent="0.2">
      <c r="A101" s="87" t="str">
        <f>IF(LEFT(DATA.SAGA!$D101,2)="MA","Mestrado",
IF(LEFT(DATA.SAGA!$D101,2)="DA","Doutorado",
IF(LEFT(DATA.SAGA!$D101,2)="PD","Pós-Doutorado")))</f>
        <v>Mestrado</v>
      </c>
      <c r="B101" s="87" t="str">
        <f>DATA.SAGA!$E101</f>
        <v>Rodrigo Luiz de Souza Ribeiro</v>
      </c>
      <c r="C101" s="87" t="str">
        <f>IF(DATA.SAGA!$H101="","Sem orientador",DATA.SAGA!$H101)</f>
        <v>FTO1107 - Erika de Carvalho</v>
      </c>
      <c r="D101" s="87" t="str">
        <f>DATA.SAGA!$J101</f>
        <v>Formado</v>
      </c>
      <c r="E101" s="87" t="str">
        <f>IF(DATA.SAGA!N101="","*",DATA.SAGA!N101)</f>
        <v>RJ</v>
      </c>
      <c r="F101" s="87">
        <f>YEAR(DATA.SAGA!$B101)</f>
        <v>2014</v>
      </c>
      <c r="G101" s="88" t="str">
        <f>IF(OR($D101="Pré-Inscrito",$D101="Matriculado",$D101="Trancado"),
IF($A101="Mestrado",DATA.SAGA!$B101+(365*24/12),DATA.SAGA!$B101+(365*48/12)),"*")</f>
        <v>*</v>
      </c>
      <c r="H101" s="89" t="str">
        <f t="shared" si="10"/>
        <v>*</v>
      </c>
      <c r="I101" s="87">
        <f>IF(DATA.SAGA!$K101="","*",YEAR(DATA.SAGA!$K101))</f>
        <v>2017</v>
      </c>
      <c r="J101" s="89">
        <f ca="1">IF($D101="Formado",(DATA.SAGA!$K101-DATA.SAGA!$B101)/365*12,
IF(OR($D101="Pré-Inscrito",$D101="Matriculado",$D101="Pré-inscrito"),(TODAY()-DATA.SAGA!$B101)/365*12,"*"))</f>
        <v>35.243835616438353</v>
      </c>
      <c r="K101" s="89" t="str">
        <f t="shared" si="6"/>
        <v>Formado</v>
      </c>
      <c r="L101" s="89">
        <f t="shared" ca="1" si="7"/>
        <v>35.243835616438353</v>
      </c>
      <c r="M101" s="87" t="str">
        <f t="shared" ca="1" si="8"/>
        <v>Egresso</v>
      </c>
      <c r="N101" s="89" t="str">
        <f t="shared" si="9"/>
        <v>*</v>
      </c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 x14ac:dyDescent="0.2">
      <c r="A102" s="87" t="str">
        <f>IF(LEFT(DATA.SAGA!$D102,2)="MA","Mestrado",
IF(LEFT(DATA.SAGA!$D102,2)="DA","Doutorado",
IF(LEFT(DATA.SAGA!$D102,2)="PD","Pós-Doutorado")))</f>
        <v>Mestrado</v>
      </c>
      <c r="B102" s="87" t="str">
        <f>DATA.SAGA!$E102</f>
        <v>Alexsandro da Silva Oliveira</v>
      </c>
      <c r="C102" s="87" t="str">
        <f>IF(DATA.SAGA!$H102="","Sem orientador",DATA.SAGA!$H102)</f>
        <v>FTO1079 - Julio G. Silva</v>
      </c>
      <c r="D102" s="87" t="str">
        <f>DATA.SAGA!$J102</f>
        <v>Formado</v>
      </c>
      <c r="E102" s="87" t="str">
        <f>IF(DATA.SAGA!N102="","*",DATA.SAGA!N102)</f>
        <v>RJ</v>
      </c>
      <c r="F102" s="87">
        <f>YEAR(DATA.SAGA!$B102)</f>
        <v>2014</v>
      </c>
      <c r="G102" s="88" t="str">
        <f>IF(OR($D102="Pré-Inscrito",$D102="Matriculado",$D102="Trancado"),
IF($A102="Mestrado",DATA.SAGA!$B102+(365*24/12),DATA.SAGA!$B102+(365*48/12)),"*")</f>
        <v>*</v>
      </c>
      <c r="H102" s="89" t="str">
        <f t="shared" si="10"/>
        <v>*</v>
      </c>
      <c r="I102" s="87">
        <f>IF(DATA.SAGA!$K102="","*",YEAR(DATA.SAGA!$K102))</f>
        <v>2016</v>
      </c>
      <c r="J102" s="89">
        <f ca="1">IF($D102="Formado",(DATA.SAGA!$K102-DATA.SAGA!$B102)/365*12,
IF(OR($D102="Pré-Inscrito",$D102="Matriculado",$D102="Pré-inscrito"),(TODAY()-DATA.SAGA!$B102)/365*12,"*"))</f>
        <v>28.339726027397258</v>
      </c>
      <c r="K102" s="89" t="str">
        <f t="shared" si="6"/>
        <v>Formado</v>
      </c>
      <c r="L102" s="89">
        <f t="shared" ca="1" si="7"/>
        <v>28.339726027397258</v>
      </c>
      <c r="M102" s="87" t="str">
        <f t="shared" ca="1" si="8"/>
        <v>Egresso &gt; 5 anos</v>
      </c>
      <c r="N102" s="89" t="str">
        <f t="shared" si="9"/>
        <v>*</v>
      </c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 x14ac:dyDescent="0.2">
      <c r="A103" s="87" t="str">
        <f>IF(LEFT(DATA.SAGA!$D103,2)="MA","Mestrado",
IF(LEFT(DATA.SAGA!$D103,2)="DA","Doutorado",
IF(LEFT(DATA.SAGA!$D103,2)="PD","Pós-Doutorado")))</f>
        <v>Mestrado</v>
      </c>
      <c r="B103" s="87" t="str">
        <f>DATA.SAGA!$E103</f>
        <v>Pedro Teixeira Vidinha Rodrigues</v>
      </c>
      <c r="C103" s="87" t="str">
        <f>IF(DATA.SAGA!$H103="","Sem orientador",DATA.SAGA!$H103)</f>
        <v>FTO1124 - Leandro Nogueira</v>
      </c>
      <c r="D103" s="87" t="str">
        <f>DATA.SAGA!$J103</f>
        <v>Formado</v>
      </c>
      <c r="E103" s="87" t="str">
        <f>IF(DATA.SAGA!N103="","*",DATA.SAGA!N103)</f>
        <v>RJ</v>
      </c>
      <c r="F103" s="87">
        <f>YEAR(DATA.SAGA!$B103)</f>
        <v>2014</v>
      </c>
      <c r="G103" s="88" t="str">
        <f>IF(OR($D103="Pré-Inscrito",$D103="Matriculado",$D103="Trancado"),
IF($A103="Mestrado",DATA.SAGA!$B103+(365*24/12),DATA.SAGA!$B103+(365*48/12)),"*")</f>
        <v>*</v>
      </c>
      <c r="H103" s="89" t="str">
        <f t="shared" si="10"/>
        <v>*</v>
      </c>
      <c r="I103" s="87">
        <f>IF(DATA.SAGA!$K103="","*",YEAR(DATA.SAGA!$K103))</f>
        <v>2016</v>
      </c>
      <c r="J103" s="89">
        <f ca="1">IF($D103="Formado",(DATA.SAGA!$K103-DATA.SAGA!$B103)/365*12,
IF(OR($D103="Pré-Inscrito",$D103="Matriculado",$D103="Pré-inscrito"),(TODAY()-DATA.SAGA!$B103)/365*12,"*"))</f>
        <v>25.052054794520551</v>
      </c>
      <c r="K103" s="89" t="str">
        <f t="shared" si="6"/>
        <v>Formado</v>
      </c>
      <c r="L103" s="89">
        <f t="shared" ca="1" si="7"/>
        <v>25.052054794520551</v>
      </c>
      <c r="M103" s="87" t="str">
        <f t="shared" ca="1" si="8"/>
        <v>Egresso &gt; 5 anos</v>
      </c>
      <c r="N103" s="89" t="str">
        <f t="shared" si="9"/>
        <v>*</v>
      </c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 x14ac:dyDescent="0.2">
      <c r="A104" s="87" t="str">
        <f>IF(LEFT(DATA.SAGA!$D104,2)="MA","Mestrado",
IF(LEFT(DATA.SAGA!$D104,2)="DA","Doutorado",
IF(LEFT(DATA.SAGA!$D104,2)="PD","Pós-Doutorado")))</f>
        <v>Mestrado</v>
      </c>
      <c r="B104" s="87" t="str">
        <f>DATA.SAGA!$E104</f>
        <v>Egidio Sabino de Magalhães Junior</v>
      </c>
      <c r="C104" s="87" t="str">
        <f>IF(DATA.SAGA!$H104="","Sem orientador",DATA.SAGA!$H104)</f>
        <v>FTO1096 - Arthur Ferreira</v>
      </c>
      <c r="D104" s="87" t="str">
        <f>DATA.SAGA!$J104</f>
        <v>Formado</v>
      </c>
      <c r="E104" s="87" t="str">
        <f>IF(DATA.SAGA!N104="","*",DATA.SAGA!N104)</f>
        <v>RJ</v>
      </c>
      <c r="F104" s="87">
        <f>YEAR(DATA.SAGA!$B104)</f>
        <v>2014</v>
      </c>
      <c r="G104" s="88" t="str">
        <f>IF(OR($D104="Pré-Inscrito",$D104="Matriculado",$D104="Trancado"),
IF($A104="Mestrado",DATA.SAGA!$B104+(365*24/12),DATA.SAGA!$B104+(365*48/12)),"*")</f>
        <v>*</v>
      </c>
      <c r="H104" s="89" t="str">
        <f t="shared" si="10"/>
        <v>*</v>
      </c>
      <c r="I104" s="87">
        <f>IF(DATA.SAGA!$K104="","*",YEAR(DATA.SAGA!$K104))</f>
        <v>2016</v>
      </c>
      <c r="J104" s="89">
        <f ca="1">IF($D104="Formado",(DATA.SAGA!$K104-DATA.SAGA!$B104)/365*12,
IF(OR($D104="Pré-Inscrito",$D104="Matriculado",$D104="Pré-inscrito"),(TODAY()-DATA.SAGA!$B104)/365*12,"*"))</f>
        <v>26.235616438356168</v>
      </c>
      <c r="K104" s="89" t="str">
        <f t="shared" si="6"/>
        <v>Formado</v>
      </c>
      <c r="L104" s="89">
        <f t="shared" ca="1" si="7"/>
        <v>26.235616438356168</v>
      </c>
      <c r="M104" s="87" t="str">
        <f t="shared" ca="1" si="8"/>
        <v>Egresso &gt; 5 anos</v>
      </c>
      <c r="N104" s="89" t="str">
        <f t="shared" si="9"/>
        <v>*</v>
      </c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 x14ac:dyDescent="0.2">
      <c r="A105" s="87" t="str">
        <f>IF(LEFT(DATA.SAGA!$D105,2)="MA","Mestrado",
IF(LEFT(DATA.SAGA!$D105,2)="DA","Doutorado",
IF(LEFT(DATA.SAGA!$D105,2)="PD","Pós-Doutorado")))</f>
        <v>Mestrado</v>
      </c>
      <c r="B105" s="87" t="str">
        <f>DATA.SAGA!$E105</f>
        <v>Fabrine Souza de Albuquerque</v>
      </c>
      <c r="C105" s="87" t="str">
        <f>IF(DATA.SAGA!$H105="","Sem orientador",DATA.SAGA!$H105)</f>
        <v>Sem orientador</v>
      </c>
      <c r="D105" s="87" t="str">
        <f>DATA.SAGA!$J105</f>
        <v>Desligado</v>
      </c>
      <c r="E105" s="87" t="str">
        <f>IF(DATA.SAGA!N105="","*",DATA.SAGA!N105)</f>
        <v>*</v>
      </c>
      <c r="F105" s="87">
        <f>YEAR(DATA.SAGA!$B105)</f>
        <v>2014</v>
      </c>
      <c r="G105" s="88" t="str">
        <f>IF(OR($D105="Pré-Inscrito",$D105="Matriculado",$D105="Trancado"),
IF($A105="Mestrado",DATA.SAGA!$B105+(365*24/12),DATA.SAGA!$B105+(365*48/12)),"*")</f>
        <v>*</v>
      </c>
      <c r="H105" s="89" t="str">
        <f t="shared" si="10"/>
        <v>*</v>
      </c>
      <c r="I105" s="87" t="str">
        <f>IF(DATA.SAGA!$K105="","*",YEAR(DATA.SAGA!$K105))</f>
        <v>*</v>
      </c>
      <c r="J105" s="89" t="str">
        <f ca="1">IF($D105="Formado",(DATA.SAGA!$K105-DATA.SAGA!$B105)/365*12,
IF(OR($D105="Pré-Inscrito",$D105="Matriculado",$D105="Pré-inscrito"),(TODAY()-DATA.SAGA!$B105)/365*12,"*"))</f>
        <v>*</v>
      </c>
      <c r="K105" s="89" t="str">
        <f t="shared" si="6"/>
        <v>Desligado</v>
      </c>
      <c r="L105" s="89" t="str">
        <f t="shared" si="7"/>
        <v>*</v>
      </c>
      <c r="M105" s="87" t="str">
        <f t="shared" ca="1" si="8"/>
        <v>*</v>
      </c>
      <c r="N105" s="89" t="str">
        <f t="shared" si="9"/>
        <v>*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 x14ac:dyDescent="0.2">
      <c r="A106" s="87" t="str">
        <f>IF(LEFT(DATA.SAGA!$D106,2)="MA","Mestrado",
IF(LEFT(DATA.SAGA!$D106,2)="DA","Doutorado",
IF(LEFT(DATA.SAGA!$D106,2)="PD","Pós-Doutorado")))</f>
        <v>Mestrado</v>
      </c>
      <c r="B106" s="87" t="str">
        <f>DATA.SAGA!$E106</f>
        <v>Heliano Silva de Oliveira</v>
      </c>
      <c r="C106" s="87" t="str">
        <f>IF(DATA.SAGA!$H106="","Sem orientador",DATA.SAGA!$H106)</f>
        <v>FTO1124 - Leandro Nogueira</v>
      </c>
      <c r="D106" s="87" t="str">
        <f>DATA.SAGA!$J106</f>
        <v>Formado</v>
      </c>
      <c r="E106" s="87" t="str">
        <f>IF(DATA.SAGA!N106="","*",DATA.SAGA!N106)</f>
        <v>RJ</v>
      </c>
      <c r="F106" s="87">
        <f>YEAR(DATA.SAGA!$B106)</f>
        <v>2014</v>
      </c>
      <c r="G106" s="88" t="str">
        <f>IF(OR($D106="Pré-Inscrito",$D106="Matriculado",$D106="Trancado"),
IF($A106="Mestrado",DATA.SAGA!$B106+(365*24/12),DATA.SAGA!$B106+(365*48/12)),"*")</f>
        <v>*</v>
      </c>
      <c r="H106" s="89" t="str">
        <f t="shared" si="10"/>
        <v>*</v>
      </c>
      <c r="I106" s="87">
        <f>IF(DATA.SAGA!$K106="","*",YEAR(DATA.SAGA!$K106))</f>
        <v>2016</v>
      </c>
      <c r="J106" s="89">
        <f ca="1">IF($D106="Formado",(DATA.SAGA!$K106-DATA.SAGA!$B106)/365*12,
IF(OR($D106="Pré-Inscrito",$D106="Matriculado",$D106="Pré-inscrito"),(TODAY()-DATA.SAGA!$B106)/365*12,"*"))</f>
        <v>28.734246575342468</v>
      </c>
      <c r="K106" s="89" t="str">
        <f t="shared" si="6"/>
        <v>Formado</v>
      </c>
      <c r="L106" s="89">
        <f t="shared" ca="1" si="7"/>
        <v>28.734246575342468</v>
      </c>
      <c r="M106" s="87" t="str">
        <f t="shared" ca="1" si="8"/>
        <v>Egresso &gt; 5 anos</v>
      </c>
      <c r="N106" s="89" t="str">
        <f t="shared" si="9"/>
        <v>*</v>
      </c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 x14ac:dyDescent="0.2">
      <c r="A107" s="87" t="str">
        <f>IF(LEFT(DATA.SAGA!$D107,2)="MA","Mestrado",
IF(LEFT(DATA.SAGA!$D107,2)="DA","Doutorado",
IF(LEFT(DATA.SAGA!$D107,2)="PD","Pós-Doutorado")))</f>
        <v>Mestrado</v>
      </c>
      <c r="B107" s="87" t="str">
        <f>DATA.SAGA!$E107</f>
        <v>Stefanie Lucena Pereira de Melo</v>
      </c>
      <c r="C107" s="87" t="str">
        <f>IF(DATA.SAGA!$H107="","Sem orientador",DATA.SAGA!$H107)</f>
        <v>Sem orientador</v>
      </c>
      <c r="D107" s="87" t="str">
        <f>DATA.SAGA!$J107</f>
        <v>Desligado</v>
      </c>
      <c r="E107" s="87" t="str">
        <f>IF(DATA.SAGA!N107="","*",DATA.SAGA!N107)</f>
        <v>RJ</v>
      </c>
      <c r="F107" s="87">
        <f>YEAR(DATA.SAGA!$B107)</f>
        <v>2014</v>
      </c>
      <c r="G107" s="88" t="str">
        <f>IF(OR($D107="Pré-Inscrito",$D107="Matriculado",$D107="Trancado"),
IF($A107="Mestrado",DATA.SAGA!$B107+(365*24/12),DATA.SAGA!$B107+(365*48/12)),"*")</f>
        <v>*</v>
      </c>
      <c r="H107" s="89" t="str">
        <f t="shared" si="10"/>
        <v>*</v>
      </c>
      <c r="I107" s="87" t="str">
        <f>IF(DATA.SAGA!$K107="","*",YEAR(DATA.SAGA!$K107))</f>
        <v>*</v>
      </c>
      <c r="J107" s="89" t="str">
        <f ca="1">IF($D107="Formado",(DATA.SAGA!$K107-DATA.SAGA!$B107)/365*12,
IF(OR($D107="Pré-Inscrito",$D107="Matriculado",$D107="Pré-inscrito"),(TODAY()-DATA.SAGA!$B107)/365*12,"*"))</f>
        <v>*</v>
      </c>
      <c r="K107" s="89" t="str">
        <f t="shared" si="6"/>
        <v>Desligado</v>
      </c>
      <c r="L107" s="89" t="str">
        <f t="shared" si="7"/>
        <v>*</v>
      </c>
      <c r="M107" s="87" t="str">
        <f t="shared" ca="1" si="8"/>
        <v>*</v>
      </c>
      <c r="N107" s="89" t="str">
        <f t="shared" si="9"/>
        <v>*</v>
      </c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 x14ac:dyDescent="0.2">
      <c r="A108" s="87" t="str">
        <f>IF(LEFT(DATA.SAGA!$D108,2)="MA","Mestrado",
IF(LEFT(DATA.SAGA!$D108,2)="DA","Doutorado",
IF(LEFT(DATA.SAGA!$D108,2)="PD","Pós-Doutorado")))</f>
        <v>Mestrado</v>
      </c>
      <c r="B108" s="87" t="str">
        <f>DATA.SAGA!$E108</f>
        <v>Paulo Augusto Silva Moreno</v>
      </c>
      <c r="C108" s="87" t="str">
        <f>IF(DATA.SAGA!$H108="","Sem orientador",DATA.SAGA!$H108)</f>
        <v>Sem orientador</v>
      </c>
      <c r="D108" s="87" t="str">
        <f>DATA.SAGA!$J108</f>
        <v>Desligado</v>
      </c>
      <c r="E108" s="87" t="str">
        <f>IF(DATA.SAGA!N108="","*",DATA.SAGA!N108)</f>
        <v>CA</v>
      </c>
      <c r="F108" s="87">
        <f>YEAR(DATA.SAGA!$B108)</f>
        <v>2015</v>
      </c>
      <c r="G108" s="88" t="str">
        <f>IF(OR($D108="Pré-Inscrito",$D108="Matriculado",$D108="Trancado"),
IF($A108="Mestrado",DATA.SAGA!$B108+(365*24/12),DATA.SAGA!$B108+(365*48/12)),"*")</f>
        <v>*</v>
      </c>
      <c r="H108" s="89" t="str">
        <f t="shared" si="10"/>
        <v>*</v>
      </c>
      <c r="I108" s="87" t="str">
        <f>IF(DATA.SAGA!$K108="","*",YEAR(DATA.SAGA!$K108))</f>
        <v>*</v>
      </c>
      <c r="J108" s="89" t="str">
        <f ca="1">IF($D108="Formado",(DATA.SAGA!$K108-DATA.SAGA!$B108)/365*12,
IF(OR($D108="Pré-Inscrito",$D108="Matriculado",$D108="Pré-inscrito"),(TODAY()-DATA.SAGA!$B108)/365*12,"*"))</f>
        <v>*</v>
      </c>
      <c r="K108" s="89" t="str">
        <f t="shared" si="6"/>
        <v>Desligado</v>
      </c>
      <c r="L108" s="89" t="str">
        <f t="shared" si="7"/>
        <v>*</v>
      </c>
      <c r="M108" s="87" t="str">
        <f t="shared" ca="1" si="8"/>
        <v>*</v>
      </c>
      <c r="N108" s="89" t="str">
        <f t="shared" si="9"/>
        <v>*</v>
      </c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 x14ac:dyDescent="0.2">
      <c r="A109" s="87" t="str">
        <f>IF(LEFT(DATA.SAGA!$D109,2)="MA","Mestrado",
IF(LEFT(DATA.SAGA!$D109,2)="DA","Doutorado",
IF(LEFT(DATA.SAGA!$D109,2)="PD","Pós-Doutorado")))</f>
        <v>Mestrado</v>
      </c>
      <c r="B109" s="87" t="str">
        <f>DATA.SAGA!$E109</f>
        <v>Gabriel Dias de Araujo Pinheiro</v>
      </c>
      <c r="C109" s="87" t="str">
        <f>IF(DATA.SAGA!$H109="","Sem orientador",DATA.SAGA!$H109)</f>
        <v>FTO1107 - Erika de Carvalho</v>
      </c>
      <c r="D109" s="87" t="str">
        <f>DATA.SAGA!$J109</f>
        <v>Formado</v>
      </c>
      <c r="E109" s="87" t="str">
        <f>IF(DATA.SAGA!N109="","*",DATA.SAGA!N109)</f>
        <v>RJ</v>
      </c>
      <c r="F109" s="87">
        <f>YEAR(DATA.SAGA!$B109)</f>
        <v>2015</v>
      </c>
      <c r="G109" s="88" t="str">
        <f>IF(OR($D109="Pré-Inscrito",$D109="Matriculado",$D109="Trancado"),
IF($A109="Mestrado",DATA.SAGA!$B109+(365*24/12),DATA.SAGA!$B109+(365*48/12)),"*")</f>
        <v>*</v>
      </c>
      <c r="H109" s="89" t="str">
        <f t="shared" si="10"/>
        <v>*</v>
      </c>
      <c r="I109" s="87">
        <f>IF(DATA.SAGA!$K109="","*",YEAR(DATA.SAGA!$K109))</f>
        <v>2018</v>
      </c>
      <c r="J109" s="89">
        <f ca="1">IF($D109="Formado",(DATA.SAGA!$K109-DATA.SAGA!$B109)/365*12,
IF(OR($D109="Pré-Inscrito",$D109="Matriculado",$D109="Pré-inscrito"),(TODAY()-DATA.SAGA!$B109)/365*12,"*"))</f>
        <v>42.31232876712329</v>
      </c>
      <c r="K109" s="89" t="str">
        <f t="shared" si="6"/>
        <v>Formado</v>
      </c>
      <c r="L109" s="89">
        <f t="shared" ca="1" si="7"/>
        <v>42.31232876712329</v>
      </c>
      <c r="M109" s="87" t="str">
        <f t="shared" ca="1" si="8"/>
        <v>Egresso</v>
      </c>
      <c r="N109" s="89" t="str">
        <f t="shared" si="9"/>
        <v>*</v>
      </c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 x14ac:dyDescent="0.2">
      <c r="A110" s="87" t="str">
        <f>IF(LEFT(DATA.SAGA!$D110,2)="MA","Mestrado",
IF(LEFT(DATA.SAGA!$D110,2)="DA","Doutorado",
IF(LEFT(DATA.SAGA!$D110,2)="PD","Pós-Doutorado")))</f>
        <v>Mestrado</v>
      </c>
      <c r="B110" s="87" t="str">
        <f>DATA.SAGA!$E110</f>
        <v>Gerson Moreira Damasceno</v>
      </c>
      <c r="C110" s="87" t="str">
        <f>IF(DATA.SAGA!$H110="","Sem orientador",DATA.SAGA!$H110)</f>
        <v>FTO1137 - Ney Filho</v>
      </c>
      <c r="D110" s="87" t="str">
        <f>DATA.SAGA!$J110</f>
        <v>Formado</v>
      </c>
      <c r="E110" s="87" t="str">
        <f>IF(DATA.SAGA!N110="","*",DATA.SAGA!N110)</f>
        <v>RJ</v>
      </c>
      <c r="F110" s="87">
        <f>YEAR(DATA.SAGA!$B110)</f>
        <v>2015</v>
      </c>
      <c r="G110" s="88" t="str">
        <f>IF(OR($D110="Pré-Inscrito",$D110="Matriculado",$D110="Trancado"),
IF($A110="Mestrado",DATA.SAGA!$B110+(365*24/12),DATA.SAGA!$B110+(365*48/12)),"*")</f>
        <v>*</v>
      </c>
      <c r="H110" s="89" t="str">
        <f t="shared" si="10"/>
        <v>*</v>
      </c>
      <c r="I110" s="87">
        <f>IF(DATA.SAGA!$K110="","*",YEAR(DATA.SAGA!$K110))</f>
        <v>2016</v>
      </c>
      <c r="J110" s="89">
        <f ca="1">IF($D110="Formado",(DATA.SAGA!$K110-DATA.SAGA!$B110)/365*12,
IF(OR($D110="Pré-Inscrito",$D110="Matriculado",$D110="Pré-inscrito"),(TODAY()-DATA.SAGA!$B110)/365*12,"*"))</f>
        <v>23.44109589041096</v>
      </c>
      <c r="K110" s="89" t="str">
        <f t="shared" si="6"/>
        <v>Formado</v>
      </c>
      <c r="L110" s="89">
        <f t="shared" ca="1" si="7"/>
        <v>23.44109589041096</v>
      </c>
      <c r="M110" s="87" t="str">
        <f t="shared" ca="1" si="8"/>
        <v>Egresso &gt; 5 anos</v>
      </c>
      <c r="N110" s="89" t="str">
        <f t="shared" si="9"/>
        <v>*</v>
      </c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 x14ac:dyDescent="0.2">
      <c r="A111" s="87" t="str">
        <f>IF(LEFT(DATA.SAGA!$D111,2)="MA","Mestrado",
IF(LEFT(DATA.SAGA!$D111,2)="DA","Doutorado",
IF(LEFT(DATA.SAGA!$D111,2)="PD","Pós-Doutorado")))</f>
        <v>Mestrado</v>
      </c>
      <c r="B111" s="87" t="str">
        <f>DATA.SAGA!$E111</f>
        <v>Daciano Leonardo Nunes Filho</v>
      </c>
      <c r="C111" s="87" t="str">
        <f>IF(DATA.SAGA!$H111="","Sem orientador",DATA.SAGA!$H111)</f>
        <v>EDF1084 - Thiago Carvalho</v>
      </c>
      <c r="D111" s="87" t="str">
        <f>DATA.SAGA!$J111</f>
        <v>Formado</v>
      </c>
      <c r="E111" s="87" t="str">
        <f>IF(DATA.SAGA!N111="","*",DATA.SAGA!N111)</f>
        <v>*</v>
      </c>
      <c r="F111" s="87">
        <f>YEAR(DATA.SAGA!$B111)</f>
        <v>2015</v>
      </c>
      <c r="G111" s="88" t="str">
        <f>IF(OR($D111="Pré-Inscrito",$D111="Matriculado",$D111="Trancado"),
IF($A111="Mestrado",DATA.SAGA!$B111+(365*24/12),DATA.SAGA!$B111+(365*48/12)),"*")</f>
        <v>*</v>
      </c>
      <c r="H111" s="89" t="str">
        <f t="shared" si="10"/>
        <v>*</v>
      </c>
      <c r="I111" s="87">
        <f>IF(DATA.SAGA!$K111="","*",YEAR(DATA.SAGA!$K111))</f>
        <v>2016</v>
      </c>
      <c r="J111" s="89">
        <f ca="1">IF($D111="Formado",(DATA.SAGA!$K111-DATA.SAGA!$B111)/365*12,
IF(OR($D111="Pré-Inscrito",$D111="Matriculado",$D111="Pré-inscrito"),(TODAY()-DATA.SAGA!$B111)/365*12,"*"))</f>
        <v>23.408219178082192</v>
      </c>
      <c r="K111" s="89" t="str">
        <f t="shared" si="6"/>
        <v>Formado</v>
      </c>
      <c r="L111" s="89">
        <f t="shared" ca="1" si="7"/>
        <v>23.408219178082192</v>
      </c>
      <c r="M111" s="87" t="str">
        <f t="shared" ca="1" si="8"/>
        <v>Egresso &gt; 5 anos</v>
      </c>
      <c r="N111" s="89" t="str">
        <f t="shared" si="9"/>
        <v>*</v>
      </c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 x14ac:dyDescent="0.2">
      <c r="A112" s="87" t="str">
        <f>IF(LEFT(DATA.SAGA!$D112,2)="MA","Mestrado",
IF(LEFT(DATA.SAGA!$D112,2)="DA","Doutorado",
IF(LEFT(DATA.SAGA!$D112,2)="PD","Pós-Doutorado")))</f>
        <v>Mestrado</v>
      </c>
      <c r="B112" s="87" t="str">
        <f>DATA.SAGA!$E112</f>
        <v>Vinícius Soares Santos</v>
      </c>
      <c r="C112" s="87" t="str">
        <f>IF(DATA.SAGA!$H112="","Sem orientador",DATA.SAGA!$H112)</f>
        <v>FTO1124 - Leandro Nogueira</v>
      </c>
      <c r="D112" s="87" t="str">
        <f>DATA.SAGA!$J112</f>
        <v>Formado</v>
      </c>
      <c r="E112" s="87" t="str">
        <f>IF(DATA.SAGA!N112="","*",DATA.SAGA!N112)</f>
        <v>RJ</v>
      </c>
      <c r="F112" s="87">
        <f>YEAR(DATA.SAGA!$B112)</f>
        <v>2015</v>
      </c>
      <c r="G112" s="88" t="str">
        <f>IF(OR($D112="Pré-Inscrito",$D112="Matriculado",$D112="Trancado"),
IF($A112="Mestrado",DATA.SAGA!$B112+(365*24/12),DATA.SAGA!$B112+(365*48/12)),"*")</f>
        <v>*</v>
      </c>
      <c r="H112" s="89" t="str">
        <f t="shared" si="10"/>
        <v>*</v>
      </c>
      <c r="I112" s="87">
        <f>IF(DATA.SAGA!$K112="","*",YEAR(DATA.SAGA!$K112))</f>
        <v>2017</v>
      </c>
      <c r="J112" s="89">
        <f ca="1">IF($D112="Formado",(DATA.SAGA!$K112-DATA.SAGA!$B112)/365*12,
IF(OR($D112="Pré-Inscrito",$D112="Matriculado",$D112="Pré-inscrito"),(TODAY()-DATA.SAGA!$B112)/365*12,"*"))</f>
        <v>26.893150684931506</v>
      </c>
      <c r="K112" s="89" t="str">
        <f t="shared" si="6"/>
        <v>Formado</v>
      </c>
      <c r="L112" s="89">
        <f t="shared" ca="1" si="7"/>
        <v>26.893150684931506</v>
      </c>
      <c r="M112" s="87" t="str">
        <f t="shared" ca="1" si="8"/>
        <v>Egresso</v>
      </c>
      <c r="N112" s="89" t="str">
        <f t="shared" si="9"/>
        <v>*</v>
      </c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 x14ac:dyDescent="0.2">
      <c r="A113" s="87" t="str">
        <f>IF(LEFT(DATA.SAGA!$D113,2)="MA","Mestrado",
IF(LEFT(DATA.SAGA!$D113,2)="DA","Doutorado",
IF(LEFT(DATA.SAGA!$D113,2)="PD","Pós-Doutorado")))</f>
        <v>Mestrado</v>
      </c>
      <c r="B113" s="87" t="str">
        <f>DATA.SAGA!$E113</f>
        <v>Débora Cristina Lima da Silva</v>
      </c>
      <c r="C113" s="87" t="str">
        <f>IF(DATA.SAGA!$H113="","Sem orientador",DATA.SAGA!$H113)</f>
        <v>FTO1111 - Laura Oliveira</v>
      </c>
      <c r="D113" s="87" t="str">
        <f>DATA.SAGA!$J113</f>
        <v>Formado</v>
      </c>
      <c r="E113" s="87" t="str">
        <f>IF(DATA.SAGA!N113="","*",DATA.SAGA!N113)</f>
        <v>RJ</v>
      </c>
      <c r="F113" s="87">
        <f>YEAR(DATA.SAGA!$B113)</f>
        <v>2015</v>
      </c>
      <c r="G113" s="88" t="str">
        <f>IF(OR($D113="Pré-Inscrito",$D113="Matriculado",$D113="Trancado"),
IF($A113="Mestrado",DATA.SAGA!$B113+(365*24/12),DATA.SAGA!$B113+(365*48/12)),"*")</f>
        <v>*</v>
      </c>
      <c r="H113" s="89" t="str">
        <f t="shared" si="10"/>
        <v>*</v>
      </c>
      <c r="I113" s="87">
        <f>IF(DATA.SAGA!$K113="","*",YEAR(DATA.SAGA!$K113))</f>
        <v>2017</v>
      </c>
      <c r="J113" s="89">
        <f ca="1">IF($D113="Formado",(DATA.SAGA!$K113-DATA.SAGA!$B113)/365*12,
IF(OR($D113="Pré-Inscrito",$D113="Matriculado",$D113="Pré-inscrito"),(TODAY()-DATA.SAGA!$B113)/365*12,"*"))</f>
        <v>24.821917808219176</v>
      </c>
      <c r="K113" s="89" t="str">
        <f t="shared" si="6"/>
        <v>Formado</v>
      </c>
      <c r="L113" s="89">
        <f t="shared" ca="1" si="7"/>
        <v>24.821917808219176</v>
      </c>
      <c r="M113" s="87" t="str">
        <f t="shared" ca="1" si="8"/>
        <v>Egresso</v>
      </c>
      <c r="N113" s="89" t="str">
        <f t="shared" si="9"/>
        <v>*</v>
      </c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 x14ac:dyDescent="0.2">
      <c r="A114" s="87" t="str">
        <f>IF(LEFT(DATA.SAGA!$D114,2)="MA","Mestrado",
IF(LEFT(DATA.SAGA!$D114,2)="DA","Doutorado",
IF(LEFT(DATA.SAGA!$D114,2)="PD","Pós-Doutorado")))</f>
        <v>Mestrado</v>
      </c>
      <c r="B114" s="87" t="str">
        <f>DATA.SAGA!$E114</f>
        <v>Giovanna Caruso Guimarães</v>
      </c>
      <c r="C114" s="87" t="str">
        <f>IF(DATA.SAGA!$H114="","Sem orientador",DATA.SAGA!$H114)</f>
        <v>EDF1087 - Felipe da Cunha</v>
      </c>
      <c r="D114" s="87" t="str">
        <f>DATA.SAGA!$J114</f>
        <v>Formado</v>
      </c>
      <c r="E114" s="87" t="str">
        <f>IF(DATA.SAGA!N114="","*",DATA.SAGA!N114)</f>
        <v>MG</v>
      </c>
      <c r="F114" s="87">
        <f>YEAR(DATA.SAGA!$B114)</f>
        <v>2015</v>
      </c>
      <c r="G114" s="88" t="str">
        <f>IF(OR($D114="Pré-Inscrito",$D114="Matriculado",$D114="Trancado"),
IF($A114="Mestrado",DATA.SAGA!$B114+(365*24/12),DATA.SAGA!$B114+(365*48/12)),"*")</f>
        <v>*</v>
      </c>
      <c r="H114" s="89" t="str">
        <f t="shared" si="10"/>
        <v>*</v>
      </c>
      <c r="I114" s="87">
        <f>IF(DATA.SAGA!$K114="","*",YEAR(DATA.SAGA!$K114))</f>
        <v>2017</v>
      </c>
      <c r="J114" s="89">
        <f ca="1">IF($D114="Formado",(DATA.SAGA!$K114-DATA.SAGA!$B114)/365*12,
IF(OR($D114="Pré-Inscrito",$D114="Matriculado",$D114="Pré-inscrito"),(TODAY()-DATA.SAGA!$B114)/365*12,"*"))</f>
        <v>26.958904109589042</v>
      </c>
      <c r="K114" s="89" t="str">
        <f t="shared" si="6"/>
        <v>Formado</v>
      </c>
      <c r="L114" s="89">
        <f t="shared" ca="1" si="7"/>
        <v>26.958904109589042</v>
      </c>
      <c r="M114" s="87" t="str">
        <f t="shared" ca="1" si="8"/>
        <v>Egresso</v>
      </c>
      <c r="N114" s="89" t="str">
        <f t="shared" si="9"/>
        <v>*</v>
      </c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 x14ac:dyDescent="0.2">
      <c r="A115" s="87" t="str">
        <f>IF(LEFT(DATA.SAGA!$D115,2)="MA","Mestrado",
IF(LEFT(DATA.SAGA!$D115,2)="DA","Doutorado",
IF(LEFT(DATA.SAGA!$D115,2)="PD","Pós-Doutorado")))</f>
        <v>Mestrado</v>
      </c>
      <c r="B115" s="87" t="str">
        <f>DATA.SAGA!$E115</f>
        <v>Ana Carolina Oliveira Fernandes Ribeiro</v>
      </c>
      <c r="C115" s="87" t="str">
        <f>IF(DATA.SAGA!$H115="","Sem orientador",DATA.SAGA!$H115)</f>
        <v>FTO1107 - Erika de Carvalho</v>
      </c>
      <c r="D115" s="87" t="str">
        <f>DATA.SAGA!$J115</f>
        <v>Formado</v>
      </c>
      <c r="E115" s="87" t="str">
        <f>IF(DATA.SAGA!N115="","*",DATA.SAGA!N115)</f>
        <v>RJ</v>
      </c>
      <c r="F115" s="87">
        <f>YEAR(DATA.SAGA!$B115)</f>
        <v>2015</v>
      </c>
      <c r="G115" s="88" t="str">
        <f>IF(OR($D115="Pré-Inscrito",$D115="Matriculado",$D115="Trancado"),
IF($A115="Mestrado",DATA.SAGA!$B115+(365*24/12),DATA.SAGA!$B115+(365*48/12)),"*")</f>
        <v>*</v>
      </c>
      <c r="H115" s="89" t="str">
        <f t="shared" si="10"/>
        <v>*</v>
      </c>
      <c r="I115" s="87">
        <f>IF(DATA.SAGA!$K115="","*",YEAR(DATA.SAGA!$K115))</f>
        <v>2017</v>
      </c>
      <c r="J115" s="89">
        <f ca="1">IF($D115="Formado",(DATA.SAGA!$K115-DATA.SAGA!$B115)/365*12,
IF(OR($D115="Pré-Inscrito",$D115="Matriculado",$D115="Pré-inscrito"),(TODAY()-DATA.SAGA!$B115)/365*12,"*"))</f>
        <v>35.473972602739728</v>
      </c>
      <c r="K115" s="89" t="str">
        <f t="shared" si="6"/>
        <v>Formado</v>
      </c>
      <c r="L115" s="89">
        <f t="shared" ca="1" si="7"/>
        <v>35.473972602739728</v>
      </c>
      <c r="M115" s="87" t="str">
        <f t="shared" ca="1" si="8"/>
        <v>Egresso</v>
      </c>
      <c r="N115" s="89" t="str">
        <f t="shared" si="9"/>
        <v>*</v>
      </c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 x14ac:dyDescent="0.2">
      <c r="A116" s="87" t="str">
        <f>IF(LEFT(DATA.SAGA!$D116,2)="MA","Mestrado",
IF(LEFT(DATA.SAGA!$D116,2)="DA","Doutorado",
IF(LEFT(DATA.SAGA!$D116,2)="PD","Pós-Doutorado")))</f>
        <v>Mestrado</v>
      </c>
      <c r="B116" s="87" t="str">
        <f>DATA.SAGA!$E116</f>
        <v>Amanda Cristina Justo</v>
      </c>
      <c r="C116" s="87" t="str">
        <f>IF(DATA.SAGA!$H116="","Sem orientador",DATA.SAGA!$H116)</f>
        <v>FTO1101 - Agnaldo Lopes</v>
      </c>
      <c r="D116" s="87" t="str">
        <f>DATA.SAGA!$J116</f>
        <v>Formado</v>
      </c>
      <c r="E116" s="87" t="str">
        <f>IF(DATA.SAGA!N116="","*",DATA.SAGA!N116)</f>
        <v>RJ</v>
      </c>
      <c r="F116" s="87">
        <f>YEAR(DATA.SAGA!$B116)</f>
        <v>2015</v>
      </c>
      <c r="G116" s="88" t="str">
        <f>IF(OR($D116="Pré-Inscrito",$D116="Matriculado",$D116="Trancado"),
IF($A116="Mestrado",DATA.SAGA!$B116+(365*24/12),DATA.SAGA!$B116+(365*48/12)),"*")</f>
        <v>*</v>
      </c>
      <c r="H116" s="89" t="str">
        <f t="shared" si="10"/>
        <v>*</v>
      </c>
      <c r="I116" s="87">
        <f>IF(DATA.SAGA!$K116="","*",YEAR(DATA.SAGA!$K116))</f>
        <v>2016</v>
      </c>
      <c r="J116" s="89">
        <f ca="1">IF($D116="Formado",(DATA.SAGA!$K116-DATA.SAGA!$B116)/365*12,
IF(OR($D116="Pré-Inscrito",$D116="Matriculado",$D116="Pré-inscrito"),(TODAY()-DATA.SAGA!$B116)/365*12,"*"))</f>
        <v>21.830136986301369</v>
      </c>
      <c r="K116" s="89" t="str">
        <f t="shared" si="6"/>
        <v>Formado</v>
      </c>
      <c r="L116" s="89">
        <f t="shared" ca="1" si="7"/>
        <v>21.830136986301369</v>
      </c>
      <c r="M116" s="87" t="str">
        <f t="shared" ca="1" si="8"/>
        <v>Egresso &gt; 5 anos</v>
      </c>
      <c r="N116" s="89" t="str">
        <f t="shared" si="9"/>
        <v>*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 x14ac:dyDescent="0.2">
      <c r="A117" s="87" t="str">
        <f>IF(LEFT(DATA.SAGA!$D117,2)="MA","Mestrado",
IF(LEFT(DATA.SAGA!$D117,2)="DA","Doutorado",
IF(LEFT(DATA.SAGA!$D117,2)="PD","Pós-Doutorado")))</f>
        <v>Mestrado</v>
      </c>
      <c r="B117" s="87" t="str">
        <f>DATA.SAGA!$E117</f>
        <v>Erico Soledade da Silva</v>
      </c>
      <c r="C117" s="87" t="str">
        <f>IF(DATA.SAGA!$H117="","Sem orientador",DATA.SAGA!$H117)</f>
        <v>Sem orientador</v>
      </c>
      <c r="D117" s="87" t="str">
        <f>DATA.SAGA!$J117</f>
        <v>Desligado</v>
      </c>
      <c r="E117" s="87" t="str">
        <f>IF(DATA.SAGA!N117="","*",DATA.SAGA!N117)</f>
        <v>RJ</v>
      </c>
      <c r="F117" s="87">
        <f>YEAR(DATA.SAGA!$B117)</f>
        <v>2015</v>
      </c>
      <c r="G117" s="88" t="str">
        <f>IF(OR($D117="Pré-Inscrito",$D117="Matriculado",$D117="Trancado"),
IF($A117="Mestrado",DATA.SAGA!$B117+(365*24/12),DATA.SAGA!$B117+(365*48/12)),"*")</f>
        <v>*</v>
      </c>
      <c r="H117" s="89" t="str">
        <f t="shared" si="10"/>
        <v>*</v>
      </c>
      <c r="I117" s="87" t="str">
        <f>IF(DATA.SAGA!$K117="","*",YEAR(DATA.SAGA!$K117))</f>
        <v>*</v>
      </c>
      <c r="J117" s="89" t="str">
        <f ca="1">IF($D117="Formado",(DATA.SAGA!$K117-DATA.SAGA!$B117)/365*12,
IF(OR($D117="Pré-Inscrito",$D117="Matriculado",$D117="Pré-inscrito"),(TODAY()-DATA.SAGA!$B117)/365*12,"*"))</f>
        <v>*</v>
      </c>
      <c r="K117" s="89" t="str">
        <f t="shared" si="6"/>
        <v>Desligado</v>
      </c>
      <c r="L117" s="89" t="str">
        <f t="shared" si="7"/>
        <v>*</v>
      </c>
      <c r="M117" s="87" t="str">
        <f t="shared" ca="1" si="8"/>
        <v>*</v>
      </c>
      <c r="N117" s="89" t="str">
        <f t="shared" si="9"/>
        <v>*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 x14ac:dyDescent="0.2">
      <c r="A118" s="87" t="str">
        <f>IF(LEFT(DATA.SAGA!$D118,2)="MA","Mestrado",
IF(LEFT(DATA.SAGA!$D118,2)="DA","Doutorado",
IF(LEFT(DATA.SAGA!$D118,2)="PD","Pós-Doutorado")))</f>
        <v>Mestrado</v>
      </c>
      <c r="B118" s="87" t="str">
        <f>DATA.SAGA!$E118</f>
        <v>Rafael da Silva Santos</v>
      </c>
      <c r="C118" s="87" t="str">
        <f>IF(DATA.SAGA!$H118="","Sem orientador",DATA.SAGA!$H118)</f>
        <v>Sem orientador</v>
      </c>
      <c r="D118" s="87" t="str">
        <f>DATA.SAGA!$J118</f>
        <v>Desligado</v>
      </c>
      <c r="E118" s="87" t="str">
        <f>IF(DATA.SAGA!N118="","*",DATA.SAGA!N118)</f>
        <v>RJ</v>
      </c>
      <c r="F118" s="87">
        <f>YEAR(DATA.SAGA!$B118)</f>
        <v>2015</v>
      </c>
      <c r="G118" s="88" t="str">
        <f>IF(OR($D118="Pré-Inscrito",$D118="Matriculado",$D118="Trancado"),
IF($A118="Mestrado",DATA.SAGA!$B118+(365*24/12),DATA.SAGA!$B118+(365*48/12)),"*")</f>
        <v>*</v>
      </c>
      <c r="H118" s="89" t="str">
        <f t="shared" si="10"/>
        <v>*</v>
      </c>
      <c r="I118" s="87" t="str">
        <f>IF(DATA.SAGA!$K118="","*",YEAR(DATA.SAGA!$K118))</f>
        <v>*</v>
      </c>
      <c r="J118" s="89" t="str">
        <f ca="1">IF($D118="Formado",(DATA.SAGA!$K118-DATA.SAGA!$B118)/365*12,
IF(OR($D118="Pré-Inscrito",$D118="Matriculado",$D118="Pré-inscrito"),(TODAY()-DATA.SAGA!$B118)/365*12,"*"))</f>
        <v>*</v>
      </c>
      <c r="K118" s="89" t="str">
        <f t="shared" si="6"/>
        <v>Desligado</v>
      </c>
      <c r="L118" s="89" t="str">
        <f t="shared" si="7"/>
        <v>*</v>
      </c>
      <c r="M118" s="87" t="str">
        <f t="shared" ca="1" si="8"/>
        <v>*</v>
      </c>
      <c r="N118" s="89" t="str">
        <f t="shared" si="9"/>
        <v>*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 x14ac:dyDescent="0.2">
      <c r="A119" s="87" t="str">
        <f>IF(LEFT(DATA.SAGA!$D119,2)="MA","Mestrado",
IF(LEFT(DATA.SAGA!$D119,2)="DA","Doutorado",
IF(LEFT(DATA.SAGA!$D119,2)="PD","Pós-Doutorado")))</f>
        <v>Mestrado</v>
      </c>
      <c r="B119" s="87" t="str">
        <f>DATA.SAGA!$E119</f>
        <v>Roberta Mendonça Braga</v>
      </c>
      <c r="C119" s="87" t="str">
        <f>IF(DATA.SAGA!$H119="","Sem orientador",DATA.SAGA!$H119)</f>
        <v>FTO1137 - Ney Filho</v>
      </c>
      <c r="D119" s="87" t="str">
        <f>DATA.SAGA!$J119</f>
        <v>Formado</v>
      </c>
      <c r="E119" s="87" t="str">
        <f>IF(DATA.SAGA!N119="","*",DATA.SAGA!N119)</f>
        <v>RJ</v>
      </c>
      <c r="F119" s="87">
        <f>YEAR(DATA.SAGA!$B119)</f>
        <v>2015</v>
      </c>
      <c r="G119" s="88" t="str">
        <f>IF(OR($D119="Pré-Inscrito",$D119="Matriculado",$D119="Trancado"),
IF($A119="Mestrado",DATA.SAGA!$B119+(365*24/12),DATA.SAGA!$B119+(365*48/12)),"*")</f>
        <v>*</v>
      </c>
      <c r="H119" s="89" t="str">
        <f t="shared" si="10"/>
        <v>*</v>
      </c>
      <c r="I119" s="87">
        <f>IF(DATA.SAGA!$K119="","*",YEAR(DATA.SAGA!$K119))</f>
        <v>2016</v>
      </c>
      <c r="J119" s="89">
        <f ca="1">IF($D119="Formado",(DATA.SAGA!$K119-DATA.SAGA!$B119)/365*12,
IF(OR($D119="Pré-Inscrito",$D119="Matriculado",$D119="Pré-inscrito"),(TODAY()-DATA.SAGA!$B119)/365*12,"*"))</f>
        <v>23.375342465753427</v>
      </c>
      <c r="K119" s="89" t="str">
        <f t="shared" si="6"/>
        <v>Formado</v>
      </c>
      <c r="L119" s="89">
        <f t="shared" ca="1" si="7"/>
        <v>23.375342465753427</v>
      </c>
      <c r="M119" s="87" t="str">
        <f t="shared" ca="1" si="8"/>
        <v>Egresso &gt; 5 anos</v>
      </c>
      <c r="N119" s="89" t="str">
        <f t="shared" si="9"/>
        <v>*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 x14ac:dyDescent="0.2">
      <c r="A120" s="87" t="str">
        <f>IF(LEFT(DATA.SAGA!$D120,2)="MA","Mestrado",
IF(LEFT(DATA.SAGA!$D120,2)="DA","Doutorado",
IF(LEFT(DATA.SAGA!$D120,2)="PD","Pós-Doutorado")))</f>
        <v>Mestrado</v>
      </c>
      <c r="B120" s="87" t="str">
        <f>DATA.SAGA!$E120</f>
        <v>Christiane Fialho Ribeiro</v>
      </c>
      <c r="C120" s="87" t="str">
        <f>IF(DATA.SAGA!$H120="","Sem orientador",DATA.SAGA!$H120)</f>
        <v>FTO1075 - Sara Menezes</v>
      </c>
      <c r="D120" s="87" t="str">
        <f>DATA.SAGA!$J120</f>
        <v>Formado</v>
      </c>
      <c r="E120" s="87" t="str">
        <f>IF(DATA.SAGA!N120="","*",DATA.SAGA!N120)</f>
        <v>RJ</v>
      </c>
      <c r="F120" s="87">
        <f>YEAR(DATA.SAGA!$B120)</f>
        <v>2015</v>
      </c>
      <c r="G120" s="88" t="str">
        <f>IF(OR($D120="Pré-Inscrito",$D120="Matriculado",$D120="Trancado"),
IF($A120="Mestrado",DATA.SAGA!$B120+(365*24/12),DATA.SAGA!$B120+(365*48/12)),"*")</f>
        <v>*</v>
      </c>
      <c r="H120" s="89" t="str">
        <f t="shared" si="10"/>
        <v>*</v>
      </c>
      <c r="I120" s="87">
        <f>IF(DATA.SAGA!$K120="","*",YEAR(DATA.SAGA!$K120))</f>
        <v>2017</v>
      </c>
      <c r="J120" s="89">
        <f ca="1">IF($D120="Formado",(DATA.SAGA!$K120-DATA.SAGA!$B120)/365*12,
IF(OR($D120="Pré-Inscrito",$D120="Matriculado",$D120="Pré-inscrito"),(TODAY()-DATA.SAGA!$B120)/365*12,"*"))</f>
        <v>32.416438356164377</v>
      </c>
      <c r="K120" s="89" t="str">
        <f t="shared" si="6"/>
        <v>Formado</v>
      </c>
      <c r="L120" s="89">
        <f t="shared" ca="1" si="7"/>
        <v>32.416438356164377</v>
      </c>
      <c r="M120" s="87" t="str">
        <f t="shared" ca="1" si="8"/>
        <v>Egresso</v>
      </c>
      <c r="N120" s="89" t="str">
        <f t="shared" si="9"/>
        <v>*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 x14ac:dyDescent="0.2">
      <c r="A121" s="87" t="str">
        <f>IF(LEFT(DATA.SAGA!$D121,2)="MA","Mestrado",
IF(LEFT(DATA.SAGA!$D121,2)="DA","Doutorado",
IF(LEFT(DATA.SAGA!$D121,2)="PD","Pós-Doutorado")))</f>
        <v>Mestrado</v>
      </c>
      <c r="B121" s="87" t="str">
        <f>DATA.SAGA!$E121</f>
        <v>Rodrigo Loureiro Cunha</v>
      </c>
      <c r="C121" s="87" t="str">
        <f>IF(DATA.SAGA!$H121="","Sem orientador",DATA.SAGA!$H121)</f>
        <v>FTO1107 - Erika de Carvalho</v>
      </c>
      <c r="D121" s="87" t="str">
        <f>DATA.SAGA!$J121</f>
        <v>Formado</v>
      </c>
      <c r="E121" s="87" t="str">
        <f>IF(DATA.SAGA!N121="","*",DATA.SAGA!N121)</f>
        <v>RJ</v>
      </c>
      <c r="F121" s="87">
        <f>YEAR(DATA.SAGA!$B121)</f>
        <v>2015</v>
      </c>
      <c r="G121" s="88" t="str">
        <f>IF(OR($D121="Pré-Inscrito",$D121="Matriculado",$D121="Trancado"),
IF($A121="Mestrado",DATA.SAGA!$B121+(365*24/12),DATA.SAGA!$B121+(365*48/12)),"*")</f>
        <v>*</v>
      </c>
      <c r="H121" s="89" t="str">
        <f t="shared" si="10"/>
        <v>*</v>
      </c>
      <c r="I121" s="87">
        <f>IF(DATA.SAGA!$K121="","*",YEAR(DATA.SAGA!$K121))</f>
        <v>2017</v>
      </c>
      <c r="J121" s="89">
        <f ca="1">IF($D121="Formado",(DATA.SAGA!$K121-DATA.SAGA!$B121)/365*12,
IF(OR($D121="Pré-Inscrito",$D121="Matriculado",$D121="Pré-inscrito"),(TODAY()-DATA.SAGA!$B121)/365*12,"*"))</f>
        <v>35.473972602739728</v>
      </c>
      <c r="K121" s="89" t="str">
        <f t="shared" si="6"/>
        <v>Formado</v>
      </c>
      <c r="L121" s="89">
        <f t="shared" ca="1" si="7"/>
        <v>35.473972602739728</v>
      </c>
      <c r="M121" s="87" t="str">
        <f t="shared" ca="1" si="8"/>
        <v>Egresso</v>
      </c>
      <c r="N121" s="89" t="str">
        <f t="shared" si="9"/>
        <v>*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 x14ac:dyDescent="0.2">
      <c r="A122" s="87" t="str">
        <f>IF(LEFT(DATA.SAGA!$D122,2)="MA","Mestrado",
IF(LEFT(DATA.SAGA!$D122,2)="DA","Doutorado",
IF(LEFT(DATA.SAGA!$D122,2)="PD","Pós-Doutorado")))</f>
        <v>Mestrado</v>
      </c>
      <c r="B122" s="87" t="str">
        <f>DATA.SAGA!$E122</f>
        <v>Helouane Martinho Azara</v>
      </c>
      <c r="C122" s="87" t="str">
        <f>IF(DATA.SAGA!$H122="","Sem orientador",DATA.SAGA!$H122)</f>
        <v>EDF1087 - Felipe da Cunha</v>
      </c>
      <c r="D122" s="87" t="str">
        <f>DATA.SAGA!$J122</f>
        <v>Formado</v>
      </c>
      <c r="E122" s="87" t="str">
        <f>IF(DATA.SAGA!N122="","*",DATA.SAGA!N122)</f>
        <v>RJ</v>
      </c>
      <c r="F122" s="87">
        <f>YEAR(DATA.SAGA!$B122)</f>
        <v>2015</v>
      </c>
      <c r="G122" s="88" t="str">
        <f>IF(OR($D122="Pré-Inscrito",$D122="Matriculado",$D122="Trancado"),
IF($A122="Mestrado",DATA.SAGA!$B122+(365*24/12),DATA.SAGA!$B122+(365*48/12)),"*")</f>
        <v>*</v>
      </c>
      <c r="H122" s="89" t="str">
        <f t="shared" si="10"/>
        <v>*</v>
      </c>
      <c r="I122" s="87">
        <f>IF(DATA.SAGA!$K122="","*",YEAR(DATA.SAGA!$K122))</f>
        <v>2017</v>
      </c>
      <c r="J122" s="89">
        <f ca="1">IF($D122="Formado",(DATA.SAGA!$K122-DATA.SAGA!$B122)/365*12,
IF(OR($D122="Pré-Inscrito",$D122="Matriculado",$D122="Pré-inscrito"),(TODAY()-DATA.SAGA!$B122)/365*12,"*"))</f>
        <v>26.893150684931506</v>
      </c>
      <c r="K122" s="89" t="str">
        <f t="shared" si="6"/>
        <v>Formado</v>
      </c>
      <c r="L122" s="89">
        <f t="shared" ca="1" si="7"/>
        <v>26.893150684931506</v>
      </c>
      <c r="M122" s="87" t="str">
        <f t="shared" ca="1" si="8"/>
        <v>Egresso</v>
      </c>
      <c r="N122" s="89" t="str">
        <f t="shared" si="9"/>
        <v>*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 x14ac:dyDescent="0.2">
      <c r="A123" s="87" t="str">
        <f>IF(LEFT(DATA.SAGA!$D123,2)="MA","Mestrado",
IF(LEFT(DATA.SAGA!$D123,2)="DA","Doutorado",
IF(LEFT(DATA.SAGA!$D123,2)="PD","Pós-Doutorado")))</f>
        <v>Mestrado</v>
      </c>
      <c r="B123" s="87" t="str">
        <f>DATA.SAGA!$E123</f>
        <v>Dalila Terrinha Ribeiro da Silva</v>
      </c>
      <c r="C123" s="87" t="str">
        <f>IF(DATA.SAGA!$H123="","Sem orientador",DATA.SAGA!$H123)</f>
        <v>EDF1084 - Thiago Carvalho</v>
      </c>
      <c r="D123" s="87" t="str">
        <f>DATA.SAGA!$J123</f>
        <v>Formado</v>
      </c>
      <c r="E123" s="87" t="str">
        <f>IF(DATA.SAGA!N123="","*",DATA.SAGA!N123)</f>
        <v>RJ</v>
      </c>
      <c r="F123" s="87">
        <f>YEAR(DATA.SAGA!$B123)</f>
        <v>2015</v>
      </c>
      <c r="G123" s="88" t="str">
        <f>IF(OR($D123="Pré-Inscrito",$D123="Matriculado",$D123="Trancado"),
IF($A123="Mestrado",DATA.SAGA!$B123+(365*24/12),DATA.SAGA!$B123+(365*48/12)),"*")</f>
        <v>*</v>
      </c>
      <c r="H123" s="89" t="str">
        <f t="shared" si="10"/>
        <v>*</v>
      </c>
      <c r="I123" s="87">
        <f>IF(DATA.SAGA!$K123="","*",YEAR(DATA.SAGA!$K123))</f>
        <v>2017</v>
      </c>
      <c r="J123" s="89">
        <f ca="1">IF($D123="Formado",(DATA.SAGA!$K123-DATA.SAGA!$B123)/365*12,
IF(OR($D123="Pré-Inscrito",$D123="Matriculado",$D123="Pré-inscrito"),(TODAY()-DATA.SAGA!$B123)/365*12,"*"))</f>
        <v>29.852054794520548</v>
      </c>
      <c r="K123" s="89" t="str">
        <f t="shared" si="6"/>
        <v>Formado</v>
      </c>
      <c r="L123" s="89">
        <f t="shared" ca="1" si="7"/>
        <v>29.852054794520548</v>
      </c>
      <c r="M123" s="87" t="str">
        <f t="shared" ca="1" si="8"/>
        <v>Egresso</v>
      </c>
      <c r="N123" s="89" t="str">
        <f t="shared" si="9"/>
        <v>*</v>
      </c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 x14ac:dyDescent="0.2">
      <c r="A124" s="87" t="str">
        <f>IF(LEFT(DATA.SAGA!$D124,2)="MA","Mestrado",
IF(LEFT(DATA.SAGA!$D124,2)="DA","Doutorado",
IF(LEFT(DATA.SAGA!$D124,2)="PD","Pós-Doutorado")))</f>
        <v>Mestrado</v>
      </c>
      <c r="B124" s="87" t="str">
        <f>DATA.SAGA!$E124</f>
        <v>Erica Cardaretti do Nascimento Vieira</v>
      </c>
      <c r="C124" s="87" t="str">
        <f>IF(DATA.SAGA!$H124="","Sem orientador",DATA.SAGA!$H124)</f>
        <v>FTO1096 - Arthur Ferreira</v>
      </c>
      <c r="D124" s="87" t="str">
        <f>DATA.SAGA!$J124</f>
        <v>Formado</v>
      </c>
      <c r="E124" s="87" t="str">
        <f>IF(DATA.SAGA!N124="","*",DATA.SAGA!N124)</f>
        <v>RJ</v>
      </c>
      <c r="F124" s="87">
        <f>YEAR(DATA.SAGA!$B124)</f>
        <v>2015</v>
      </c>
      <c r="G124" s="88" t="str">
        <f>IF(OR($D124="Pré-Inscrito",$D124="Matriculado",$D124="Trancado"),
IF($A124="Mestrado",DATA.SAGA!$B124+(365*24/12),DATA.SAGA!$B124+(365*48/12)),"*")</f>
        <v>*</v>
      </c>
      <c r="H124" s="89" t="str">
        <f t="shared" si="10"/>
        <v>*</v>
      </c>
      <c r="I124" s="87">
        <f>IF(DATA.SAGA!$K124="","*",YEAR(DATA.SAGA!$K124))</f>
        <v>2016</v>
      </c>
      <c r="J124" s="89">
        <f ca="1">IF($D124="Formado",(DATA.SAGA!$K124-DATA.SAGA!$B124)/365*12,
IF(OR($D124="Pré-Inscrito",$D124="Matriculado",$D124="Pré-inscrito"),(TODAY()-DATA.SAGA!$B124)/365*12,"*"))</f>
        <v>23.145205479452056</v>
      </c>
      <c r="K124" s="89" t="str">
        <f t="shared" si="6"/>
        <v>Formado</v>
      </c>
      <c r="L124" s="89">
        <f t="shared" ca="1" si="7"/>
        <v>23.145205479452056</v>
      </c>
      <c r="M124" s="87" t="str">
        <f t="shared" ca="1" si="8"/>
        <v>Egresso &gt; 5 anos</v>
      </c>
      <c r="N124" s="89" t="str">
        <f t="shared" si="9"/>
        <v>*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 x14ac:dyDescent="0.2">
      <c r="A125" s="87" t="str">
        <f>IF(LEFT(DATA.SAGA!$D125,2)="MA","Mestrado",
IF(LEFT(DATA.SAGA!$D125,2)="DA","Doutorado",
IF(LEFT(DATA.SAGA!$D125,2)="PD","Pós-Doutorado")))</f>
        <v>Mestrado</v>
      </c>
      <c r="B125" s="87" t="str">
        <f>DATA.SAGA!$E125</f>
        <v>Acyr Barbosa de Carvalho Neto</v>
      </c>
      <c r="C125" s="87" t="str">
        <f>IF(DATA.SAGA!$H125="","Sem orientador",DATA.SAGA!$H125)</f>
        <v>Sem orientador</v>
      </c>
      <c r="D125" s="87" t="str">
        <f>DATA.SAGA!$J125</f>
        <v>Desligado</v>
      </c>
      <c r="E125" s="87" t="str">
        <f>IF(DATA.SAGA!N125="","*",DATA.SAGA!N125)</f>
        <v>RJ</v>
      </c>
      <c r="F125" s="87">
        <f>YEAR(DATA.SAGA!$B125)</f>
        <v>2015</v>
      </c>
      <c r="G125" s="88" t="str">
        <f>IF(OR($D125="Pré-Inscrito",$D125="Matriculado",$D125="Trancado"),
IF($A125="Mestrado",DATA.SAGA!$B125+(365*24/12),DATA.SAGA!$B125+(365*48/12)),"*")</f>
        <v>*</v>
      </c>
      <c r="H125" s="89" t="str">
        <f t="shared" si="10"/>
        <v>*</v>
      </c>
      <c r="I125" s="87" t="str">
        <f>IF(DATA.SAGA!$K125="","*",YEAR(DATA.SAGA!$K125))</f>
        <v>*</v>
      </c>
      <c r="J125" s="89" t="str">
        <f ca="1">IF($D125="Formado",(DATA.SAGA!$K125-DATA.SAGA!$B125)/365*12,
IF(OR($D125="Pré-Inscrito",$D125="Matriculado",$D125="Pré-inscrito"),(TODAY()-DATA.SAGA!$B125)/365*12,"*"))</f>
        <v>*</v>
      </c>
      <c r="K125" s="89" t="str">
        <f t="shared" si="6"/>
        <v>Desligado</v>
      </c>
      <c r="L125" s="89" t="str">
        <f t="shared" si="7"/>
        <v>*</v>
      </c>
      <c r="M125" s="87" t="str">
        <f t="shared" ca="1" si="8"/>
        <v>*</v>
      </c>
      <c r="N125" s="89" t="str">
        <f t="shared" si="9"/>
        <v>*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 x14ac:dyDescent="0.2">
      <c r="A126" s="87" t="str">
        <f>IF(LEFT(DATA.SAGA!$D126,2)="MA","Mestrado",
IF(LEFT(DATA.SAGA!$D126,2)="DA","Doutorado",
IF(LEFT(DATA.SAGA!$D126,2)="PD","Pós-Doutorado")))</f>
        <v>Mestrado</v>
      </c>
      <c r="B126" s="87" t="str">
        <f>DATA.SAGA!$E126</f>
        <v>Raiza de Sousa Cabral</v>
      </c>
      <c r="C126" s="87" t="str">
        <f>IF(DATA.SAGA!$H126="","Sem orientador",DATA.SAGA!$H126)</f>
        <v>Sem orientador</v>
      </c>
      <c r="D126" s="87" t="str">
        <f>DATA.SAGA!$J126</f>
        <v>Desligado</v>
      </c>
      <c r="E126" s="87" t="str">
        <f>IF(DATA.SAGA!N126="","*",DATA.SAGA!N126)</f>
        <v>RJ</v>
      </c>
      <c r="F126" s="87">
        <f>YEAR(DATA.SAGA!$B126)</f>
        <v>2015</v>
      </c>
      <c r="G126" s="88" t="str">
        <f>IF(OR($D126="Pré-Inscrito",$D126="Matriculado",$D126="Trancado"),
IF($A126="Mestrado",DATA.SAGA!$B126+(365*24/12),DATA.SAGA!$B126+(365*48/12)),"*")</f>
        <v>*</v>
      </c>
      <c r="H126" s="89" t="str">
        <f t="shared" si="10"/>
        <v>*</v>
      </c>
      <c r="I126" s="87" t="str">
        <f>IF(DATA.SAGA!$K126="","*",YEAR(DATA.SAGA!$K126))</f>
        <v>*</v>
      </c>
      <c r="J126" s="89" t="str">
        <f ca="1">IF($D126="Formado",(DATA.SAGA!$K126-DATA.SAGA!$B126)/365*12,
IF(OR($D126="Pré-Inscrito",$D126="Matriculado",$D126="Pré-inscrito"),(TODAY()-DATA.SAGA!$B126)/365*12,"*"))</f>
        <v>*</v>
      </c>
      <c r="K126" s="89" t="str">
        <f t="shared" si="6"/>
        <v>Desligado</v>
      </c>
      <c r="L126" s="89" t="str">
        <f t="shared" si="7"/>
        <v>*</v>
      </c>
      <c r="M126" s="87" t="str">
        <f t="shared" ca="1" si="8"/>
        <v>*</v>
      </c>
      <c r="N126" s="89" t="str">
        <f t="shared" si="9"/>
        <v>*</v>
      </c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 x14ac:dyDescent="0.2">
      <c r="A127" s="87" t="str">
        <f>IF(LEFT(DATA.SAGA!$D127,2)="MA","Mestrado",
IF(LEFT(DATA.SAGA!$D127,2)="DA","Doutorado",
IF(LEFT(DATA.SAGA!$D127,2)="PD","Pós-Doutorado")))</f>
        <v>Mestrado</v>
      </c>
      <c r="B127" s="87" t="str">
        <f>DATA.SAGA!$E127</f>
        <v>Thiago Thomaz Mafort</v>
      </c>
      <c r="C127" s="87" t="str">
        <f>IF(DATA.SAGA!$H127="","Sem orientador",DATA.SAGA!$H127)</f>
        <v>Sem orientador</v>
      </c>
      <c r="D127" s="87" t="str">
        <f>DATA.SAGA!$J127</f>
        <v>Desligado</v>
      </c>
      <c r="E127" s="87" t="str">
        <f>IF(DATA.SAGA!N127="","*",DATA.SAGA!N127)</f>
        <v>*</v>
      </c>
      <c r="F127" s="87">
        <f>YEAR(DATA.SAGA!$B127)</f>
        <v>2015</v>
      </c>
      <c r="G127" s="88" t="str">
        <f>IF(OR($D127="Pré-Inscrito",$D127="Matriculado",$D127="Trancado"),
IF($A127="Mestrado",DATA.SAGA!$B127+(365*24/12),DATA.SAGA!$B127+(365*48/12)),"*")</f>
        <v>*</v>
      </c>
      <c r="H127" s="89" t="str">
        <f t="shared" si="10"/>
        <v>*</v>
      </c>
      <c r="I127" s="87" t="str">
        <f>IF(DATA.SAGA!$K127="","*",YEAR(DATA.SAGA!$K127))</f>
        <v>*</v>
      </c>
      <c r="J127" s="89" t="str">
        <f ca="1">IF($D127="Formado",(DATA.SAGA!$K127-DATA.SAGA!$B127)/365*12,
IF(OR($D127="Pré-Inscrito",$D127="Matriculado",$D127="Pré-inscrito"),(TODAY()-DATA.SAGA!$B127)/365*12,"*"))</f>
        <v>*</v>
      </c>
      <c r="K127" s="89" t="str">
        <f t="shared" si="6"/>
        <v>Desligado</v>
      </c>
      <c r="L127" s="89" t="str">
        <f t="shared" si="7"/>
        <v>*</v>
      </c>
      <c r="M127" s="87" t="str">
        <f t="shared" ca="1" si="8"/>
        <v>*</v>
      </c>
      <c r="N127" s="89" t="str">
        <f t="shared" si="9"/>
        <v>*</v>
      </c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 x14ac:dyDescent="0.2">
      <c r="A128" s="87" t="str">
        <f>IF(LEFT(DATA.SAGA!$D128,2)="MA","Mestrado",
IF(LEFT(DATA.SAGA!$D128,2)="DA","Doutorado",
IF(LEFT(DATA.SAGA!$D128,2)="PD","Pós-Doutorado")))</f>
        <v>Mestrado</v>
      </c>
      <c r="B128" s="87" t="str">
        <f>DATA.SAGA!$E128</f>
        <v>Rachel da Rosa Alcantara Namen</v>
      </c>
      <c r="C128" s="87" t="str">
        <f>IF(DATA.SAGA!$H128="","Sem orientador",DATA.SAGA!$H128)</f>
        <v>FTO1137 - Ney Filho</v>
      </c>
      <c r="D128" s="87" t="str">
        <f>DATA.SAGA!$J128</f>
        <v>Formado</v>
      </c>
      <c r="E128" s="87" t="str">
        <f>IF(DATA.SAGA!N128="","*",DATA.SAGA!N128)</f>
        <v>RJ</v>
      </c>
      <c r="F128" s="87">
        <f>YEAR(DATA.SAGA!$B128)</f>
        <v>2015</v>
      </c>
      <c r="G128" s="88" t="str">
        <f>IF(OR($D128="Pré-Inscrito",$D128="Matriculado",$D128="Trancado"),
IF($A128="Mestrado",DATA.SAGA!$B128+(365*24/12),DATA.SAGA!$B128+(365*48/12)),"*")</f>
        <v>*</v>
      </c>
      <c r="H128" s="89" t="str">
        <f t="shared" si="10"/>
        <v>*</v>
      </c>
      <c r="I128" s="87">
        <f>IF(DATA.SAGA!$K128="","*",YEAR(DATA.SAGA!$K128))</f>
        <v>2017</v>
      </c>
      <c r="J128" s="89">
        <f ca="1">IF($D128="Formado",(DATA.SAGA!$K128-DATA.SAGA!$B128)/365*12,
IF(OR($D128="Pré-Inscrito",$D128="Matriculado",$D128="Pré-inscrito"),(TODAY()-DATA.SAGA!$B128)/365*12,"*"))</f>
        <v>24.460273972602742</v>
      </c>
      <c r="K128" s="89" t="str">
        <f t="shared" si="6"/>
        <v>Formado</v>
      </c>
      <c r="L128" s="89">
        <f t="shared" ca="1" si="7"/>
        <v>24.460273972602742</v>
      </c>
      <c r="M128" s="87" t="str">
        <f t="shared" ca="1" si="8"/>
        <v>Egresso</v>
      </c>
      <c r="N128" s="89" t="str">
        <f t="shared" si="9"/>
        <v>*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 x14ac:dyDescent="0.2">
      <c r="A129" s="87" t="str">
        <f>IF(LEFT(DATA.SAGA!$D129,2)="MA","Mestrado",
IF(LEFT(DATA.SAGA!$D129,2)="DA","Doutorado",
IF(LEFT(DATA.SAGA!$D129,2)="PD","Pós-Doutorado")))</f>
        <v>Mestrado</v>
      </c>
      <c r="B129" s="87" t="str">
        <f>DATA.SAGA!$E129</f>
        <v>Carlos Henrique Ramos Horsczaruk</v>
      </c>
      <c r="C129" s="87" t="str">
        <f>IF(DATA.SAGA!$H129="","Sem orientador",DATA.SAGA!$H129)</f>
        <v>FTO1111 - Laura Oliveira</v>
      </c>
      <c r="D129" s="87" t="str">
        <f>DATA.SAGA!$J129</f>
        <v>Formado</v>
      </c>
      <c r="E129" s="87" t="str">
        <f>IF(DATA.SAGA!N129="","*",DATA.SAGA!N129)</f>
        <v>RJ</v>
      </c>
      <c r="F129" s="87">
        <f>YEAR(DATA.SAGA!$B129)</f>
        <v>2015</v>
      </c>
      <c r="G129" s="88" t="str">
        <f>IF(OR($D129="Pré-Inscrito",$D129="Matriculado",$D129="Trancado"),
IF($A129="Mestrado",DATA.SAGA!$B129+(365*24/12),DATA.SAGA!$B129+(365*48/12)),"*")</f>
        <v>*</v>
      </c>
      <c r="H129" s="89" t="str">
        <f t="shared" si="10"/>
        <v>*</v>
      </c>
      <c r="I129" s="87">
        <f>IF(DATA.SAGA!$K129="","*",YEAR(DATA.SAGA!$K129))</f>
        <v>2017</v>
      </c>
      <c r="J129" s="89">
        <f ca="1">IF($D129="Formado",(DATA.SAGA!$K129-DATA.SAGA!$B129)/365*12,
IF(OR($D129="Pré-Inscrito",$D129="Matriculado",$D129="Pré-inscrito"),(TODAY()-DATA.SAGA!$B129)/365*12,"*"))</f>
        <v>24.69041095890411</v>
      </c>
      <c r="K129" s="89" t="str">
        <f t="shared" si="6"/>
        <v>Formado</v>
      </c>
      <c r="L129" s="89">
        <f t="shared" ca="1" si="7"/>
        <v>24.69041095890411</v>
      </c>
      <c r="M129" s="87" t="str">
        <f t="shared" ca="1" si="8"/>
        <v>Egresso</v>
      </c>
      <c r="N129" s="89" t="str">
        <f t="shared" si="9"/>
        <v>*</v>
      </c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 x14ac:dyDescent="0.2">
      <c r="A130" s="87" t="str">
        <f>IF(LEFT(DATA.SAGA!$D130,2)="MA","Mestrado",
IF(LEFT(DATA.SAGA!$D130,2)="DA","Doutorado",
IF(LEFT(DATA.SAGA!$D130,2)="PD","Pós-Doutorado")))</f>
        <v>Mestrado</v>
      </c>
      <c r="B130" s="87" t="str">
        <f>DATA.SAGA!$E130</f>
        <v>Marcello Paz Soares Felicio</v>
      </c>
      <c r="C130" s="87" t="str">
        <f>IF(DATA.SAGA!$H130="","Sem orientador",DATA.SAGA!$H130)</f>
        <v>EDF1084 - Thiago Carvalho</v>
      </c>
      <c r="D130" s="87" t="str">
        <f>DATA.SAGA!$J130</f>
        <v>Formado</v>
      </c>
      <c r="E130" s="87" t="str">
        <f>IF(DATA.SAGA!N130="","*",DATA.SAGA!N130)</f>
        <v>RJ</v>
      </c>
      <c r="F130" s="87">
        <f>YEAR(DATA.SAGA!$B130)</f>
        <v>2015</v>
      </c>
      <c r="G130" s="88" t="str">
        <f>IF(OR($D130="Pré-Inscrito",$D130="Matriculado",$D130="Trancado"),
IF($A130="Mestrado",DATA.SAGA!$B130+(365*24/12),DATA.SAGA!$B130+(365*48/12)),"*")</f>
        <v>*</v>
      </c>
      <c r="H130" s="89" t="str">
        <f t="shared" si="10"/>
        <v>*</v>
      </c>
      <c r="I130" s="87">
        <f>IF(DATA.SAGA!$K130="","*",YEAR(DATA.SAGA!$K130))</f>
        <v>2017</v>
      </c>
      <c r="J130" s="89">
        <f ca="1">IF($D130="Formado",(DATA.SAGA!$K130-DATA.SAGA!$B130)/365*12,
IF(OR($D130="Pré-Inscrito",$D130="Matriculado",$D130="Pré-inscrito"),(TODAY()-DATA.SAGA!$B130)/365*12,"*"))</f>
        <v>26.301369863013697</v>
      </c>
      <c r="K130" s="89" t="str">
        <f t="shared" si="6"/>
        <v>Formado</v>
      </c>
      <c r="L130" s="89">
        <f t="shared" ca="1" si="7"/>
        <v>26.301369863013697</v>
      </c>
      <c r="M130" s="87" t="str">
        <f t="shared" ca="1" si="8"/>
        <v>Egresso</v>
      </c>
      <c r="N130" s="89" t="str">
        <f t="shared" ref="N130:N193" si="11">IF(AND(COUNTIF($B:$B,$B130)&gt;1,$A130="Doutorado"),"Sim","*")</f>
        <v>*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 x14ac:dyDescent="0.2">
      <c r="A131" s="87" t="str">
        <f>IF(LEFT(DATA.SAGA!$D131,2)="MA","Mestrado",
IF(LEFT(DATA.SAGA!$D131,2)="DA","Doutorado",
IF(LEFT(DATA.SAGA!$D131,2)="PD","Pós-Doutorado")))</f>
        <v>Mestrado</v>
      </c>
      <c r="B131" s="87" t="str">
        <f>DATA.SAGA!$E131</f>
        <v>Nathália Alves de Oliveira Saraiva</v>
      </c>
      <c r="C131" s="87" t="str">
        <f>IF(DATA.SAGA!$H131="","Sem orientador",DATA.SAGA!$H131)</f>
        <v>FTO1083 - Fernando Silva</v>
      </c>
      <c r="D131" s="87" t="str">
        <f>DATA.SAGA!$J131</f>
        <v>Formado</v>
      </c>
      <c r="E131" s="87" t="str">
        <f>IF(DATA.SAGA!N131="","*",DATA.SAGA!N131)</f>
        <v>RJ</v>
      </c>
      <c r="F131" s="87">
        <f>YEAR(DATA.SAGA!$B131)</f>
        <v>2015</v>
      </c>
      <c r="G131" s="88" t="str">
        <f>IF(OR($D131="Pré-Inscrito",$D131="Matriculado",$D131="Trancado"),
IF($A131="Mestrado",DATA.SAGA!$B131+(365*24/12),DATA.SAGA!$B131+(365*48/12)),"*")</f>
        <v>*</v>
      </c>
      <c r="H131" s="89" t="str">
        <f t="shared" ref="H131:H194" si="12">IF(OR($D131="Pré-Inscrito",$D131="Matriculado"),_xlfn.CONCAT(YEAR(G131),"-",IF(MONTH(G131)&lt;=6,1,2)),"*")</f>
        <v>*</v>
      </c>
      <c r="I131" s="87">
        <f>IF(DATA.SAGA!$K131="","*",YEAR(DATA.SAGA!$K131))</f>
        <v>2017</v>
      </c>
      <c r="J131" s="89">
        <f ca="1">IF($D131="Formado",(DATA.SAGA!$K131-DATA.SAGA!$B131)/365*12,
IF(OR($D131="Pré-Inscrito",$D131="Matriculado",$D131="Pré-inscrito"),(TODAY()-DATA.SAGA!$B131)/365*12,"*"))</f>
        <v>23.769863013698629</v>
      </c>
      <c r="K131" s="89" t="str">
        <f t="shared" si="6"/>
        <v>Formado</v>
      </c>
      <c r="L131" s="89">
        <f t="shared" ca="1" si="7"/>
        <v>23.769863013698629</v>
      </c>
      <c r="M131" s="87" t="str">
        <f t="shared" ca="1" si="8"/>
        <v>Egresso</v>
      </c>
      <c r="N131" s="89" t="str">
        <f t="shared" si="11"/>
        <v>*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 x14ac:dyDescent="0.2">
      <c r="A132" s="87" t="str">
        <f>IF(LEFT(DATA.SAGA!$D132,2)="MA","Mestrado",
IF(LEFT(DATA.SAGA!$D132,2)="DA","Doutorado",
IF(LEFT(DATA.SAGA!$D132,2)="PD","Pós-Doutorado")))</f>
        <v>Mestrado</v>
      </c>
      <c r="B132" s="87" t="str">
        <f>DATA.SAGA!$E132</f>
        <v>André da Cunha Michalski</v>
      </c>
      <c r="C132" s="87" t="str">
        <f>IF(DATA.SAGA!$H132="","Sem orientador",DATA.SAGA!$H132)</f>
        <v>FTO1083 - Fernando Silva</v>
      </c>
      <c r="D132" s="87" t="str">
        <f>DATA.SAGA!$J132</f>
        <v>Formado</v>
      </c>
      <c r="E132" s="87" t="str">
        <f>IF(DATA.SAGA!N132="","*",DATA.SAGA!N132)</f>
        <v>RJ</v>
      </c>
      <c r="F132" s="87">
        <f>YEAR(DATA.SAGA!$B132)</f>
        <v>2015</v>
      </c>
      <c r="G132" s="88" t="str">
        <f>IF(OR($D132="Pré-Inscrito",$D132="Matriculado",$D132="Trancado"),
IF($A132="Mestrado",DATA.SAGA!$B132+(365*24/12),DATA.SAGA!$B132+(365*48/12)),"*")</f>
        <v>*</v>
      </c>
      <c r="H132" s="89" t="str">
        <f t="shared" si="12"/>
        <v>*</v>
      </c>
      <c r="I132" s="87">
        <f>IF(DATA.SAGA!$K132="","*",YEAR(DATA.SAGA!$K132))</f>
        <v>2017</v>
      </c>
      <c r="J132" s="89">
        <f ca="1">IF($D132="Formado",(DATA.SAGA!$K132-DATA.SAGA!$B132)/365*12,
IF(OR($D132="Pré-Inscrito",$D132="Matriculado",$D132="Pré-inscrito"),(TODAY()-DATA.SAGA!$B132)/365*12,"*"))</f>
        <v>23.769863013698629</v>
      </c>
      <c r="K132" s="89" t="str">
        <f t="shared" si="6"/>
        <v>Formado</v>
      </c>
      <c r="L132" s="89">
        <f t="shared" ca="1" si="7"/>
        <v>23.769863013698629</v>
      </c>
      <c r="M132" s="87" t="str">
        <f t="shared" ca="1" si="8"/>
        <v>Egresso</v>
      </c>
      <c r="N132" s="89" t="str">
        <f t="shared" si="11"/>
        <v>*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 x14ac:dyDescent="0.2">
      <c r="A133" s="87" t="str">
        <f>IF(LEFT(DATA.SAGA!$D133,2)="MA","Mestrado",
IF(LEFT(DATA.SAGA!$D133,2)="DA","Doutorado",
IF(LEFT(DATA.SAGA!$D133,2)="PD","Pós-Doutorado")))</f>
        <v>Mestrado</v>
      </c>
      <c r="B133" s="87" t="str">
        <f>DATA.SAGA!$E133</f>
        <v>Hebert Olimpio Junior</v>
      </c>
      <c r="C133" s="87" t="str">
        <f>IF(DATA.SAGA!$H133="","Sem orientador",DATA.SAGA!$H133)</f>
        <v>FTO1075 - Sara Menezes</v>
      </c>
      <c r="D133" s="87" t="str">
        <f>DATA.SAGA!$J133</f>
        <v>Formado</v>
      </c>
      <c r="E133" s="87" t="str">
        <f>IF(DATA.SAGA!N133="","*",DATA.SAGA!N133)</f>
        <v>MG</v>
      </c>
      <c r="F133" s="87">
        <f>YEAR(DATA.SAGA!$B133)</f>
        <v>2015</v>
      </c>
      <c r="G133" s="88" t="str">
        <f>IF(OR($D133="Pré-Inscrito",$D133="Matriculado",$D133="Trancado"),
IF($A133="Mestrado",DATA.SAGA!$B133+(365*24/12),DATA.SAGA!$B133+(365*48/12)),"*")</f>
        <v>*</v>
      </c>
      <c r="H133" s="89" t="str">
        <f t="shared" si="12"/>
        <v>*</v>
      </c>
      <c r="I133" s="87">
        <f>IF(DATA.SAGA!$K133="","*",YEAR(DATA.SAGA!$K133))</f>
        <v>2017</v>
      </c>
      <c r="J133" s="89">
        <f ca="1">IF($D133="Formado",(DATA.SAGA!$K133-DATA.SAGA!$B133)/365*12,
IF(OR($D133="Pré-Inscrito",$D133="Matriculado",$D133="Pré-inscrito"),(TODAY()-DATA.SAGA!$B133)/365*12,"*"))</f>
        <v>23.769863013698629</v>
      </c>
      <c r="K133" s="89" t="str">
        <f t="shared" si="6"/>
        <v>Formado</v>
      </c>
      <c r="L133" s="89">
        <f t="shared" ca="1" si="7"/>
        <v>23.769863013698629</v>
      </c>
      <c r="M133" s="87" t="str">
        <f t="shared" ca="1" si="8"/>
        <v>Egresso</v>
      </c>
      <c r="N133" s="89" t="str">
        <f t="shared" si="11"/>
        <v>*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 x14ac:dyDescent="0.2">
      <c r="A134" s="87" t="str">
        <f>IF(LEFT(DATA.SAGA!$D134,2)="MA","Mestrado",
IF(LEFT(DATA.SAGA!$D134,2)="DA","Doutorado",
IF(LEFT(DATA.SAGA!$D134,2)="PD","Pós-Doutorado")))</f>
        <v>Mestrado</v>
      </c>
      <c r="B134" s="87" t="str">
        <f>DATA.SAGA!$E134</f>
        <v>Beatriz dos Santos Ribeiro</v>
      </c>
      <c r="C134" s="87" t="str">
        <f>IF(DATA.SAGA!$H134="","Sem orientador",DATA.SAGA!$H134)</f>
        <v>FTO1083 - Fernando Silva</v>
      </c>
      <c r="D134" s="87" t="str">
        <f>DATA.SAGA!$J134</f>
        <v>Formado</v>
      </c>
      <c r="E134" s="87" t="str">
        <f>IF(DATA.SAGA!N134="","*",DATA.SAGA!N134)</f>
        <v>RJ</v>
      </c>
      <c r="F134" s="87">
        <f>YEAR(DATA.SAGA!$B134)</f>
        <v>2015</v>
      </c>
      <c r="G134" s="88" t="str">
        <f>IF(OR($D134="Pré-Inscrito",$D134="Matriculado",$D134="Trancado"),
IF($A134="Mestrado",DATA.SAGA!$B134+(365*24/12),DATA.SAGA!$B134+(365*48/12)),"*")</f>
        <v>*</v>
      </c>
      <c r="H134" s="89" t="str">
        <f t="shared" si="12"/>
        <v>*</v>
      </c>
      <c r="I134" s="87">
        <f>IF(DATA.SAGA!$K134="","*",YEAR(DATA.SAGA!$K134))</f>
        <v>2017</v>
      </c>
      <c r="J134" s="89">
        <f ca="1">IF($D134="Formado",(DATA.SAGA!$K134-DATA.SAGA!$B134)/365*12,
IF(OR($D134="Pré-Inscrito",$D134="Matriculado",$D134="Pré-inscrito"),(TODAY()-DATA.SAGA!$B134)/365*12,"*"))</f>
        <v>27.649315068493152</v>
      </c>
      <c r="K134" s="89" t="str">
        <f t="shared" si="6"/>
        <v>Formado</v>
      </c>
      <c r="L134" s="89">
        <f t="shared" ca="1" si="7"/>
        <v>27.649315068493152</v>
      </c>
      <c r="M134" s="87" t="str">
        <f t="shared" ca="1" si="8"/>
        <v>Egresso</v>
      </c>
      <c r="N134" s="89" t="str">
        <f t="shared" si="11"/>
        <v>*</v>
      </c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 x14ac:dyDescent="0.2">
      <c r="A135" s="87" t="str">
        <f>IF(LEFT(DATA.SAGA!$D135,2)="MA","Mestrado",
IF(LEFT(DATA.SAGA!$D135,2)="DA","Doutorado",
IF(LEFT(DATA.SAGA!$D135,2)="PD","Pós-Doutorado")))</f>
        <v>Mestrado</v>
      </c>
      <c r="B135" s="87" t="str">
        <f>DATA.SAGA!$E135</f>
        <v>Cláudio Alessandro Lacerda de Deus</v>
      </c>
      <c r="C135" s="87" t="str">
        <f>IF(DATA.SAGA!$H135="","Sem orientador",DATA.SAGA!$H135)</f>
        <v>FTO1101 - Agnaldo Lopes</v>
      </c>
      <c r="D135" s="87" t="str">
        <f>DATA.SAGA!$J135</f>
        <v>Formado</v>
      </c>
      <c r="E135" s="87" t="str">
        <f>IF(DATA.SAGA!N135="","*",DATA.SAGA!N135)</f>
        <v>RJ</v>
      </c>
      <c r="F135" s="87">
        <f>YEAR(DATA.SAGA!$B135)</f>
        <v>2015</v>
      </c>
      <c r="G135" s="88" t="str">
        <f>IF(OR($D135="Pré-Inscrito",$D135="Matriculado",$D135="Trancado"),
IF($A135="Mestrado",DATA.SAGA!$B135+(365*24/12),DATA.SAGA!$B135+(365*48/12)),"*")</f>
        <v>*</v>
      </c>
      <c r="H135" s="89" t="str">
        <f t="shared" si="12"/>
        <v>*</v>
      </c>
      <c r="I135" s="87">
        <f>IF(DATA.SAGA!$K135="","*",YEAR(DATA.SAGA!$K135))</f>
        <v>2017</v>
      </c>
      <c r="J135" s="89">
        <f ca="1">IF($D135="Formado",(DATA.SAGA!$K135-DATA.SAGA!$B135)/365*12,
IF(OR($D135="Pré-Inscrito",$D135="Matriculado",$D135="Pré-inscrito"),(TODAY()-DATA.SAGA!$B135)/365*12,"*"))</f>
        <v>21.665753424657535</v>
      </c>
      <c r="K135" s="89" t="str">
        <f t="shared" si="6"/>
        <v>Formado</v>
      </c>
      <c r="L135" s="89">
        <f t="shared" ca="1" si="7"/>
        <v>21.665753424657535</v>
      </c>
      <c r="M135" s="87" t="str">
        <f t="shared" ca="1" si="8"/>
        <v>Egresso</v>
      </c>
      <c r="N135" s="89" t="str">
        <f t="shared" si="11"/>
        <v>*</v>
      </c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 x14ac:dyDescent="0.2">
      <c r="A136" s="87" t="str">
        <f>IF(LEFT(DATA.SAGA!$D136,2)="MA","Mestrado",
IF(LEFT(DATA.SAGA!$D136,2)="DA","Doutorado",
IF(LEFT(DATA.SAGA!$D136,2)="PD","Pós-Doutorado")))</f>
        <v>Mestrado</v>
      </c>
      <c r="B136" s="87" t="str">
        <f>DATA.SAGA!$E136</f>
        <v>Rodrigo Luis Cavalcante Silva</v>
      </c>
      <c r="C136" s="87" t="str">
        <f>IF(DATA.SAGA!$H136="","Sem orientador",DATA.SAGA!$H136)</f>
        <v>EDF1078 - Alex Souto Alves</v>
      </c>
      <c r="D136" s="87" t="str">
        <f>DATA.SAGA!$J136</f>
        <v>Formado</v>
      </c>
      <c r="E136" s="87" t="str">
        <f>IF(DATA.SAGA!N136="","*",DATA.SAGA!N136)</f>
        <v>RJ</v>
      </c>
      <c r="F136" s="87">
        <f>YEAR(DATA.SAGA!$B136)</f>
        <v>2015</v>
      </c>
      <c r="G136" s="88" t="str">
        <f>IF(OR($D136="Pré-Inscrito",$D136="Matriculado",$D136="Trancado"),
IF($A136="Mestrado",DATA.SAGA!$B136+(365*24/12),DATA.SAGA!$B136+(365*48/12)),"*")</f>
        <v>*</v>
      </c>
      <c r="H136" s="89" t="str">
        <f t="shared" si="12"/>
        <v>*</v>
      </c>
      <c r="I136" s="87">
        <f>IF(DATA.SAGA!$K136="","*",YEAR(DATA.SAGA!$K136))</f>
        <v>2019</v>
      </c>
      <c r="J136" s="89">
        <f ca="1">IF($D136="Formado",(DATA.SAGA!$K136-DATA.SAGA!$B136)/365*12,
IF(OR($D136="Pré-Inscrito",$D136="Matriculado",$D136="Pré-inscrito"),(TODAY()-DATA.SAGA!$B136)/365*12,"*"))</f>
        <v>43.791780821917811</v>
      </c>
      <c r="K136" s="89" t="str">
        <f t="shared" si="6"/>
        <v>Formado</v>
      </c>
      <c r="L136" s="89">
        <f t="shared" ca="1" si="7"/>
        <v>43.791780821917811</v>
      </c>
      <c r="M136" s="87" t="str">
        <f t="shared" ca="1" si="8"/>
        <v>Egresso</v>
      </c>
      <c r="N136" s="89" t="str">
        <f t="shared" si="11"/>
        <v>*</v>
      </c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 x14ac:dyDescent="0.2">
      <c r="A137" s="87" t="str">
        <f>IF(LEFT(DATA.SAGA!$D137,2)="MA","Mestrado",
IF(LEFT(DATA.SAGA!$D137,2)="DA","Doutorado",
IF(LEFT(DATA.SAGA!$D137,2)="PD","Pós-Doutorado")))</f>
        <v>Mestrado</v>
      </c>
      <c r="B137" s="87" t="str">
        <f>DATA.SAGA!$E137</f>
        <v>Júlia Ribeiro Lemos</v>
      </c>
      <c r="C137" s="87" t="str">
        <f>IF(DATA.SAGA!$H137="","Sem orientador",DATA.SAGA!$H137)</f>
        <v>EDF1074 - Patrícia Vigário</v>
      </c>
      <c r="D137" s="87" t="str">
        <f>DATA.SAGA!$J137</f>
        <v>Formado</v>
      </c>
      <c r="E137" s="87" t="str">
        <f>IF(DATA.SAGA!N137="","*",DATA.SAGA!N137)</f>
        <v>RJ</v>
      </c>
      <c r="F137" s="87">
        <f>YEAR(DATA.SAGA!$B137)</f>
        <v>2015</v>
      </c>
      <c r="G137" s="88" t="str">
        <f>IF(OR($D137="Pré-Inscrito",$D137="Matriculado",$D137="Trancado"),
IF($A137="Mestrado",DATA.SAGA!$B137+(365*24/12),DATA.SAGA!$B137+(365*48/12)),"*")</f>
        <v>*</v>
      </c>
      <c r="H137" s="89" t="str">
        <f t="shared" si="12"/>
        <v>*</v>
      </c>
      <c r="I137" s="87">
        <f>IF(DATA.SAGA!$K137="","*",YEAR(DATA.SAGA!$K137))</f>
        <v>2017</v>
      </c>
      <c r="J137" s="89">
        <f ca="1">IF($D137="Formado",(DATA.SAGA!$K137-DATA.SAGA!$B137)/365*12,
IF(OR($D137="Pré-Inscrito",$D137="Matriculado",$D137="Pré-inscrito"),(TODAY()-DATA.SAGA!$B137)/365*12,"*"))</f>
        <v>25.347945205479455</v>
      </c>
      <c r="K137" s="89" t="str">
        <f t="shared" si="6"/>
        <v>Formado</v>
      </c>
      <c r="L137" s="89">
        <f t="shared" ca="1" si="7"/>
        <v>25.347945205479455</v>
      </c>
      <c r="M137" s="87" t="str">
        <f t="shared" ca="1" si="8"/>
        <v>Egresso</v>
      </c>
      <c r="N137" s="89" t="str">
        <f t="shared" si="11"/>
        <v>*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 x14ac:dyDescent="0.2">
      <c r="A138" s="87" t="str">
        <f>IF(LEFT(DATA.SAGA!$D138,2)="MA","Mestrado",
IF(LEFT(DATA.SAGA!$D138,2)="DA","Doutorado",
IF(LEFT(DATA.SAGA!$D138,2)="PD","Pós-Doutorado")))</f>
        <v>Mestrado</v>
      </c>
      <c r="B138" s="87" t="str">
        <f>DATA.SAGA!$E138</f>
        <v>Maicom da Silva Lima</v>
      </c>
      <c r="C138" s="87" t="str">
        <f>IF(DATA.SAGA!$H138="","Sem orientador",DATA.SAGA!$H138)</f>
        <v>FTO1137 - Ney Filho</v>
      </c>
      <c r="D138" s="87" t="str">
        <f>DATA.SAGA!$J138</f>
        <v>Formado</v>
      </c>
      <c r="E138" s="87" t="str">
        <f>IF(DATA.SAGA!N138="","*",DATA.SAGA!N138)</f>
        <v>RJ</v>
      </c>
      <c r="F138" s="87">
        <f>YEAR(DATA.SAGA!$B138)</f>
        <v>2015</v>
      </c>
      <c r="G138" s="88" t="str">
        <f>IF(OR($D138="Pré-Inscrito",$D138="Matriculado",$D138="Trancado"),
IF($A138="Mestrado",DATA.SAGA!$B138+(365*24/12),DATA.SAGA!$B138+(365*48/12)),"*")</f>
        <v>*</v>
      </c>
      <c r="H138" s="89" t="str">
        <f t="shared" si="12"/>
        <v>*</v>
      </c>
      <c r="I138" s="87">
        <f>IF(DATA.SAGA!$K138="","*",YEAR(DATA.SAGA!$K138))</f>
        <v>2017</v>
      </c>
      <c r="J138" s="89">
        <f ca="1">IF($D138="Formado",(DATA.SAGA!$K138-DATA.SAGA!$B138)/365*12,
IF(OR($D138="Pré-Inscrito",$D138="Matriculado",$D138="Pré-inscrito"),(TODAY()-DATA.SAGA!$B138)/365*12,"*"))</f>
        <v>19.101369863013698</v>
      </c>
      <c r="K138" s="89" t="str">
        <f t="shared" si="6"/>
        <v>Formado</v>
      </c>
      <c r="L138" s="89">
        <f t="shared" ca="1" si="7"/>
        <v>19.101369863013698</v>
      </c>
      <c r="M138" s="87" t="str">
        <f t="shared" ca="1" si="8"/>
        <v>Egresso</v>
      </c>
      <c r="N138" s="89" t="str">
        <f t="shared" si="11"/>
        <v>*</v>
      </c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 x14ac:dyDescent="0.2">
      <c r="A139" s="87" t="str">
        <f>IF(LEFT(DATA.SAGA!$D139,2)="MA","Mestrado",
IF(LEFT(DATA.SAGA!$D139,2)="DA","Doutorado",
IF(LEFT(DATA.SAGA!$D139,2)="PD","Pós-Doutorado")))</f>
        <v>Mestrado</v>
      </c>
      <c r="B139" s="87" t="str">
        <f>DATA.SAGA!$E139</f>
        <v>Aline Souza Gomes</v>
      </c>
      <c r="C139" s="87" t="str">
        <f>IF(DATA.SAGA!$H139="","Sem orientador",DATA.SAGA!$H139)</f>
        <v>FTO1137 - Ney Filho</v>
      </c>
      <c r="D139" s="87" t="str">
        <f>DATA.SAGA!$J139</f>
        <v>Formado</v>
      </c>
      <c r="E139" s="87" t="str">
        <f>IF(DATA.SAGA!N139="","*",DATA.SAGA!N139)</f>
        <v>*</v>
      </c>
      <c r="F139" s="87">
        <f>YEAR(DATA.SAGA!$B139)</f>
        <v>2015</v>
      </c>
      <c r="G139" s="88" t="str">
        <f>IF(OR($D139="Pré-Inscrito",$D139="Matriculado",$D139="Trancado"),
IF($A139="Mestrado",DATA.SAGA!$B139+(365*24/12),DATA.SAGA!$B139+(365*48/12)),"*")</f>
        <v>*</v>
      </c>
      <c r="H139" s="89" t="str">
        <f t="shared" si="12"/>
        <v>*</v>
      </c>
      <c r="I139" s="87">
        <f>IF(DATA.SAGA!$K139="","*",YEAR(DATA.SAGA!$K139))</f>
        <v>2017</v>
      </c>
      <c r="J139" s="89">
        <f ca="1">IF($D139="Formado",(DATA.SAGA!$K139-DATA.SAGA!$B139)/365*12,
IF(OR($D139="Pré-Inscrito",$D139="Matriculado",$D139="Pré-inscrito"),(TODAY()-DATA.SAGA!$B139)/365*12,"*"))</f>
        <v>24.789041095890411</v>
      </c>
      <c r="K139" s="89" t="str">
        <f t="shared" si="6"/>
        <v>Formado</v>
      </c>
      <c r="L139" s="89">
        <f t="shared" ca="1" si="7"/>
        <v>24.789041095890411</v>
      </c>
      <c r="M139" s="87" t="str">
        <f t="shared" ca="1" si="8"/>
        <v>Egresso</v>
      </c>
      <c r="N139" s="89" t="str">
        <f t="shared" si="11"/>
        <v>*</v>
      </c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 x14ac:dyDescent="0.2">
      <c r="A140" s="87" t="str">
        <f>IF(LEFT(DATA.SAGA!$D140,2)="MA","Mestrado",
IF(LEFT(DATA.SAGA!$D140,2)="DA","Doutorado",
IF(LEFT(DATA.SAGA!$D140,2)="PD","Pós-Doutorado")))</f>
        <v>Mestrado</v>
      </c>
      <c r="B140" s="87" t="str">
        <f>DATA.SAGA!$E140</f>
        <v>Hermano Gurgel Batista</v>
      </c>
      <c r="C140" s="87" t="str">
        <f>IF(DATA.SAGA!$H140="","Sem orientador",DATA.SAGA!$H140)</f>
        <v>FTO1079 - Julio G. Silva</v>
      </c>
      <c r="D140" s="87" t="str">
        <f>DATA.SAGA!$J140</f>
        <v>Formado</v>
      </c>
      <c r="E140" s="87" t="str">
        <f>IF(DATA.SAGA!N140="","*",DATA.SAGA!N140)</f>
        <v>CE</v>
      </c>
      <c r="F140" s="87">
        <f>YEAR(DATA.SAGA!$B140)</f>
        <v>2015</v>
      </c>
      <c r="G140" s="88" t="str">
        <f>IF(OR($D140="Pré-Inscrito",$D140="Matriculado",$D140="Trancado"),
IF($A140="Mestrado",DATA.SAGA!$B140+(365*24/12),DATA.SAGA!$B140+(365*48/12)),"*")</f>
        <v>*</v>
      </c>
      <c r="H140" s="89" t="str">
        <f t="shared" si="12"/>
        <v>*</v>
      </c>
      <c r="I140" s="87">
        <f>IF(DATA.SAGA!$K140="","*",YEAR(DATA.SAGA!$K140))</f>
        <v>2017</v>
      </c>
      <c r="J140" s="89">
        <f ca="1">IF($D140="Formado",(DATA.SAGA!$K140-DATA.SAGA!$B140)/365*12,
IF(OR($D140="Pré-Inscrito",$D140="Matriculado",$D140="Pré-inscrito"),(TODAY()-DATA.SAGA!$B140)/365*12,"*"))</f>
        <v>26.005479452054793</v>
      </c>
      <c r="K140" s="89" t="str">
        <f t="shared" si="6"/>
        <v>Formado</v>
      </c>
      <c r="L140" s="89">
        <f t="shared" ca="1" si="7"/>
        <v>26.005479452054793</v>
      </c>
      <c r="M140" s="87" t="str">
        <f t="shared" ca="1" si="8"/>
        <v>Egresso</v>
      </c>
      <c r="N140" s="89" t="str">
        <f t="shared" si="11"/>
        <v>*</v>
      </c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 x14ac:dyDescent="0.2">
      <c r="A141" s="87" t="str">
        <f>IF(LEFT(DATA.SAGA!$D141,2)="MA","Mestrado",
IF(LEFT(DATA.SAGA!$D141,2)="DA","Doutorado",
IF(LEFT(DATA.SAGA!$D141,2)="PD","Pós-Doutorado")))</f>
        <v>Mestrado</v>
      </c>
      <c r="B141" s="87" t="str">
        <f>DATA.SAGA!$E141</f>
        <v>Raísa Martins Borghi</v>
      </c>
      <c r="C141" s="87" t="str">
        <f>IF(DATA.SAGA!$H141="","Sem orientador",DATA.SAGA!$H141)</f>
        <v>Sem orientador</v>
      </c>
      <c r="D141" s="87" t="str">
        <f>DATA.SAGA!$J141</f>
        <v>Cancelado</v>
      </c>
      <c r="E141" s="87" t="str">
        <f>IF(DATA.SAGA!N141="","*",DATA.SAGA!N141)</f>
        <v>RJ</v>
      </c>
      <c r="F141" s="87">
        <f>YEAR(DATA.SAGA!$B141)</f>
        <v>2015</v>
      </c>
      <c r="G141" s="88" t="str">
        <f>IF(OR($D141="Pré-Inscrito",$D141="Matriculado",$D141="Trancado"),
IF($A141="Mestrado",DATA.SAGA!$B141+(365*24/12),DATA.SAGA!$B141+(365*48/12)),"*")</f>
        <v>*</v>
      </c>
      <c r="H141" s="89" t="str">
        <f t="shared" si="12"/>
        <v>*</v>
      </c>
      <c r="I141" s="87" t="str">
        <f>IF(DATA.SAGA!$K141="","*",YEAR(DATA.SAGA!$K141))</f>
        <v>*</v>
      </c>
      <c r="J141" s="89" t="str">
        <f ca="1">IF($D141="Formado",(DATA.SAGA!$K141-DATA.SAGA!$B141)/365*12,
IF(OR($D141="Pré-Inscrito",$D141="Matriculado",$D141="Pré-inscrito"),(TODAY()-DATA.SAGA!$B141)/365*12,"*"))</f>
        <v>*</v>
      </c>
      <c r="K141" s="89" t="str">
        <f t="shared" si="6"/>
        <v>Cancelado</v>
      </c>
      <c r="L141" s="89" t="str">
        <f t="shared" si="7"/>
        <v>*</v>
      </c>
      <c r="M141" s="87" t="str">
        <f t="shared" ca="1" si="8"/>
        <v>*</v>
      </c>
      <c r="N141" s="89" t="str">
        <f t="shared" si="11"/>
        <v>*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 x14ac:dyDescent="0.2">
      <c r="A142" s="87" t="str">
        <f>IF(LEFT(DATA.SAGA!$D142,2)="MA","Mestrado",
IF(LEFT(DATA.SAGA!$D142,2)="DA","Doutorado",
IF(LEFT(DATA.SAGA!$D142,2)="PD","Pós-Doutorado")))</f>
        <v>Mestrado</v>
      </c>
      <c r="B142" s="87" t="str">
        <f>DATA.SAGA!$E142</f>
        <v>Maria Alice Mainenti Pagnez</v>
      </c>
      <c r="C142" s="87" t="str">
        <f>IF(DATA.SAGA!$H142="","Sem orientador",DATA.SAGA!$H142)</f>
        <v>FTO1124 - Leandro Nogueira</v>
      </c>
      <c r="D142" s="87" t="str">
        <f>DATA.SAGA!$J142</f>
        <v>Formado</v>
      </c>
      <c r="E142" s="87" t="str">
        <f>IF(DATA.SAGA!N142="","*",DATA.SAGA!N142)</f>
        <v>RJ</v>
      </c>
      <c r="F142" s="87">
        <f>YEAR(DATA.SAGA!$B142)</f>
        <v>2015</v>
      </c>
      <c r="G142" s="88" t="str">
        <f>IF(OR($D142="Pré-Inscrito",$D142="Matriculado",$D142="Trancado"),
IF($A142="Mestrado",DATA.SAGA!$B142+(365*24/12),DATA.SAGA!$B142+(365*48/12)),"*")</f>
        <v>*</v>
      </c>
      <c r="H142" s="89" t="str">
        <f t="shared" si="12"/>
        <v>*</v>
      </c>
      <c r="I142" s="87">
        <f>IF(DATA.SAGA!$K142="","*",YEAR(DATA.SAGA!$K142))</f>
        <v>2017</v>
      </c>
      <c r="J142" s="89">
        <f ca="1">IF($D142="Formado",(DATA.SAGA!$K142-DATA.SAGA!$B142)/365*12,
IF(OR($D142="Pré-Inscrito",$D142="Matriculado",$D142="Pré-inscrito"),(TODAY()-DATA.SAGA!$B142)/365*12,"*"))</f>
        <v>22.553424657534247</v>
      </c>
      <c r="K142" s="89" t="str">
        <f t="shared" si="6"/>
        <v>Formado</v>
      </c>
      <c r="L142" s="89">
        <f t="shared" ca="1" si="7"/>
        <v>22.553424657534247</v>
      </c>
      <c r="M142" s="87" t="str">
        <f t="shared" ca="1" si="8"/>
        <v>Egresso</v>
      </c>
      <c r="N142" s="89" t="str">
        <f t="shared" si="11"/>
        <v>*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 x14ac:dyDescent="0.2">
      <c r="A143" s="87" t="str">
        <f>IF(LEFT(DATA.SAGA!$D143,2)="MA","Mestrado",
IF(LEFT(DATA.SAGA!$D143,2)="DA","Doutorado",
IF(LEFT(DATA.SAGA!$D143,2)="PD","Pós-Doutorado")))</f>
        <v>Mestrado</v>
      </c>
      <c r="B143" s="87" t="str">
        <f>DATA.SAGA!$E143</f>
        <v>Christiane Melo Almeida</v>
      </c>
      <c r="C143" s="87" t="str">
        <f>IF(DATA.SAGA!$H143="","Sem orientador",DATA.SAGA!$H143)</f>
        <v>FTO1083 - Fernando Silva</v>
      </c>
      <c r="D143" s="87" t="str">
        <f>DATA.SAGA!$J143</f>
        <v>Formado</v>
      </c>
      <c r="E143" s="87" t="str">
        <f>IF(DATA.SAGA!N143="","*",DATA.SAGA!N143)</f>
        <v>MG</v>
      </c>
      <c r="F143" s="87">
        <f>YEAR(DATA.SAGA!$B143)</f>
        <v>2015</v>
      </c>
      <c r="G143" s="88" t="str">
        <f>IF(OR($D143="Pré-Inscrito",$D143="Matriculado",$D143="Trancado"),
IF($A143="Mestrado",DATA.SAGA!$B143+(365*24/12),DATA.SAGA!$B143+(365*48/12)),"*")</f>
        <v>*</v>
      </c>
      <c r="H143" s="89" t="str">
        <f t="shared" si="12"/>
        <v>*</v>
      </c>
      <c r="I143" s="87">
        <f>IF(DATA.SAGA!$K143="","*",YEAR(DATA.SAGA!$K143))</f>
        <v>2017</v>
      </c>
      <c r="J143" s="89">
        <f ca="1">IF($D143="Formado",(DATA.SAGA!$K143-DATA.SAGA!$B143)/365*12,
IF(OR($D143="Pré-Inscrito",$D143="Matriculado",$D143="Pré-inscrito"),(TODAY()-DATA.SAGA!$B143)/365*12,"*"))</f>
        <v>22.06027397260274</v>
      </c>
      <c r="K143" s="89" t="str">
        <f t="shared" si="6"/>
        <v>Formado</v>
      </c>
      <c r="L143" s="89">
        <f t="shared" ca="1" si="7"/>
        <v>22.06027397260274</v>
      </c>
      <c r="M143" s="87" t="str">
        <f t="shared" ca="1" si="8"/>
        <v>Egresso</v>
      </c>
      <c r="N143" s="89" t="str">
        <f t="shared" si="11"/>
        <v>*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 x14ac:dyDescent="0.2">
      <c r="A144" s="87" t="str">
        <f>IF(LEFT(DATA.SAGA!$D144,2)="MA","Mestrado",
IF(LEFT(DATA.SAGA!$D144,2)="DA","Doutorado",
IF(LEFT(DATA.SAGA!$D144,2)="PD","Pós-Doutorado")))</f>
        <v>Mestrado</v>
      </c>
      <c r="B144" s="87" t="str">
        <f>DATA.SAGA!$E144</f>
        <v>Adrea Leal da Hora</v>
      </c>
      <c r="C144" s="87" t="str">
        <f>IF(DATA.SAGA!$H144="","Sem orientador",DATA.SAGA!$H144)</f>
        <v>FTO1101 - Agnaldo Lopes</v>
      </c>
      <c r="D144" s="87" t="str">
        <f>DATA.SAGA!$J144</f>
        <v>Formado</v>
      </c>
      <c r="E144" s="87" t="str">
        <f>IF(DATA.SAGA!N144="","*",DATA.SAGA!N144)</f>
        <v>RJ</v>
      </c>
      <c r="F144" s="87">
        <f>YEAR(DATA.SAGA!$B144)</f>
        <v>2015</v>
      </c>
      <c r="G144" s="88" t="str">
        <f>IF(OR($D144="Pré-Inscrito",$D144="Matriculado",$D144="Trancado"),
IF($A144="Mestrado",DATA.SAGA!$B144+(365*24/12),DATA.SAGA!$B144+(365*48/12)),"*")</f>
        <v>*</v>
      </c>
      <c r="H144" s="89" t="str">
        <f t="shared" si="12"/>
        <v>*</v>
      </c>
      <c r="I144" s="87">
        <f>IF(DATA.SAGA!$K144="","*",YEAR(DATA.SAGA!$K144))</f>
        <v>2017</v>
      </c>
      <c r="J144" s="89">
        <f ca="1">IF($D144="Formado",(DATA.SAGA!$K144-DATA.SAGA!$B144)/365*12,
IF(OR($D144="Pré-Inscrito",$D144="Matriculado",$D144="Pré-inscrito"),(TODAY()-DATA.SAGA!$B144)/365*12,"*"))</f>
        <v>23.013698630136986</v>
      </c>
      <c r="K144" s="89" t="str">
        <f t="shared" si="6"/>
        <v>Formado</v>
      </c>
      <c r="L144" s="89">
        <f t="shared" ca="1" si="7"/>
        <v>23.013698630136986</v>
      </c>
      <c r="M144" s="87" t="str">
        <f t="shared" ca="1" si="8"/>
        <v>Egresso</v>
      </c>
      <c r="N144" s="89" t="str">
        <f t="shared" si="11"/>
        <v>*</v>
      </c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 x14ac:dyDescent="0.2">
      <c r="A145" s="87" t="str">
        <f>IF(LEFT(DATA.SAGA!$D145,2)="MA","Mestrado",
IF(LEFT(DATA.SAGA!$D145,2)="DA","Doutorado",
IF(LEFT(DATA.SAGA!$D145,2)="PD","Pós-Doutorado")))</f>
        <v>Mestrado</v>
      </c>
      <c r="B145" s="87" t="str">
        <f>DATA.SAGA!$E145</f>
        <v>Vanessa Paes Fernandes</v>
      </c>
      <c r="C145" s="87" t="str">
        <f>IF(DATA.SAGA!$H145="","Sem orientador",DATA.SAGA!$H145)</f>
        <v>FTO1079 - Julio G. Silva</v>
      </c>
      <c r="D145" s="87" t="str">
        <f>DATA.SAGA!$J145</f>
        <v>Formado</v>
      </c>
      <c r="E145" s="87" t="str">
        <f>IF(DATA.SAGA!N145="","*",DATA.SAGA!N145)</f>
        <v>RJ</v>
      </c>
      <c r="F145" s="87">
        <f>YEAR(DATA.SAGA!$B145)</f>
        <v>2015</v>
      </c>
      <c r="G145" s="88" t="str">
        <f>IF(OR($D145="Pré-Inscrito",$D145="Matriculado",$D145="Trancado"),
IF($A145="Mestrado",DATA.SAGA!$B145+(365*24/12),DATA.SAGA!$B145+(365*48/12)),"*")</f>
        <v>*</v>
      </c>
      <c r="H145" s="89" t="str">
        <f t="shared" si="12"/>
        <v>*</v>
      </c>
      <c r="I145" s="87">
        <f>IF(DATA.SAGA!$K145="","*",YEAR(DATA.SAGA!$K145))</f>
        <v>2017</v>
      </c>
      <c r="J145" s="89">
        <f ca="1">IF($D145="Formado",(DATA.SAGA!$K145-DATA.SAGA!$B145)/365*12,
IF(OR($D145="Pré-Inscrito",$D145="Matriculado",$D145="Pré-inscrito"),(TODAY()-DATA.SAGA!$B145)/365*12,"*"))</f>
        <v>21.830136986301369</v>
      </c>
      <c r="K145" s="89" t="str">
        <f t="shared" si="6"/>
        <v>Formado</v>
      </c>
      <c r="L145" s="89">
        <f t="shared" ca="1" si="7"/>
        <v>21.830136986301369</v>
      </c>
      <c r="M145" s="87" t="str">
        <f t="shared" ca="1" si="8"/>
        <v>Egresso</v>
      </c>
      <c r="N145" s="89" t="str">
        <f t="shared" si="11"/>
        <v>*</v>
      </c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 x14ac:dyDescent="0.2">
      <c r="A146" s="87" t="str">
        <f>IF(LEFT(DATA.SAGA!$D146,2)="MA","Mestrado",
IF(LEFT(DATA.SAGA!$D146,2)="DA","Doutorado",
IF(LEFT(DATA.SAGA!$D146,2)="PD","Pós-Doutorado")))</f>
        <v>Mestrado</v>
      </c>
      <c r="B146" s="87" t="str">
        <f>DATA.SAGA!$E146</f>
        <v>Thiago Vilas Boas Guimarães</v>
      </c>
      <c r="C146" s="87" t="str">
        <f>IF(DATA.SAGA!$H146="","Sem orientador",DATA.SAGA!$H146)</f>
        <v>Sem orientador</v>
      </c>
      <c r="D146" s="87" t="str">
        <f>DATA.SAGA!$J146</f>
        <v>Desligado</v>
      </c>
      <c r="E146" s="87" t="str">
        <f>IF(DATA.SAGA!N146="","*",DATA.SAGA!N146)</f>
        <v>RJ</v>
      </c>
      <c r="F146" s="87">
        <f>YEAR(DATA.SAGA!$B146)</f>
        <v>2015</v>
      </c>
      <c r="G146" s="88" t="str">
        <f>IF(OR($D146="Pré-Inscrito",$D146="Matriculado",$D146="Trancado"),
IF($A146="Mestrado",DATA.SAGA!$B146+(365*24/12),DATA.SAGA!$B146+(365*48/12)),"*")</f>
        <v>*</v>
      </c>
      <c r="H146" s="89" t="str">
        <f t="shared" si="12"/>
        <v>*</v>
      </c>
      <c r="I146" s="87" t="str">
        <f>IF(DATA.SAGA!$K146="","*",YEAR(DATA.SAGA!$K146))</f>
        <v>*</v>
      </c>
      <c r="J146" s="89" t="str">
        <f ca="1">IF($D146="Formado",(DATA.SAGA!$K146-DATA.SAGA!$B146)/365*12,
IF(OR($D146="Pré-Inscrito",$D146="Matriculado",$D146="Pré-inscrito"),(TODAY()-DATA.SAGA!$B146)/365*12,"*"))</f>
        <v>*</v>
      </c>
      <c r="K146" s="89" t="str">
        <f t="shared" si="6"/>
        <v>Desligado</v>
      </c>
      <c r="L146" s="89" t="str">
        <f t="shared" si="7"/>
        <v>*</v>
      </c>
      <c r="M146" s="87" t="str">
        <f t="shared" ca="1" si="8"/>
        <v>*</v>
      </c>
      <c r="N146" s="89" t="str">
        <f t="shared" si="11"/>
        <v>*</v>
      </c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 x14ac:dyDescent="0.2">
      <c r="A147" s="87" t="str">
        <f>IF(LEFT(DATA.SAGA!$D147,2)="MA","Mestrado",
IF(LEFT(DATA.SAGA!$D147,2)="DA","Doutorado",
IF(LEFT(DATA.SAGA!$D147,2)="PD","Pós-Doutorado")))</f>
        <v>Doutorado</v>
      </c>
      <c r="B147" s="87" t="str">
        <f>DATA.SAGA!$E147</f>
        <v>Vívian Pinto de Almeida</v>
      </c>
      <c r="C147" s="87" t="str">
        <f>IF(DATA.SAGA!$H147="","Sem orientador",DATA.SAGA!$H147)</f>
        <v>FTO1101 - Agnaldo Lopes</v>
      </c>
      <c r="D147" s="87" t="str">
        <f>DATA.SAGA!$J147</f>
        <v>Formado</v>
      </c>
      <c r="E147" s="87" t="str">
        <f>IF(DATA.SAGA!N147="","*",DATA.SAGA!N147)</f>
        <v>RJ</v>
      </c>
      <c r="F147" s="87">
        <f>YEAR(DATA.SAGA!$B147)</f>
        <v>2015</v>
      </c>
      <c r="G147" s="88" t="str">
        <f>IF(OR($D147="Pré-Inscrito",$D147="Matriculado",$D147="Trancado"),
IF($A147="Mestrado",DATA.SAGA!$B147+(365*24/12),DATA.SAGA!$B147+(365*48/12)),"*")</f>
        <v>*</v>
      </c>
      <c r="H147" s="89" t="str">
        <f t="shared" si="12"/>
        <v>*</v>
      </c>
      <c r="I147" s="87">
        <f>IF(DATA.SAGA!$K147="","*",YEAR(DATA.SAGA!$K147))</f>
        <v>2018</v>
      </c>
      <c r="J147" s="89">
        <f ca="1">IF($D147="Formado",(DATA.SAGA!$K147-DATA.SAGA!$B147)/365*12,
IF(OR($D147="Pré-Inscrito",$D147="Matriculado",$D147="Pré-inscrito"),(TODAY()-DATA.SAGA!$B147)/365*12,"*"))</f>
        <v>39.747945205479454</v>
      </c>
      <c r="K147" s="89" t="str">
        <f t="shared" si="6"/>
        <v>Formado</v>
      </c>
      <c r="L147" s="89">
        <f t="shared" ca="1" si="7"/>
        <v>39.747945205479454</v>
      </c>
      <c r="M147" s="87" t="str">
        <f t="shared" ca="1" si="8"/>
        <v>Egresso</v>
      </c>
      <c r="N147" s="89" t="str">
        <f t="shared" si="11"/>
        <v>Sim</v>
      </c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 x14ac:dyDescent="0.2">
      <c r="A148" s="87" t="str">
        <f>IF(LEFT(DATA.SAGA!$D148,2)="MA","Mestrado",
IF(LEFT(DATA.SAGA!$D148,2)="DA","Doutorado",
IF(LEFT(DATA.SAGA!$D148,2)="PD","Pós-Doutorado")))</f>
        <v>Doutorado</v>
      </c>
      <c r="B148" s="87" t="str">
        <f>DATA.SAGA!$E148</f>
        <v>Tatiana Rafaela de Lemos Lima</v>
      </c>
      <c r="C148" s="87" t="str">
        <f>IF(DATA.SAGA!$H148="","Sem orientador",DATA.SAGA!$H148)</f>
        <v>FTO1101 - Agnaldo Lopes</v>
      </c>
      <c r="D148" s="87" t="str">
        <f>DATA.SAGA!$J148</f>
        <v>Formado</v>
      </c>
      <c r="E148" s="87" t="str">
        <f>IF(DATA.SAGA!N148="","*",DATA.SAGA!N148)</f>
        <v>RJ</v>
      </c>
      <c r="F148" s="87">
        <f>YEAR(DATA.SAGA!$B148)</f>
        <v>2015</v>
      </c>
      <c r="G148" s="88" t="str">
        <f>IF(OR($D148="Pré-Inscrito",$D148="Matriculado",$D148="Trancado"),
IF($A148="Mestrado",DATA.SAGA!$B148+(365*24/12),DATA.SAGA!$B148+(365*48/12)),"*")</f>
        <v>*</v>
      </c>
      <c r="H148" s="89" t="str">
        <f t="shared" si="12"/>
        <v>*</v>
      </c>
      <c r="I148" s="87">
        <f>IF(DATA.SAGA!$K148="","*",YEAR(DATA.SAGA!$K148))</f>
        <v>2019</v>
      </c>
      <c r="J148" s="89">
        <f ca="1">IF($D148="Formado",(DATA.SAGA!$K148-DATA.SAGA!$B148)/365*12,
IF(OR($D148="Pré-Inscrito",$D148="Matriculado",$D148="Pré-inscrito"),(TODAY()-DATA.SAGA!$B148)/365*12,"*"))</f>
        <v>48.164383561643831</v>
      </c>
      <c r="K148" s="89" t="str">
        <f t="shared" si="6"/>
        <v>Formado</v>
      </c>
      <c r="L148" s="89">
        <f t="shared" ca="1" si="7"/>
        <v>48.164383561643831</v>
      </c>
      <c r="M148" s="87" t="str">
        <f t="shared" ca="1" si="8"/>
        <v>Egresso</v>
      </c>
      <c r="N148" s="89" t="str">
        <f t="shared" si="11"/>
        <v>Sim</v>
      </c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 x14ac:dyDescent="0.2">
      <c r="A149" s="87" t="str">
        <f>IF(LEFT(DATA.SAGA!$D149,2)="MA","Mestrado",
IF(LEFT(DATA.SAGA!$D149,2)="DA","Doutorado",
IF(LEFT(DATA.SAGA!$D149,2)="PD","Pós-Doutorado")))</f>
        <v>Doutorado</v>
      </c>
      <c r="B149" s="87" t="str">
        <f>DATA.SAGA!$E149</f>
        <v>Luciano Teixeira dos Santos</v>
      </c>
      <c r="C149" s="87" t="str">
        <f>IF(DATA.SAGA!$H149="","Sem orientador",DATA.SAGA!$H149)</f>
        <v>FTO1124 - Leandro Nogueira</v>
      </c>
      <c r="D149" s="87" t="str">
        <f>DATA.SAGA!$J149</f>
        <v>Formado</v>
      </c>
      <c r="E149" s="87" t="str">
        <f>IF(DATA.SAGA!N149="","*",DATA.SAGA!N149)</f>
        <v>RJ</v>
      </c>
      <c r="F149" s="87">
        <f>YEAR(DATA.SAGA!$B149)</f>
        <v>2015</v>
      </c>
      <c r="G149" s="88" t="str">
        <f>IF(OR($D149="Pré-Inscrito",$D149="Matriculado",$D149="Trancado"),
IF($A149="Mestrado",DATA.SAGA!$B149+(365*24/12),DATA.SAGA!$B149+(365*48/12)),"*")</f>
        <v>*</v>
      </c>
      <c r="H149" s="89" t="str">
        <f t="shared" si="12"/>
        <v>*</v>
      </c>
      <c r="I149" s="87">
        <f>IF(DATA.SAGA!$K149="","*",YEAR(DATA.SAGA!$K149))</f>
        <v>2019</v>
      </c>
      <c r="J149" s="89">
        <f ca="1">IF($D149="Formado",(DATA.SAGA!$K149-DATA.SAGA!$B149)/365*12,
IF(OR($D149="Pré-Inscrito",$D149="Matriculado",$D149="Pré-inscrito"),(TODAY()-DATA.SAGA!$B149)/365*12,"*"))</f>
        <v>47.934246575342463</v>
      </c>
      <c r="K149" s="89" t="str">
        <f t="shared" si="6"/>
        <v>Formado</v>
      </c>
      <c r="L149" s="89">
        <f t="shared" ca="1" si="7"/>
        <v>47.934246575342463</v>
      </c>
      <c r="M149" s="87" t="str">
        <f t="shared" ca="1" si="8"/>
        <v>Egresso</v>
      </c>
      <c r="N149" s="89" t="str">
        <f t="shared" si="11"/>
        <v>*</v>
      </c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 x14ac:dyDescent="0.2">
      <c r="A150" s="87" t="str">
        <f>IF(LEFT(DATA.SAGA!$D150,2)="MA","Mestrado",
IF(LEFT(DATA.SAGA!$D150,2)="DA","Doutorado",
IF(LEFT(DATA.SAGA!$D150,2)="PD","Pós-Doutorado")))</f>
        <v>Doutorado</v>
      </c>
      <c r="B150" s="87" t="str">
        <f>DATA.SAGA!$E150</f>
        <v>Fabiana Azevedo Terra Cunha Belache</v>
      </c>
      <c r="C150" s="87" t="str">
        <f>IF(DATA.SAGA!$H150="","Sem orientador",DATA.SAGA!$H150)</f>
        <v>FTO1137 - Ney Filho</v>
      </c>
      <c r="D150" s="87" t="str">
        <f>DATA.SAGA!$J150</f>
        <v>Formado</v>
      </c>
      <c r="E150" s="87" t="str">
        <f>IF(DATA.SAGA!N150="","*",DATA.SAGA!N150)</f>
        <v>RJ</v>
      </c>
      <c r="F150" s="87">
        <f>YEAR(DATA.SAGA!$B150)</f>
        <v>2015</v>
      </c>
      <c r="G150" s="88" t="str">
        <f>IF(OR($D150="Pré-Inscrito",$D150="Matriculado",$D150="Trancado"),
IF($A150="Mestrado",DATA.SAGA!$B150+(365*24/12),DATA.SAGA!$B150+(365*48/12)),"*")</f>
        <v>*</v>
      </c>
      <c r="H150" s="89" t="str">
        <f t="shared" si="12"/>
        <v>*</v>
      </c>
      <c r="I150" s="87">
        <f>IF(DATA.SAGA!$K150="","*",YEAR(DATA.SAGA!$K150))</f>
        <v>2019</v>
      </c>
      <c r="J150" s="89">
        <f ca="1">IF($D150="Formado",(DATA.SAGA!$K150-DATA.SAGA!$B150)/365*12,
IF(OR($D150="Pré-Inscrito",$D150="Matriculado",$D150="Pré-inscrito"),(TODAY()-DATA.SAGA!$B150)/365*12,"*"))</f>
        <v>48.295890410958904</v>
      </c>
      <c r="K150" s="89" t="str">
        <f t="shared" si="6"/>
        <v>Formado</v>
      </c>
      <c r="L150" s="89">
        <f t="shared" ca="1" si="7"/>
        <v>48.295890410958904</v>
      </c>
      <c r="M150" s="87" t="str">
        <f t="shared" ca="1" si="8"/>
        <v>Egresso</v>
      </c>
      <c r="N150" s="89" t="str">
        <f t="shared" si="11"/>
        <v>Sim</v>
      </c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 x14ac:dyDescent="0.2">
      <c r="A151" s="87" t="str">
        <f>IF(LEFT(DATA.SAGA!$D151,2)="MA","Mestrado",
IF(LEFT(DATA.SAGA!$D151,2)="DA","Doutorado",
IF(LEFT(DATA.SAGA!$D151,2)="PD","Pós-Doutorado")))</f>
        <v>Doutorado</v>
      </c>
      <c r="B151" s="87" t="str">
        <f>DATA.SAGA!$E151</f>
        <v>Camilla Polonini Martins</v>
      </c>
      <c r="C151" s="87" t="str">
        <f>IF(DATA.SAGA!$H151="","Sem orientador",DATA.SAGA!$H151)</f>
        <v>FTO1111 - Laura Oliveira</v>
      </c>
      <c r="D151" s="87" t="str">
        <f>DATA.SAGA!$J151</f>
        <v>Formado</v>
      </c>
      <c r="E151" s="87" t="str">
        <f>IF(DATA.SAGA!N151="","*",DATA.SAGA!N151)</f>
        <v>RJ</v>
      </c>
      <c r="F151" s="87">
        <f>YEAR(DATA.SAGA!$B151)</f>
        <v>2015</v>
      </c>
      <c r="G151" s="88" t="str">
        <f>IF(OR($D151="Pré-Inscrito",$D151="Matriculado",$D151="Trancado"),
IF($A151="Mestrado",DATA.SAGA!$B151+(365*24/12),DATA.SAGA!$B151+(365*48/12)),"*")</f>
        <v>*</v>
      </c>
      <c r="H151" s="89" t="str">
        <f t="shared" si="12"/>
        <v>*</v>
      </c>
      <c r="I151" s="87">
        <f>IF(DATA.SAGA!$K151="","*",YEAR(DATA.SAGA!$K151))</f>
        <v>2019</v>
      </c>
      <c r="J151" s="89">
        <f ca="1">IF($D151="Formado",(DATA.SAGA!$K151-DATA.SAGA!$B151)/365*12,
IF(OR($D151="Pré-Inscrito",$D151="Matriculado",$D151="Pré-inscrito"),(TODAY()-DATA.SAGA!$B151)/365*12,"*"))</f>
        <v>48.065753424657537</v>
      </c>
      <c r="K151" s="89" t="str">
        <f t="shared" si="6"/>
        <v>Formado</v>
      </c>
      <c r="L151" s="89">
        <f t="shared" ca="1" si="7"/>
        <v>48.065753424657537</v>
      </c>
      <c r="M151" s="87" t="str">
        <f t="shared" ca="1" si="8"/>
        <v>Egresso</v>
      </c>
      <c r="N151" s="89" t="str">
        <f t="shared" si="11"/>
        <v>Sim</v>
      </c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 x14ac:dyDescent="0.2">
      <c r="A152" s="87" t="str">
        <f>IF(LEFT(DATA.SAGA!$D152,2)="MA","Mestrado",
IF(LEFT(DATA.SAGA!$D152,2)="DA","Doutorado",
IF(LEFT(DATA.SAGA!$D152,2)="PD","Pós-Doutorado")))</f>
        <v>Doutorado</v>
      </c>
      <c r="B152" s="87" t="str">
        <f>DATA.SAGA!$E152</f>
        <v>Vanessa Joaquim Ribeiro Moço</v>
      </c>
      <c r="C152" s="87" t="str">
        <f>IF(DATA.SAGA!$H152="","Sem orientador",DATA.SAGA!$H152)</f>
        <v>FTO1063 - Luis Felipe Reis</v>
      </c>
      <c r="D152" s="87" t="str">
        <f>DATA.SAGA!$J152</f>
        <v>Formado</v>
      </c>
      <c r="E152" s="87" t="str">
        <f>IF(DATA.SAGA!N152="","*",DATA.SAGA!N152)</f>
        <v>RJ</v>
      </c>
      <c r="F152" s="87">
        <f>YEAR(DATA.SAGA!$B152)</f>
        <v>2015</v>
      </c>
      <c r="G152" s="88" t="str">
        <f>IF(OR($D152="Pré-Inscrito",$D152="Matriculado",$D152="Trancado"),
IF($A152="Mestrado",DATA.SAGA!$B152+(365*24/12),DATA.SAGA!$B152+(365*48/12)),"*")</f>
        <v>*</v>
      </c>
      <c r="H152" s="89" t="str">
        <f t="shared" si="12"/>
        <v>*</v>
      </c>
      <c r="I152" s="87">
        <f>IF(DATA.SAGA!$K152="","*",YEAR(DATA.SAGA!$K152))</f>
        <v>2020</v>
      </c>
      <c r="J152" s="89">
        <f ca="1">IF($D152="Formado",(DATA.SAGA!$K152-DATA.SAGA!$B152)/365*12,
IF(OR($D152="Pré-Inscrito",$D152="Matriculado",$D152="Pré-inscrito"),(TODAY()-DATA.SAGA!$B152)/365*12,"*"))</f>
        <v>58.915068493150685</v>
      </c>
      <c r="K152" s="89" t="str">
        <f t="shared" si="6"/>
        <v>Formado</v>
      </c>
      <c r="L152" s="89">
        <f t="shared" ca="1" si="7"/>
        <v>58.915068493150685</v>
      </c>
      <c r="M152" s="87" t="str">
        <f t="shared" ca="1" si="8"/>
        <v>Egresso</v>
      </c>
      <c r="N152" s="89" t="str">
        <f t="shared" si="11"/>
        <v>Sim</v>
      </c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 x14ac:dyDescent="0.2">
      <c r="A153" s="87" t="str">
        <f>IF(LEFT(DATA.SAGA!$D153,2)="MA","Mestrado",
IF(LEFT(DATA.SAGA!$D153,2)="DA","Doutorado",
IF(LEFT(DATA.SAGA!$D153,2)="PD","Pós-Doutorado")))</f>
        <v>Doutorado</v>
      </c>
      <c r="B153" s="87" t="str">
        <f>DATA.SAGA!$E153</f>
        <v>Jeter Pereira de Freitas</v>
      </c>
      <c r="C153" s="87" t="str">
        <f>IF(DATA.SAGA!$H153="","Sem orientador",DATA.SAGA!$H153)</f>
        <v>EDF1074 - Patrícia Vigário</v>
      </c>
      <c r="D153" s="87" t="str">
        <f>DATA.SAGA!$J153</f>
        <v>Formado</v>
      </c>
      <c r="E153" s="87" t="str">
        <f>IF(DATA.SAGA!N153="","*",DATA.SAGA!N153)</f>
        <v>RJ</v>
      </c>
      <c r="F153" s="87">
        <f>YEAR(DATA.SAGA!$B153)</f>
        <v>2015</v>
      </c>
      <c r="G153" s="88" t="str">
        <f>IF(OR($D153="Pré-Inscrito",$D153="Matriculado",$D153="Trancado"),
IF($A153="Mestrado",DATA.SAGA!$B153+(365*24/12),DATA.SAGA!$B153+(365*48/12)),"*")</f>
        <v>*</v>
      </c>
      <c r="H153" s="89" t="str">
        <f t="shared" si="12"/>
        <v>*</v>
      </c>
      <c r="I153" s="87">
        <f>IF(DATA.SAGA!$K153="","*",YEAR(DATA.SAGA!$K153))</f>
        <v>2020</v>
      </c>
      <c r="J153" s="89">
        <f ca="1">IF($D153="Formado",(DATA.SAGA!$K153-DATA.SAGA!$B153)/365*12,
IF(OR($D153="Pré-Inscrito",$D153="Matriculado",$D153="Pré-inscrito"),(TODAY()-DATA.SAGA!$B153)/365*12,"*"))</f>
        <v>60.032876712328772</v>
      </c>
      <c r="K153" s="89" t="str">
        <f t="shared" si="6"/>
        <v>Formado</v>
      </c>
      <c r="L153" s="89">
        <f t="shared" ca="1" si="7"/>
        <v>60.032876712328772</v>
      </c>
      <c r="M153" s="87" t="str">
        <f t="shared" ca="1" si="8"/>
        <v>Egresso</v>
      </c>
      <c r="N153" s="89" t="str">
        <f t="shared" si="11"/>
        <v>Sim</v>
      </c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 x14ac:dyDescent="0.2">
      <c r="A154" s="87" t="str">
        <f>IF(LEFT(DATA.SAGA!$D154,2)="MA","Mestrado",
IF(LEFT(DATA.SAGA!$D154,2)="DA","Doutorado",
IF(LEFT(DATA.SAGA!$D154,2)="PD","Pós-Doutorado")))</f>
        <v>Doutorado</v>
      </c>
      <c r="B154" s="87" t="str">
        <f>DATA.SAGA!$E154</f>
        <v>Michelle Costa de Mello</v>
      </c>
      <c r="C154" s="87" t="str">
        <f>IF(DATA.SAGA!$H154="","Sem orientador",DATA.SAGA!$H154)</f>
        <v>EDF1084 - Thiago Carvalho</v>
      </c>
      <c r="D154" s="87" t="str">
        <f>DATA.SAGA!$J154</f>
        <v>Formado</v>
      </c>
      <c r="E154" s="87" t="str">
        <f>IF(DATA.SAGA!N154="","*",DATA.SAGA!N154)</f>
        <v>RJ</v>
      </c>
      <c r="F154" s="87">
        <f>YEAR(DATA.SAGA!$B154)</f>
        <v>2015</v>
      </c>
      <c r="G154" s="88" t="str">
        <f>IF(OR($D154="Pré-Inscrito",$D154="Matriculado",$D154="Trancado"),
IF($A154="Mestrado",DATA.SAGA!$B154+(365*24/12),DATA.SAGA!$B154+(365*48/12)),"*")</f>
        <v>*</v>
      </c>
      <c r="H154" s="89" t="str">
        <f t="shared" si="12"/>
        <v>*</v>
      </c>
      <c r="I154" s="87">
        <f>IF(DATA.SAGA!$K154="","*",YEAR(DATA.SAGA!$K154))</f>
        <v>2019</v>
      </c>
      <c r="J154" s="89">
        <f ca="1">IF($D154="Formado",(DATA.SAGA!$K154-DATA.SAGA!$B154)/365*12,
IF(OR($D154="Pré-Inscrito",$D154="Matriculado",$D154="Pré-inscrito"),(TODAY()-DATA.SAGA!$B154)/365*12,"*"))</f>
        <v>48.953424657534249</v>
      </c>
      <c r="K154" s="89" t="str">
        <f t="shared" si="6"/>
        <v>Formado</v>
      </c>
      <c r="L154" s="89">
        <f t="shared" ca="1" si="7"/>
        <v>48.953424657534249</v>
      </c>
      <c r="M154" s="87" t="str">
        <f t="shared" ca="1" si="8"/>
        <v>Egresso</v>
      </c>
      <c r="N154" s="89" t="str">
        <f t="shared" si="11"/>
        <v>Sim</v>
      </c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 x14ac:dyDescent="0.2">
      <c r="A155" s="87" t="str">
        <f>IF(LEFT(DATA.SAGA!$D155,2)="MA","Mestrado",
IF(LEFT(DATA.SAGA!$D155,2)="DA","Doutorado",
IF(LEFT(DATA.SAGA!$D155,2)="PD","Pós-Doutorado")))</f>
        <v>Doutorado</v>
      </c>
      <c r="B155" s="87" t="str">
        <f>DATA.SAGA!$E155</f>
        <v>Pablo Rodrigo de Oliveira Silva</v>
      </c>
      <c r="C155" s="87" t="str">
        <f>IF(DATA.SAGA!$H155="","Sem orientador",DATA.SAGA!$H155)</f>
        <v>EDF1074 - Patrícia Vigário</v>
      </c>
      <c r="D155" s="87" t="str">
        <f>DATA.SAGA!$J155</f>
        <v>Formado</v>
      </c>
      <c r="E155" s="87" t="str">
        <f>IF(DATA.SAGA!N155="","*",DATA.SAGA!N155)</f>
        <v>RJ</v>
      </c>
      <c r="F155" s="87">
        <f>YEAR(DATA.SAGA!$B155)</f>
        <v>2015</v>
      </c>
      <c r="G155" s="88" t="str">
        <f>IF(OR($D155="Pré-Inscrito",$D155="Matriculado",$D155="Trancado"),
IF($A155="Mestrado",DATA.SAGA!$B155+(365*24/12),DATA.SAGA!$B155+(365*48/12)),"*")</f>
        <v>*</v>
      </c>
      <c r="H155" s="89" t="str">
        <f t="shared" si="12"/>
        <v>*</v>
      </c>
      <c r="I155" s="87">
        <f>IF(DATA.SAGA!$K155="","*",YEAR(DATA.SAGA!$K155))</f>
        <v>2020</v>
      </c>
      <c r="J155" s="89">
        <f ca="1">IF($D155="Formado",(DATA.SAGA!$K155-DATA.SAGA!$B155)/365*12,
IF(OR($D155="Pré-Inscrito",$D155="Matriculado",$D155="Pré-inscrito"),(TODAY()-DATA.SAGA!$B155)/365*12,"*"))</f>
        <v>59.112328767123287</v>
      </c>
      <c r="K155" s="89" t="str">
        <f t="shared" si="6"/>
        <v>Formado</v>
      </c>
      <c r="L155" s="89">
        <f t="shared" ca="1" si="7"/>
        <v>59.112328767123287</v>
      </c>
      <c r="M155" s="87" t="str">
        <f t="shared" ca="1" si="8"/>
        <v>Egresso</v>
      </c>
      <c r="N155" s="89" t="str">
        <f t="shared" si="11"/>
        <v>Sim</v>
      </c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 x14ac:dyDescent="0.2">
      <c r="A156" s="87" t="str">
        <f>IF(LEFT(DATA.SAGA!$D156,2)="MA","Mestrado",
IF(LEFT(DATA.SAGA!$D156,2)="DA","Doutorado",
IF(LEFT(DATA.SAGA!$D156,2)="PD","Pós-Doutorado")))</f>
        <v>Doutorado</v>
      </c>
      <c r="B156" s="87" t="str">
        <f>DATA.SAGA!$E156</f>
        <v>Frederico Barreto Kochem</v>
      </c>
      <c r="C156" s="87" t="str">
        <f>IF(DATA.SAGA!$H156="","Sem orientador",DATA.SAGA!$H156)</f>
        <v>FTO1079 - Julio G. Silva</v>
      </c>
      <c r="D156" s="87" t="str">
        <f>DATA.SAGA!$J156</f>
        <v>Formado</v>
      </c>
      <c r="E156" s="87" t="str">
        <f>IF(DATA.SAGA!N156="","*",DATA.SAGA!N156)</f>
        <v>RJ</v>
      </c>
      <c r="F156" s="87">
        <f>YEAR(DATA.SAGA!$B156)</f>
        <v>2015</v>
      </c>
      <c r="G156" s="88" t="str">
        <f>IF(OR($D156="Pré-Inscrito",$D156="Matriculado",$D156="Trancado"),
IF($A156="Mestrado",DATA.SAGA!$B156+(365*24/12),DATA.SAGA!$B156+(365*48/12)),"*")</f>
        <v>*</v>
      </c>
      <c r="H156" s="89" t="str">
        <f t="shared" si="12"/>
        <v>*</v>
      </c>
      <c r="I156" s="87">
        <f>IF(DATA.SAGA!$K156="","*",YEAR(DATA.SAGA!$K156))</f>
        <v>2019</v>
      </c>
      <c r="J156" s="89">
        <f ca="1">IF($D156="Formado",(DATA.SAGA!$K156-DATA.SAGA!$B156)/365*12,
IF(OR($D156="Pré-Inscrito",$D156="Matriculado",$D156="Pré-inscrito"),(TODAY()-DATA.SAGA!$B156)/365*12,"*"))</f>
        <v>48.032876712328772</v>
      </c>
      <c r="K156" s="89" t="str">
        <f t="shared" si="6"/>
        <v>Formado</v>
      </c>
      <c r="L156" s="89">
        <f t="shared" ca="1" si="7"/>
        <v>48.032876712328772</v>
      </c>
      <c r="M156" s="87" t="str">
        <f t="shared" ca="1" si="8"/>
        <v>Egresso</v>
      </c>
      <c r="N156" s="89" t="str">
        <f t="shared" si="11"/>
        <v>Sim</v>
      </c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 x14ac:dyDescent="0.2">
      <c r="A157" s="87" t="str">
        <f>IF(LEFT(DATA.SAGA!$D157,2)="MA","Mestrado",
IF(LEFT(DATA.SAGA!$D157,2)="DA","Doutorado",
IF(LEFT(DATA.SAGA!$D157,2)="PD","Pós-Doutorado")))</f>
        <v>Doutorado</v>
      </c>
      <c r="B157" s="87" t="str">
        <f>DATA.SAGA!$E157</f>
        <v>Natalia de Araujo Ferreira</v>
      </c>
      <c r="C157" s="87" t="str">
        <f>IF(DATA.SAGA!$H157="","Sem orientador",DATA.SAGA!$H157)</f>
        <v>FTO1096 - Arthur Ferreira</v>
      </c>
      <c r="D157" s="87" t="str">
        <f>DATA.SAGA!$J157</f>
        <v>Formado</v>
      </c>
      <c r="E157" s="87" t="str">
        <f>IF(DATA.SAGA!N157="","*",DATA.SAGA!N157)</f>
        <v>RJ</v>
      </c>
      <c r="F157" s="87">
        <f>YEAR(DATA.SAGA!$B157)</f>
        <v>2015</v>
      </c>
      <c r="G157" s="88" t="str">
        <f>IF(OR($D157="Pré-Inscrito",$D157="Matriculado",$D157="Trancado"),
IF($A157="Mestrado",DATA.SAGA!$B157+(365*24/12),DATA.SAGA!$B157+(365*48/12)),"*")</f>
        <v>*</v>
      </c>
      <c r="H157" s="89" t="str">
        <f t="shared" si="12"/>
        <v>*</v>
      </c>
      <c r="I157" s="87">
        <f>IF(DATA.SAGA!$K157="","*",YEAR(DATA.SAGA!$K157))</f>
        <v>2020</v>
      </c>
      <c r="J157" s="89">
        <f ca="1">IF($D157="Formado",(DATA.SAGA!$K157-DATA.SAGA!$B157)/365*12,
IF(OR($D157="Pré-Inscrito",$D157="Matriculado",$D157="Pré-inscrito"),(TODAY()-DATA.SAGA!$B157)/365*12,"*"))</f>
        <v>55.035616438356165</v>
      </c>
      <c r="K157" s="89" t="str">
        <f t="shared" si="6"/>
        <v>Formado</v>
      </c>
      <c r="L157" s="89">
        <f t="shared" ca="1" si="7"/>
        <v>55.035616438356165</v>
      </c>
      <c r="M157" s="87" t="str">
        <f t="shared" ca="1" si="8"/>
        <v>Egresso</v>
      </c>
      <c r="N157" s="89" t="str">
        <f t="shared" si="11"/>
        <v>Sim</v>
      </c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 x14ac:dyDescent="0.2">
      <c r="A158" s="87" t="str">
        <f>IF(LEFT(DATA.SAGA!$D158,2)="MA","Mestrado",
IF(LEFT(DATA.SAGA!$D158,2)="DA","Doutorado",
IF(LEFT(DATA.SAGA!$D158,2)="PD","Pós-Doutorado")))</f>
        <v>Doutorado</v>
      </c>
      <c r="B158" s="87" t="str">
        <f>DATA.SAGA!$E158</f>
        <v>Carla Porto Lourenço</v>
      </c>
      <c r="C158" s="87" t="str">
        <f>IF(DATA.SAGA!$H158="","Sem orientador",DATA.SAGA!$H158)</f>
        <v>FTO1096 - Arthur Ferreira</v>
      </c>
      <c r="D158" s="87" t="str">
        <f>DATA.SAGA!$J158</f>
        <v>Formado</v>
      </c>
      <c r="E158" s="87" t="str">
        <f>IF(DATA.SAGA!N158="","*",DATA.SAGA!N158)</f>
        <v>RJ</v>
      </c>
      <c r="F158" s="87">
        <f>YEAR(DATA.SAGA!$B158)</f>
        <v>2015</v>
      </c>
      <c r="G158" s="88" t="str">
        <f>IF(OR($D158="Pré-Inscrito",$D158="Matriculado",$D158="Trancado"),
IF($A158="Mestrado",DATA.SAGA!$B158+(365*24/12),DATA.SAGA!$B158+(365*48/12)),"*")</f>
        <v>*</v>
      </c>
      <c r="H158" s="89" t="str">
        <f t="shared" si="12"/>
        <v>*</v>
      </c>
      <c r="I158" s="87">
        <f>IF(DATA.SAGA!$K158="","*",YEAR(DATA.SAGA!$K158))</f>
        <v>2019</v>
      </c>
      <c r="J158" s="89">
        <f ca="1">IF($D158="Formado",(DATA.SAGA!$K158-DATA.SAGA!$B158)/365*12,
IF(OR($D158="Pré-Inscrito",$D158="Matriculado",$D158="Pré-inscrito"),(TODAY()-DATA.SAGA!$B158)/365*12,"*"))</f>
        <v>48.230136986301368</v>
      </c>
      <c r="K158" s="89" t="str">
        <f t="shared" si="6"/>
        <v>Formado</v>
      </c>
      <c r="L158" s="89">
        <f t="shared" ca="1" si="7"/>
        <v>48.230136986301368</v>
      </c>
      <c r="M158" s="87" t="str">
        <f t="shared" ca="1" si="8"/>
        <v>Egresso</v>
      </c>
      <c r="N158" s="89" t="str">
        <f t="shared" si="11"/>
        <v>Sim</v>
      </c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 x14ac:dyDescent="0.2">
      <c r="A159" s="87" t="str">
        <f>IF(LEFT(DATA.SAGA!$D159,2)="MA","Mestrado",
IF(LEFT(DATA.SAGA!$D159,2)="DA","Doutorado",
IF(LEFT(DATA.SAGA!$D159,2)="PD","Pós-Doutorado")))</f>
        <v>Doutorado</v>
      </c>
      <c r="B159" s="87" t="str">
        <f>DATA.SAGA!$E159</f>
        <v>Cintia Pereira de Souza</v>
      </c>
      <c r="C159" s="87" t="str">
        <f>IF(DATA.SAGA!$H159="","Sem orientador",DATA.SAGA!$H159)</f>
        <v>FTO1137 - Ney Filho</v>
      </c>
      <c r="D159" s="87" t="str">
        <f>DATA.SAGA!$J159</f>
        <v>Formado</v>
      </c>
      <c r="E159" s="87" t="str">
        <f>IF(DATA.SAGA!N159="","*",DATA.SAGA!N159)</f>
        <v>RJ</v>
      </c>
      <c r="F159" s="87">
        <f>YEAR(DATA.SAGA!$B159)</f>
        <v>2015</v>
      </c>
      <c r="G159" s="88" t="str">
        <f>IF(OR($D159="Pré-Inscrito",$D159="Matriculado",$D159="Trancado"),
IF($A159="Mestrado",DATA.SAGA!$B159+(365*24/12),DATA.SAGA!$B159+(365*48/12)),"*")</f>
        <v>*</v>
      </c>
      <c r="H159" s="89" t="str">
        <f t="shared" si="12"/>
        <v>*</v>
      </c>
      <c r="I159" s="87">
        <f>IF(DATA.SAGA!$K159="","*",YEAR(DATA.SAGA!$K159))</f>
        <v>2020</v>
      </c>
      <c r="J159" s="89">
        <f ca="1">IF($D159="Formado",(DATA.SAGA!$K159-DATA.SAGA!$B159)/365*12,
IF(OR($D159="Pré-Inscrito",$D159="Matriculado",$D159="Pré-inscrito"),(TODAY()-DATA.SAGA!$B159)/365*12,"*"))</f>
        <v>56.350684931506848</v>
      </c>
      <c r="K159" s="89" t="str">
        <f t="shared" si="6"/>
        <v>Formado</v>
      </c>
      <c r="L159" s="89">
        <f t="shared" ca="1" si="7"/>
        <v>56.350684931506848</v>
      </c>
      <c r="M159" s="87" t="str">
        <f t="shared" ca="1" si="8"/>
        <v>Egresso</v>
      </c>
      <c r="N159" s="89" t="str">
        <f t="shared" si="11"/>
        <v>*</v>
      </c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 x14ac:dyDescent="0.2">
      <c r="A160" s="87" t="str">
        <f>IF(LEFT(DATA.SAGA!$D160,2)="MA","Mestrado",
IF(LEFT(DATA.SAGA!$D160,2)="DA","Doutorado",
IF(LEFT(DATA.SAGA!$D160,2)="PD","Pós-Doutorado")))</f>
        <v>Mestrado</v>
      </c>
      <c r="B160" s="87" t="str">
        <f>DATA.SAGA!$E160</f>
        <v>Vanessa Knust Coelho</v>
      </c>
      <c r="C160" s="87" t="str">
        <f>IF(DATA.SAGA!$H160="","Sem orientador",DATA.SAGA!$H160)</f>
        <v>FTO1124 - Leandro Nogueira</v>
      </c>
      <c r="D160" s="87" t="str">
        <f>DATA.SAGA!$J160</f>
        <v>Formado</v>
      </c>
      <c r="E160" s="87" t="str">
        <f>IF(DATA.SAGA!N160="","*",DATA.SAGA!N160)</f>
        <v>RJ</v>
      </c>
      <c r="F160" s="87">
        <f>YEAR(DATA.SAGA!$B160)</f>
        <v>2015</v>
      </c>
      <c r="G160" s="88" t="str">
        <f>IF(OR($D160="Pré-Inscrito",$D160="Matriculado",$D160="Trancado"),
IF($A160="Mestrado",DATA.SAGA!$B160+(365*24/12),DATA.SAGA!$B160+(365*48/12)),"*")</f>
        <v>*</v>
      </c>
      <c r="H160" s="89" t="str">
        <f t="shared" si="12"/>
        <v>*</v>
      </c>
      <c r="I160" s="87">
        <f>IF(DATA.SAGA!$K160="","*",YEAR(DATA.SAGA!$K160))</f>
        <v>2017</v>
      </c>
      <c r="J160" s="89">
        <f ca="1">IF($D160="Formado",(DATA.SAGA!$K160-DATA.SAGA!$B160)/365*12,
IF(OR($D160="Pré-Inscrito",$D160="Matriculado",$D160="Pré-inscrito"),(TODAY()-DATA.SAGA!$B160)/365*12,"*"))</f>
        <v>24</v>
      </c>
      <c r="K160" s="89" t="str">
        <f t="shared" si="6"/>
        <v>Formado</v>
      </c>
      <c r="L160" s="89">
        <f t="shared" ca="1" si="7"/>
        <v>24</v>
      </c>
      <c r="M160" s="87" t="str">
        <f t="shared" ca="1" si="8"/>
        <v>Egresso</v>
      </c>
      <c r="N160" s="89" t="str">
        <f t="shared" si="11"/>
        <v>*</v>
      </c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 x14ac:dyDescent="0.2">
      <c r="A161" s="87" t="str">
        <f>IF(LEFT(DATA.SAGA!$D161,2)="MA","Mestrado",
IF(LEFT(DATA.SAGA!$D161,2)="DA","Doutorado",
IF(LEFT(DATA.SAGA!$D161,2)="PD","Pós-Doutorado")))</f>
        <v>Mestrado</v>
      </c>
      <c r="B161" s="87" t="str">
        <f>DATA.SAGA!$E161</f>
        <v>Tamires Cristina Campos de Almeida</v>
      </c>
      <c r="C161" s="87" t="str">
        <f>IF(DATA.SAGA!$H161="","Sem orientador",DATA.SAGA!$H161)</f>
        <v>Sem orientador</v>
      </c>
      <c r="D161" s="87" t="str">
        <f>DATA.SAGA!$J161</f>
        <v>Cancelado</v>
      </c>
      <c r="E161" s="87" t="str">
        <f>IF(DATA.SAGA!N161="","*",DATA.SAGA!N161)</f>
        <v>RJ</v>
      </c>
      <c r="F161" s="87">
        <f>YEAR(DATA.SAGA!$B161)</f>
        <v>2016</v>
      </c>
      <c r="G161" s="88" t="str">
        <f>IF(OR($D161="Pré-Inscrito",$D161="Matriculado",$D161="Trancado"),
IF($A161="Mestrado",DATA.SAGA!$B161+(365*24/12),DATA.SAGA!$B161+(365*48/12)),"*")</f>
        <v>*</v>
      </c>
      <c r="H161" s="89" t="str">
        <f t="shared" si="12"/>
        <v>*</v>
      </c>
      <c r="I161" s="87" t="str">
        <f>IF(DATA.SAGA!$K161="","*",YEAR(DATA.SAGA!$K161))</f>
        <v>*</v>
      </c>
      <c r="J161" s="89" t="str">
        <f ca="1">IF($D161="Formado",(DATA.SAGA!$K161-DATA.SAGA!$B161)/365*12,
IF(OR($D161="Pré-Inscrito",$D161="Matriculado",$D161="Pré-inscrito"),(TODAY()-DATA.SAGA!$B161)/365*12,"*"))</f>
        <v>*</v>
      </c>
      <c r="K161" s="89" t="str">
        <f t="shared" si="6"/>
        <v>Cancelado</v>
      </c>
      <c r="L161" s="89" t="str">
        <f t="shared" si="7"/>
        <v>*</v>
      </c>
      <c r="M161" s="87" t="str">
        <f t="shared" ca="1" si="8"/>
        <v>*</v>
      </c>
      <c r="N161" s="89" t="str">
        <f t="shared" si="11"/>
        <v>*</v>
      </c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 x14ac:dyDescent="0.2">
      <c r="A162" s="87" t="str">
        <f>IF(LEFT(DATA.SAGA!$D162,2)="MA","Mestrado",
IF(LEFT(DATA.SAGA!$D162,2)="DA","Doutorado",
IF(LEFT(DATA.SAGA!$D162,2)="PD","Pós-Doutorado")))</f>
        <v>Mestrado</v>
      </c>
      <c r="B162" s="87" t="str">
        <f>DATA.SAGA!$E162</f>
        <v>Leonardo Matta Pereira</v>
      </c>
      <c r="C162" s="87" t="str">
        <f>IF(DATA.SAGA!$H162="","Sem orientador",DATA.SAGA!$H162)</f>
        <v>Sem orientador</v>
      </c>
      <c r="D162" s="87" t="str">
        <f>DATA.SAGA!$J162</f>
        <v>Cancelado</v>
      </c>
      <c r="E162" s="87" t="str">
        <f>IF(DATA.SAGA!N162="","*",DATA.SAGA!N162)</f>
        <v>RJ</v>
      </c>
      <c r="F162" s="87">
        <f>YEAR(DATA.SAGA!$B162)</f>
        <v>2016</v>
      </c>
      <c r="G162" s="88" t="str">
        <f>IF(OR($D162="Pré-Inscrito",$D162="Matriculado",$D162="Trancado"),
IF($A162="Mestrado",DATA.SAGA!$B162+(365*24/12),DATA.SAGA!$B162+(365*48/12)),"*")</f>
        <v>*</v>
      </c>
      <c r="H162" s="89" t="str">
        <f t="shared" si="12"/>
        <v>*</v>
      </c>
      <c r="I162" s="87" t="str">
        <f>IF(DATA.SAGA!$K162="","*",YEAR(DATA.SAGA!$K162))</f>
        <v>*</v>
      </c>
      <c r="J162" s="89" t="str">
        <f ca="1">IF($D162="Formado",(DATA.SAGA!$K162-DATA.SAGA!$B162)/365*12,
IF(OR($D162="Pré-Inscrito",$D162="Matriculado",$D162="Pré-inscrito"),(TODAY()-DATA.SAGA!$B162)/365*12,"*"))</f>
        <v>*</v>
      </c>
      <c r="K162" s="89" t="str">
        <f t="shared" si="6"/>
        <v>Cancelado</v>
      </c>
      <c r="L162" s="89" t="str">
        <f t="shared" si="7"/>
        <v>*</v>
      </c>
      <c r="M162" s="87" t="str">
        <f t="shared" ca="1" si="8"/>
        <v>*</v>
      </c>
      <c r="N162" s="89" t="str">
        <f t="shared" si="11"/>
        <v>*</v>
      </c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 x14ac:dyDescent="0.2">
      <c r="A163" s="87" t="str">
        <f>IF(LEFT(DATA.SAGA!$D163,2)="MA","Mestrado",
IF(LEFT(DATA.SAGA!$D163,2)="DA","Doutorado",
IF(LEFT(DATA.SAGA!$D163,2)="PD","Pós-Doutorado")))</f>
        <v>Mestrado</v>
      </c>
      <c r="B163" s="87" t="str">
        <f>DATA.SAGA!$E163</f>
        <v>Myllena de Souza Miranda</v>
      </c>
      <c r="C163" s="87" t="str">
        <f>IF(DATA.SAGA!$H163="","Sem orientador",DATA.SAGA!$H163)</f>
        <v>Sem orientador</v>
      </c>
      <c r="D163" s="87" t="str">
        <f>DATA.SAGA!$J163</f>
        <v>Cancelado</v>
      </c>
      <c r="E163" s="87" t="str">
        <f>IF(DATA.SAGA!N163="","*",DATA.SAGA!N163)</f>
        <v>RJ</v>
      </c>
      <c r="F163" s="87">
        <f>YEAR(DATA.SAGA!$B163)</f>
        <v>2016</v>
      </c>
      <c r="G163" s="88" t="str">
        <f>IF(OR($D163="Pré-Inscrito",$D163="Matriculado",$D163="Trancado"),
IF($A163="Mestrado",DATA.SAGA!$B163+(365*24/12),DATA.SAGA!$B163+(365*48/12)),"*")</f>
        <v>*</v>
      </c>
      <c r="H163" s="89" t="str">
        <f t="shared" si="12"/>
        <v>*</v>
      </c>
      <c r="I163" s="87" t="str">
        <f>IF(DATA.SAGA!$K163="","*",YEAR(DATA.SAGA!$K163))</f>
        <v>*</v>
      </c>
      <c r="J163" s="89" t="str">
        <f ca="1">IF($D163="Formado",(DATA.SAGA!$K163-DATA.SAGA!$B163)/365*12,
IF(OR($D163="Pré-Inscrito",$D163="Matriculado",$D163="Pré-inscrito"),(TODAY()-DATA.SAGA!$B163)/365*12,"*"))</f>
        <v>*</v>
      </c>
      <c r="K163" s="89" t="str">
        <f t="shared" si="6"/>
        <v>Cancelado</v>
      </c>
      <c r="L163" s="89" t="str">
        <f t="shared" si="7"/>
        <v>*</v>
      </c>
      <c r="M163" s="87" t="str">
        <f t="shared" ca="1" si="8"/>
        <v>*</v>
      </c>
      <c r="N163" s="89" t="str">
        <f t="shared" si="11"/>
        <v>*</v>
      </c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 x14ac:dyDescent="0.2">
      <c r="A164" s="87" t="str">
        <f>IF(LEFT(DATA.SAGA!$D164,2)="MA","Mestrado",
IF(LEFT(DATA.SAGA!$D164,2)="DA","Doutorado",
IF(LEFT(DATA.SAGA!$D164,2)="PD","Pós-Doutorado")))</f>
        <v>Mestrado</v>
      </c>
      <c r="B164" s="87" t="str">
        <f>DATA.SAGA!$E164</f>
        <v>Danielle Terra Alvim</v>
      </c>
      <c r="C164" s="87" t="str">
        <f>IF(DATA.SAGA!$H164="","Sem orientador",DATA.SAGA!$H164)</f>
        <v>FTO1096 - Arthur Ferreira</v>
      </c>
      <c r="D164" s="87" t="str">
        <f>DATA.SAGA!$J164</f>
        <v>Formado</v>
      </c>
      <c r="E164" s="87" t="str">
        <f>IF(DATA.SAGA!N164="","*",DATA.SAGA!N164)</f>
        <v>RJ</v>
      </c>
      <c r="F164" s="87">
        <f>YEAR(DATA.SAGA!$B164)</f>
        <v>2016</v>
      </c>
      <c r="G164" s="88" t="str">
        <f>IF(OR($D164="Pré-Inscrito",$D164="Matriculado",$D164="Trancado"),
IF($A164="Mestrado",DATA.SAGA!$B164+(365*24/12),DATA.SAGA!$B164+(365*48/12)),"*")</f>
        <v>*</v>
      </c>
      <c r="H164" s="89" t="str">
        <f t="shared" si="12"/>
        <v>*</v>
      </c>
      <c r="I164" s="87">
        <f>IF(DATA.SAGA!$K164="","*",YEAR(DATA.SAGA!$K164))</f>
        <v>2018</v>
      </c>
      <c r="J164" s="89">
        <f ca="1">IF($D164="Formado",(DATA.SAGA!$K164-DATA.SAGA!$B164)/365*12,
IF(OR($D164="Pré-Inscrito",$D164="Matriculado",$D164="Pré-inscrito"),(TODAY()-DATA.SAGA!$B164)/365*12,"*"))</f>
        <v>26.827397260273976</v>
      </c>
      <c r="K164" s="89" t="str">
        <f t="shared" si="6"/>
        <v>Formado</v>
      </c>
      <c r="L164" s="89">
        <f t="shared" ca="1" si="7"/>
        <v>26.827397260273976</v>
      </c>
      <c r="M164" s="87" t="str">
        <f t="shared" ca="1" si="8"/>
        <v>Egresso</v>
      </c>
      <c r="N164" s="89" t="str">
        <f t="shared" si="11"/>
        <v>*</v>
      </c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 x14ac:dyDescent="0.2">
      <c r="A165" s="87" t="str">
        <f>IF(LEFT(DATA.SAGA!$D165,2)="MA","Mestrado",
IF(LEFT(DATA.SAGA!$D165,2)="DA","Doutorado",
IF(LEFT(DATA.SAGA!$D165,2)="PD","Pós-Doutorado")))</f>
        <v>Mestrado</v>
      </c>
      <c r="B165" s="87" t="str">
        <f>DATA.SAGA!$E165</f>
        <v>Raphael Machado dos Santos</v>
      </c>
      <c r="C165" s="87" t="str">
        <f>IF(DATA.SAGA!$H165="","Sem orientador",DATA.SAGA!$H165)</f>
        <v>FTO1079 - Julio G. Silva</v>
      </c>
      <c r="D165" s="87" t="str">
        <f>DATA.SAGA!$J165</f>
        <v>Formado</v>
      </c>
      <c r="E165" s="87" t="str">
        <f>IF(DATA.SAGA!N165="","*",DATA.SAGA!N165)</f>
        <v>RJ</v>
      </c>
      <c r="F165" s="87">
        <f>YEAR(DATA.SAGA!$B165)</f>
        <v>2016</v>
      </c>
      <c r="G165" s="88" t="str">
        <f>IF(OR($D165="Pré-Inscrito",$D165="Matriculado",$D165="Trancado"),
IF($A165="Mestrado",DATA.SAGA!$B165+(365*24/12),DATA.SAGA!$B165+(365*48/12)),"*")</f>
        <v>*</v>
      </c>
      <c r="H165" s="89" t="str">
        <f t="shared" si="12"/>
        <v>*</v>
      </c>
      <c r="I165" s="87">
        <f>IF(DATA.SAGA!$K165="","*",YEAR(DATA.SAGA!$K165))</f>
        <v>2017</v>
      </c>
      <c r="J165" s="89">
        <f ca="1">IF($D165="Formado",(DATA.SAGA!$K165-DATA.SAGA!$B165)/365*12,
IF(OR($D165="Pré-Inscrito",$D165="Matriculado",$D165="Pré-inscrito"),(TODAY()-DATA.SAGA!$B165)/365*12,"*"))</f>
        <v>23.605479452054794</v>
      </c>
      <c r="K165" s="89" t="str">
        <f t="shared" si="6"/>
        <v>Formado</v>
      </c>
      <c r="L165" s="89">
        <f t="shared" ca="1" si="7"/>
        <v>23.605479452054794</v>
      </c>
      <c r="M165" s="87" t="str">
        <f t="shared" ca="1" si="8"/>
        <v>Egresso</v>
      </c>
      <c r="N165" s="89" t="str">
        <f t="shared" si="11"/>
        <v>*</v>
      </c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 x14ac:dyDescent="0.2">
      <c r="A166" s="87" t="str">
        <f>IF(LEFT(DATA.SAGA!$D166,2)="MA","Mestrado",
IF(LEFT(DATA.SAGA!$D166,2)="DA","Doutorado",
IF(LEFT(DATA.SAGA!$D166,2)="PD","Pós-Doutorado")))</f>
        <v>Mestrado</v>
      </c>
      <c r="B166" s="87" t="str">
        <f>DATA.SAGA!$E166</f>
        <v>Rafael de Almeida Sá</v>
      </c>
      <c r="C166" s="87" t="str">
        <f>IF(DATA.SAGA!$H166="","Sem orientador",DATA.SAGA!$H166)</f>
        <v>FTO1111 - Laura Oliveira</v>
      </c>
      <c r="D166" s="87" t="str">
        <f>DATA.SAGA!$J166</f>
        <v>Formado</v>
      </c>
      <c r="E166" s="87" t="str">
        <f>IF(DATA.SAGA!N166="","*",DATA.SAGA!N166)</f>
        <v>RJ</v>
      </c>
      <c r="F166" s="87">
        <f>YEAR(DATA.SAGA!$B166)</f>
        <v>2016</v>
      </c>
      <c r="G166" s="88" t="str">
        <f>IF(OR($D166="Pré-Inscrito",$D166="Matriculado",$D166="Trancado"),
IF($A166="Mestrado",DATA.SAGA!$B166+(365*24/12),DATA.SAGA!$B166+(365*48/12)),"*")</f>
        <v>*</v>
      </c>
      <c r="H166" s="89" t="str">
        <f t="shared" si="12"/>
        <v>*</v>
      </c>
      <c r="I166" s="87">
        <f>IF(DATA.SAGA!$K166="","*",YEAR(DATA.SAGA!$K166))</f>
        <v>2018</v>
      </c>
      <c r="J166" s="89">
        <f ca="1">IF($D166="Formado",(DATA.SAGA!$K166-DATA.SAGA!$B166)/365*12,
IF(OR($D166="Pré-Inscrito",$D166="Matriculado",$D166="Pré-inscrito"),(TODAY()-DATA.SAGA!$B166)/365*12,"*"))</f>
        <v>26.991780821917811</v>
      </c>
      <c r="K166" s="89" t="str">
        <f t="shared" si="6"/>
        <v>Formado</v>
      </c>
      <c r="L166" s="89">
        <f t="shared" ca="1" si="7"/>
        <v>26.991780821917811</v>
      </c>
      <c r="M166" s="87" t="str">
        <f t="shared" ca="1" si="8"/>
        <v>Egresso</v>
      </c>
      <c r="N166" s="89" t="str">
        <f t="shared" si="11"/>
        <v>*</v>
      </c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 x14ac:dyDescent="0.2">
      <c r="A167" s="87" t="str">
        <f>IF(LEFT(DATA.SAGA!$D167,2)="MA","Mestrado",
IF(LEFT(DATA.SAGA!$D167,2)="DA","Doutorado",
IF(LEFT(DATA.SAGA!$D167,2)="PD","Pós-Doutorado")))</f>
        <v>Mestrado</v>
      </c>
      <c r="B167" s="87" t="str">
        <f>DATA.SAGA!$E167</f>
        <v>Camila de Souza Monteiro</v>
      </c>
      <c r="C167" s="87" t="str">
        <f>IF(DATA.SAGA!$H167="","Sem orientador",DATA.SAGA!$H167)</f>
        <v>FTO1096 - Arthur Ferreira</v>
      </c>
      <c r="D167" s="87" t="str">
        <f>DATA.SAGA!$J167</f>
        <v>Formado</v>
      </c>
      <c r="E167" s="87" t="str">
        <f>IF(DATA.SAGA!N167="","*",DATA.SAGA!N167)</f>
        <v>RJ</v>
      </c>
      <c r="F167" s="87">
        <f>YEAR(DATA.SAGA!$B167)</f>
        <v>2016</v>
      </c>
      <c r="G167" s="88" t="str">
        <f>IF(OR($D167="Pré-Inscrito",$D167="Matriculado",$D167="Trancado"),
IF($A167="Mestrado",DATA.SAGA!$B167+(365*24/12),DATA.SAGA!$B167+(365*48/12)),"*")</f>
        <v>*</v>
      </c>
      <c r="H167" s="89" t="str">
        <f t="shared" si="12"/>
        <v>*</v>
      </c>
      <c r="I167" s="87">
        <f>IF(DATA.SAGA!$K167="","*",YEAR(DATA.SAGA!$K167))</f>
        <v>2019</v>
      </c>
      <c r="J167" s="89">
        <f ca="1">IF($D167="Formado",(DATA.SAGA!$K167-DATA.SAGA!$B167)/365*12,
IF(OR($D167="Pré-Inscrito",$D167="Matriculado",$D167="Pré-inscrito"),(TODAY()-DATA.SAGA!$B167)/365*12,"*"))</f>
        <v>40.56986301369863</v>
      </c>
      <c r="K167" s="89" t="str">
        <f t="shared" si="6"/>
        <v>Formado</v>
      </c>
      <c r="L167" s="89">
        <f t="shared" ca="1" si="7"/>
        <v>40.56986301369863</v>
      </c>
      <c r="M167" s="87" t="str">
        <f t="shared" ca="1" si="8"/>
        <v>Egresso</v>
      </c>
      <c r="N167" s="89" t="str">
        <f t="shared" si="11"/>
        <v>*</v>
      </c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 x14ac:dyDescent="0.2">
      <c r="A168" s="87" t="str">
        <f>IF(LEFT(DATA.SAGA!$D168,2)="MA","Mestrado",
IF(LEFT(DATA.SAGA!$D168,2)="DA","Doutorado",
IF(LEFT(DATA.SAGA!$D168,2)="PD","Pós-Doutorado")))</f>
        <v>Mestrado</v>
      </c>
      <c r="B168" s="87" t="str">
        <f>DATA.SAGA!$E168</f>
        <v>Carlos Eduardo do Amaral Gonçalves</v>
      </c>
      <c r="C168" s="87" t="str">
        <f>IF(DATA.SAGA!$H168="","Sem orientador",DATA.SAGA!$H168)</f>
        <v>FTO1101 - Agnaldo Lopes</v>
      </c>
      <c r="D168" s="87" t="str">
        <f>DATA.SAGA!$J168</f>
        <v>Formado</v>
      </c>
      <c r="E168" s="87" t="str">
        <f>IF(DATA.SAGA!N168="","*",DATA.SAGA!N168)</f>
        <v>RJ</v>
      </c>
      <c r="F168" s="87">
        <f>YEAR(DATA.SAGA!$B168)</f>
        <v>2016</v>
      </c>
      <c r="G168" s="88" t="str">
        <f>IF(OR($D168="Pré-Inscrito",$D168="Matriculado",$D168="Trancado"),
IF($A168="Mestrado",DATA.SAGA!$B168+(365*24/12),DATA.SAGA!$B168+(365*48/12)),"*")</f>
        <v>*</v>
      </c>
      <c r="H168" s="89" t="str">
        <f t="shared" si="12"/>
        <v>*</v>
      </c>
      <c r="I168" s="87">
        <f>IF(DATA.SAGA!$K168="","*",YEAR(DATA.SAGA!$K168))</f>
        <v>2017</v>
      </c>
      <c r="J168" s="89">
        <f ca="1">IF($D168="Formado",(DATA.SAGA!$K168-DATA.SAGA!$B168)/365*12,
IF(OR($D168="Pré-Inscrito",$D168="Matriculado",$D168="Pré-inscrito"),(TODAY()-DATA.SAGA!$B168)/365*12,"*"))</f>
        <v>21.994520547945204</v>
      </c>
      <c r="K168" s="89" t="str">
        <f t="shared" si="6"/>
        <v>Formado</v>
      </c>
      <c r="L168" s="89">
        <f t="shared" ca="1" si="7"/>
        <v>21.994520547945204</v>
      </c>
      <c r="M168" s="87" t="str">
        <f t="shared" ca="1" si="8"/>
        <v>Egresso</v>
      </c>
      <c r="N168" s="89" t="str">
        <f t="shared" si="11"/>
        <v>*</v>
      </c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 x14ac:dyDescent="0.2">
      <c r="A169" s="87" t="str">
        <f>IF(LEFT(DATA.SAGA!$D169,2)="MA","Mestrado",
IF(LEFT(DATA.SAGA!$D169,2)="DA","Doutorado",
IF(LEFT(DATA.SAGA!$D169,2)="PD","Pós-Doutorado")))</f>
        <v>Mestrado</v>
      </c>
      <c r="B169" s="87" t="str">
        <f>DATA.SAGA!$E169</f>
        <v>Leonardo Matta Pereira</v>
      </c>
      <c r="C169" s="87" t="str">
        <f>IF(DATA.SAGA!$H169="","Sem orientador",DATA.SAGA!$H169)</f>
        <v>EDF1078 - Alex Souto Alves</v>
      </c>
      <c r="D169" s="87" t="str">
        <f>DATA.SAGA!$J169</f>
        <v>Formado</v>
      </c>
      <c r="E169" s="87" t="str">
        <f>IF(DATA.SAGA!N169="","*",DATA.SAGA!N169)</f>
        <v>RJ</v>
      </c>
      <c r="F169" s="87">
        <f>YEAR(DATA.SAGA!$B169)</f>
        <v>2016</v>
      </c>
      <c r="G169" s="88" t="str">
        <f>IF(OR($D169="Pré-Inscrito",$D169="Matriculado",$D169="Trancado"),
IF($A169="Mestrado",DATA.SAGA!$B169+(365*24/12),DATA.SAGA!$B169+(365*48/12)),"*")</f>
        <v>*</v>
      </c>
      <c r="H169" s="89" t="str">
        <f t="shared" si="12"/>
        <v>*</v>
      </c>
      <c r="I169" s="87">
        <f>IF(DATA.SAGA!$K169="","*",YEAR(DATA.SAGA!$K169))</f>
        <v>2017</v>
      </c>
      <c r="J169" s="89">
        <f ca="1">IF($D169="Formado",(DATA.SAGA!$K169-DATA.SAGA!$B169)/365*12,
IF(OR($D169="Pré-Inscrito",$D169="Matriculado",$D169="Pré-inscrito"),(TODAY()-DATA.SAGA!$B169)/365*12,"*"))</f>
        <v>21.797260273972604</v>
      </c>
      <c r="K169" s="89" t="str">
        <f t="shared" si="6"/>
        <v>Formado</v>
      </c>
      <c r="L169" s="89">
        <f t="shared" ca="1" si="7"/>
        <v>21.797260273972604</v>
      </c>
      <c r="M169" s="87" t="str">
        <f t="shared" ca="1" si="8"/>
        <v>Egresso</v>
      </c>
      <c r="N169" s="89" t="str">
        <f t="shared" si="11"/>
        <v>*</v>
      </c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 x14ac:dyDescent="0.2">
      <c r="A170" s="87" t="str">
        <f>IF(LEFT(DATA.SAGA!$D170,2)="MA","Mestrado",
IF(LEFT(DATA.SAGA!$D170,2)="DA","Doutorado",
IF(LEFT(DATA.SAGA!$D170,2)="PD","Pós-Doutorado")))</f>
        <v>Mestrado</v>
      </c>
      <c r="B170" s="87" t="str">
        <f>DATA.SAGA!$E170</f>
        <v>Myllena de Souza Miranda</v>
      </c>
      <c r="C170" s="87" t="str">
        <f>IF(DATA.SAGA!$H170="","Sem orientador",DATA.SAGA!$H170)</f>
        <v>Sem orientador</v>
      </c>
      <c r="D170" s="87" t="str">
        <f>DATA.SAGA!$J170</f>
        <v>Cancelado</v>
      </c>
      <c r="E170" s="87" t="str">
        <f>IF(DATA.SAGA!N170="","*",DATA.SAGA!N170)</f>
        <v>RJ</v>
      </c>
      <c r="F170" s="87">
        <f>YEAR(DATA.SAGA!$B170)</f>
        <v>2016</v>
      </c>
      <c r="G170" s="88" t="str">
        <f>IF(OR($D170="Pré-Inscrito",$D170="Matriculado",$D170="Trancado"),
IF($A170="Mestrado",DATA.SAGA!$B170+(365*24/12),DATA.SAGA!$B170+(365*48/12)),"*")</f>
        <v>*</v>
      </c>
      <c r="H170" s="89" t="str">
        <f t="shared" si="12"/>
        <v>*</v>
      </c>
      <c r="I170" s="87" t="str">
        <f>IF(DATA.SAGA!$K170="","*",YEAR(DATA.SAGA!$K170))</f>
        <v>*</v>
      </c>
      <c r="J170" s="89" t="str">
        <f ca="1">IF($D170="Formado",(DATA.SAGA!$K170-DATA.SAGA!$B170)/365*12,
IF(OR($D170="Pré-Inscrito",$D170="Matriculado",$D170="Pré-inscrito"),(TODAY()-DATA.SAGA!$B170)/365*12,"*"))</f>
        <v>*</v>
      </c>
      <c r="K170" s="89" t="str">
        <f t="shared" si="6"/>
        <v>Cancelado</v>
      </c>
      <c r="L170" s="89" t="str">
        <f t="shared" si="7"/>
        <v>*</v>
      </c>
      <c r="M170" s="87" t="str">
        <f t="shared" ca="1" si="8"/>
        <v>*</v>
      </c>
      <c r="N170" s="89" t="str">
        <f t="shared" si="11"/>
        <v>*</v>
      </c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 x14ac:dyDescent="0.2">
      <c r="A171" s="87" t="str">
        <f>IF(LEFT(DATA.SAGA!$D171,2)="MA","Mestrado",
IF(LEFT(DATA.SAGA!$D171,2)="DA","Doutorado",
IF(LEFT(DATA.SAGA!$D171,2)="PD","Pós-Doutorado")))</f>
        <v>Mestrado</v>
      </c>
      <c r="B171" s="87" t="str">
        <f>DATA.SAGA!$E171</f>
        <v>Tamires Cristina Campos de Almeida</v>
      </c>
      <c r="C171" s="87" t="str">
        <f>IF(DATA.SAGA!$H171="","Sem orientador",DATA.SAGA!$H171)</f>
        <v>FTO1079 - Julio G. Silva</v>
      </c>
      <c r="D171" s="87" t="str">
        <f>DATA.SAGA!$J171</f>
        <v>Formado</v>
      </c>
      <c r="E171" s="87" t="str">
        <f>IF(DATA.SAGA!N171="","*",DATA.SAGA!N171)</f>
        <v>RJ</v>
      </c>
      <c r="F171" s="87">
        <f>YEAR(DATA.SAGA!$B171)</f>
        <v>2016</v>
      </c>
      <c r="G171" s="88" t="str">
        <f>IF(OR($D171="Pré-Inscrito",$D171="Matriculado",$D171="Trancado"),
IF($A171="Mestrado",DATA.SAGA!$B171+(365*24/12),DATA.SAGA!$B171+(365*48/12)),"*")</f>
        <v>*</v>
      </c>
      <c r="H171" s="89" t="str">
        <f t="shared" si="12"/>
        <v>*</v>
      </c>
      <c r="I171" s="87">
        <f>IF(DATA.SAGA!$K171="","*",YEAR(DATA.SAGA!$K171))</f>
        <v>2017</v>
      </c>
      <c r="J171" s="89">
        <f ca="1">IF($D171="Formado",(DATA.SAGA!$K171-DATA.SAGA!$B171)/365*12,
IF(OR($D171="Pré-Inscrito",$D171="Matriculado",$D171="Pré-inscrito"),(TODAY()-DATA.SAGA!$B171)/365*12,"*"))</f>
        <v>23.605479452054794</v>
      </c>
      <c r="K171" s="89" t="str">
        <f t="shared" si="6"/>
        <v>Formado</v>
      </c>
      <c r="L171" s="89">
        <f t="shared" ca="1" si="7"/>
        <v>23.605479452054794</v>
      </c>
      <c r="M171" s="87" t="str">
        <f t="shared" ca="1" si="8"/>
        <v>Egresso</v>
      </c>
      <c r="N171" s="89" t="str">
        <f t="shared" si="11"/>
        <v>*</v>
      </c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 x14ac:dyDescent="0.2">
      <c r="A172" s="87" t="str">
        <f>IF(LEFT(DATA.SAGA!$D172,2)="MA","Mestrado",
IF(LEFT(DATA.SAGA!$D172,2)="DA","Doutorado",
IF(LEFT(DATA.SAGA!$D172,2)="PD","Pós-Doutorado")))</f>
        <v>Mestrado</v>
      </c>
      <c r="B172" s="87" t="str">
        <f>DATA.SAGA!$E172</f>
        <v>Guilherme de Freitas Fonseca</v>
      </c>
      <c r="C172" s="87" t="str">
        <f>IF(DATA.SAGA!$H172="","Sem orientador",DATA.SAGA!$H172)</f>
        <v>EDF1087 - Felipe da Cunha</v>
      </c>
      <c r="D172" s="87" t="str">
        <f>DATA.SAGA!$J172</f>
        <v>Formado</v>
      </c>
      <c r="E172" s="87" t="str">
        <f>IF(DATA.SAGA!N172="","*",DATA.SAGA!N172)</f>
        <v>RJ</v>
      </c>
      <c r="F172" s="87">
        <f>YEAR(DATA.SAGA!$B172)</f>
        <v>2016</v>
      </c>
      <c r="G172" s="88" t="str">
        <f>IF(OR($D172="Pré-Inscrito",$D172="Matriculado",$D172="Trancado"),
IF($A172="Mestrado",DATA.SAGA!$B172+(365*24/12),DATA.SAGA!$B172+(365*48/12)),"*")</f>
        <v>*</v>
      </c>
      <c r="H172" s="89" t="str">
        <f t="shared" si="12"/>
        <v>*</v>
      </c>
      <c r="I172" s="87">
        <f>IF(DATA.SAGA!$K172="","*",YEAR(DATA.SAGA!$K172))</f>
        <v>2017</v>
      </c>
      <c r="J172" s="89">
        <f ca="1">IF($D172="Formado",(DATA.SAGA!$K172-DATA.SAGA!$B172)/365*12,
IF(OR($D172="Pré-Inscrito",$D172="Matriculado",$D172="Pré-inscrito"),(TODAY()-DATA.SAGA!$B172)/365*12,"*"))</f>
        <v>19.298630136986301</v>
      </c>
      <c r="K172" s="89" t="str">
        <f t="shared" si="6"/>
        <v>Formado</v>
      </c>
      <c r="L172" s="89">
        <f t="shared" ca="1" si="7"/>
        <v>19.298630136986301</v>
      </c>
      <c r="M172" s="87" t="str">
        <f t="shared" ca="1" si="8"/>
        <v>Egresso</v>
      </c>
      <c r="N172" s="89" t="str">
        <f t="shared" si="11"/>
        <v>*</v>
      </c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 x14ac:dyDescent="0.2">
      <c r="A173" s="87" t="str">
        <f>IF(LEFT(DATA.SAGA!$D173,2)="MA","Mestrado",
IF(LEFT(DATA.SAGA!$D173,2)="DA","Doutorado",
IF(LEFT(DATA.SAGA!$D173,2)="PD","Pós-Doutorado")))</f>
        <v>Mestrado</v>
      </c>
      <c r="B173" s="87" t="str">
        <f>DATA.SAGA!$E173</f>
        <v>Felipe Ribeiro Cabral Fagundes</v>
      </c>
      <c r="C173" s="87" t="str">
        <f>IF(DATA.SAGA!$H173="","Sem orientador",DATA.SAGA!$H173)</f>
        <v>Sem orientador</v>
      </c>
      <c r="D173" s="87" t="str">
        <f>DATA.SAGA!$J173</f>
        <v>Desligado</v>
      </c>
      <c r="E173" s="87" t="str">
        <f>IF(DATA.SAGA!N173="","*",DATA.SAGA!N173)</f>
        <v>*</v>
      </c>
      <c r="F173" s="87">
        <f>YEAR(DATA.SAGA!$B173)</f>
        <v>2016</v>
      </c>
      <c r="G173" s="88" t="str">
        <f>IF(OR($D173="Pré-Inscrito",$D173="Matriculado",$D173="Trancado"),
IF($A173="Mestrado",DATA.SAGA!$B173+(365*24/12),DATA.SAGA!$B173+(365*48/12)),"*")</f>
        <v>*</v>
      </c>
      <c r="H173" s="89" t="str">
        <f t="shared" si="12"/>
        <v>*</v>
      </c>
      <c r="I173" s="87" t="str">
        <f>IF(DATA.SAGA!$K173="","*",YEAR(DATA.SAGA!$K173))</f>
        <v>*</v>
      </c>
      <c r="J173" s="89" t="str">
        <f ca="1">IF($D173="Formado",(DATA.SAGA!$K173-DATA.SAGA!$B173)/365*12,
IF(OR($D173="Pré-Inscrito",$D173="Matriculado",$D173="Pré-inscrito"),(TODAY()-DATA.SAGA!$B173)/365*12,"*"))</f>
        <v>*</v>
      </c>
      <c r="K173" s="89" t="str">
        <f t="shared" si="6"/>
        <v>Desligado</v>
      </c>
      <c r="L173" s="89" t="str">
        <f t="shared" si="7"/>
        <v>*</v>
      </c>
      <c r="M173" s="87" t="str">
        <f t="shared" ca="1" si="8"/>
        <v>*</v>
      </c>
      <c r="N173" s="89" t="str">
        <f t="shared" si="11"/>
        <v>*</v>
      </c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 x14ac:dyDescent="0.2">
      <c r="A174" s="87" t="str">
        <f>IF(LEFT(DATA.SAGA!$D174,2)="MA","Mestrado",
IF(LEFT(DATA.SAGA!$D174,2)="DA","Doutorado",
IF(LEFT(DATA.SAGA!$D174,2)="PD","Pós-Doutorado")))</f>
        <v>Mestrado</v>
      </c>
      <c r="B174" s="87" t="str">
        <f>DATA.SAGA!$E174</f>
        <v>Michele Souza Menezes Autran</v>
      </c>
      <c r="C174" s="87" t="str">
        <f>IF(DATA.SAGA!$H174="","Sem orientador",DATA.SAGA!$H174)</f>
        <v>FTO1096 - Arthur Ferreira</v>
      </c>
      <c r="D174" s="87" t="str">
        <f>DATA.SAGA!$J174</f>
        <v>Formado</v>
      </c>
      <c r="E174" s="87" t="str">
        <f>IF(DATA.SAGA!N174="","*",DATA.SAGA!N174)</f>
        <v>RJ</v>
      </c>
      <c r="F174" s="87">
        <f>YEAR(DATA.SAGA!$B174)</f>
        <v>2016</v>
      </c>
      <c r="G174" s="88" t="str">
        <f>IF(OR($D174="Pré-Inscrito",$D174="Matriculado",$D174="Trancado"),
IF($A174="Mestrado",DATA.SAGA!$B174+(365*24/12),DATA.SAGA!$B174+(365*48/12)),"*")</f>
        <v>*</v>
      </c>
      <c r="H174" s="89" t="str">
        <f t="shared" si="12"/>
        <v>*</v>
      </c>
      <c r="I174" s="87">
        <f>IF(DATA.SAGA!$K174="","*",YEAR(DATA.SAGA!$K174))</f>
        <v>2018</v>
      </c>
      <c r="J174" s="89">
        <f ca="1">IF($D174="Formado",(DATA.SAGA!$K174-DATA.SAGA!$B174)/365*12,
IF(OR($D174="Pré-Inscrito",$D174="Matriculado",$D174="Pré-inscrito"),(TODAY()-DATA.SAGA!$B174)/365*12,"*"))</f>
        <v>27.682191780821917</v>
      </c>
      <c r="K174" s="89" t="str">
        <f t="shared" si="6"/>
        <v>Formado</v>
      </c>
      <c r="L174" s="89">
        <f t="shared" ca="1" si="7"/>
        <v>27.682191780821917</v>
      </c>
      <c r="M174" s="87" t="str">
        <f t="shared" ca="1" si="8"/>
        <v>Egresso</v>
      </c>
      <c r="N174" s="89" t="str">
        <f t="shared" si="11"/>
        <v>*</v>
      </c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 x14ac:dyDescent="0.2">
      <c r="A175" s="87" t="str">
        <f>IF(LEFT(DATA.SAGA!$D175,2)="MA","Mestrado",
IF(LEFT(DATA.SAGA!$D175,2)="DA","Doutorado",
IF(LEFT(DATA.SAGA!$D175,2)="PD","Pós-Doutorado")))</f>
        <v>Mestrado</v>
      </c>
      <c r="B175" s="87" t="str">
        <f>DATA.SAGA!$E175</f>
        <v>Vinicius Bruno Alves da Silva</v>
      </c>
      <c r="C175" s="87" t="str">
        <f>IF(DATA.SAGA!$H175="","Sem orientador",DATA.SAGA!$H175)</f>
        <v>Sem orientador</v>
      </c>
      <c r="D175" s="87" t="str">
        <f>DATA.SAGA!$J175</f>
        <v>Desligado</v>
      </c>
      <c r="E175" s="87" t="str">
        <f>IF(DATA.SAGA!N175="","*",DATA.SAGA!N175)</f>
        <v>RJ</v>
      </c>
      <c r="F175" s="87">
        <f>YEAR(DATA.SAGA!$B175)</f>
        <v>2016</v>
      </c>
      <c r="G175" s="88" t="str">
        <f>IF(OR($D175="Pré-Inscrito",$D175="Matriculado",$D175="Trancado"),
IF($A175="Mestrado",DATA.SAGA!$B175+(365*24/12),DATA.SAGA!$B175+(365*48/12)),"*")</f>
        <v>*</v>
      </c>
      <c r="H175" s="89" t="str">
        <f t="shared" si="12"/>
        <v>*</v>
      </c>
      <c r="I175" s="87" t="str">
        <f>IF(DATA.SAGA!$K175="","*",YEAR(DATA.SAGA!$K175))</f>
        <v>*</v>
      </c>
      <c r="J175" s="89" t="str">
        <f ca="1">IF($D175="Formado",(DATA.SAGA!$K175-DATA.SAGA!$B175)/365*12,
IF(OR($D175="Pré-Inscrito",$D175="Matriculado",$D175="Pré-inscrito"),(TODAY()-DATA.SAGA!$B175)/365*12,"*"))</f>
        <v>*</v>
      </c>
      <c r="K175" s="89" t="str">
        <f t="shared" si="6"/>
        <v>Desligado</v>
      </c>
      <c r="L175" s="89" t="str">
        <f t="shared" si="7"/>
        <v>*</v>
      </c>
      <c r="M175" s="87" t="str">
        <f t="shared" ca="1" si="8"/>
        <v>*</v>
      </c>
      <c r="N175" s="89" t="str">
        <f t="shared" si="11"/>
        <v>*</v>
      </c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 x14ac:dyDescent="0.2">
      <c r="A176" s="87" t="str">
        <f>IF(LEFT(DATA.SAGA!$D176,2)="MA","Mestrado",
IF(LEFT(DATA.SAGA!$D176,2)="DA","Doutorado",
IF(LEFT(DATA.SAGA!$D176,2)="PD","Pós-Doutorado")))</f>
        <v>Mestrado</v>
      </c>
      <c r="B176" s="87" t="str">
        <f>DATA.SAGA!$E176</f>
        <v>Danielle Calado de Mattos</v>
      </c>
      <c r="C176" s="87" t="str">
        <f>IF(DATA.SAGA!$H176="","Sem orientador",DATA.SAGA!$H176)</f>
        <v>FTO1111 - Laura Oliveira</v>
      </c>
      <c r="D176" s="87" t="str">
        <f>DATA.SAGA!$J176</f>
        <v>Formado</v>
      </c>
      <c r="E176" s="87" t="str">
        <f>IF(DATA.SAGA!N176="","*",DATA.SAGA!N176)</f>
        <v>RJ</v>
      </c>
      <c r="F176" s="87">
        <f>YEAR(DATA.SAGA!$B176)</f>
        <v>2016</v>
      </c>
      <c r="G176" s="88" t="str">
        <f>IF(OR($D176="Pré-Inscrito",$D176="Matriculado",$D176="Trancado"),
IF($A176="Mestrado",DATA.SAGA!$B176+(365*24/12),DATA.SAGA!$B176+(365*48/12)),"*")</f>
        <v>*</v>
      </c>
      <c r="H176" s="89" t="str">
        <f t="shared" si="12"/>
        <v>*</v>
      </c>
      <c r="I176" s="87">
        <f>IF(DATA.SAGA!$K176="","*",YEAR(DATA.SAGA!$K176))</f>
        <v>2018</v>
      </c>
      <c r="J176" s="89">
        <f ca="1">IF($D176="Formado",(DATA.SAGA!$K176-DATA.SAGA!$B176)/365*12,
IF(OR($D176="Pré-Inscrito",$D176="Matriculado",$D176="Pré-inscrito"),(TODAY()-DATA.SAGA!$B176)/365*12,"*"))</f>
        <v>27.12328767123288</v>
      </c>
      <c r="K176" s="89" t="str">
        <f t="shared" si="6"/>
        <v>Formado</v>
      </c>
      <c r="L176" s="89">
        <f t="shared" ca="1" si="7"/>
        <v>27.12328767123288</v>
      </c>
      <c r="M176" s="87" t="str">
        <f t="shared" ca="1" si="8"/>
        <v>Egresso</v>
      </c>
      <c r="N176" s="89" t="str">
        <f t="shared" si="11"/>
        <v>*</v>
      </c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 x14ac:dyDescent="0.2">
      <c r="A177" s="87" t="str">
        <f>IF(LEFT(DATA.SAGA!$D177,2)="MA","Mestrado",
IF(LEFT(DATA.SAGA!$D177,2)="DA","Doutorado",
IF(LEFT(DATA.SAGA!$D177,2)="PD","Pós-Doutorado")))</f>
        <v>Mestrado</v>
      </c>
      <c r="B177" s="87" t="str">
        <f>DATA.SAGA!$E177</f>
        <v>Cibele Jeremias Oliveira</v>
      </c>
      <c r="C177" s="87" t="str">
        <f>IF(DATA.SAGA!$H177="","Sem orientador",DATA.SAGA!$H177)</f>
        <v>Sem orientador</v>
      </c>
      <c r="D177" s="87" t="str">
        <f>DATA.SAGA!$J177</f>
        <v>Cancelado</v>
      </c>
      <c r="E177" s="87" t="str">
        <f>IF(DATA.SAGA!N177="","*",DATA.SAGA!N177)</f>
        <v>RJ</v>
      </c>
      <c r="F177" s="87">
        <f>YEAR(DATA.SAGA!$B177)</f>
        <v>2016</v>
      </c>
      <c r="G177" s="88" t="str">
        <f>IF(OR($D177="Pré-Inscrito",$D177="Matriculado",$D177="Trancado"),
IF($A177="Mestrado",DATA.SAGA!$B177+(365*24/12),DATA.SAGA!$B177+(365*48/12)),"*")</f>
        <v>*</v>
      </c>
      <c r="H177" s="89" t="str">
        <f t="shared" si="12"/>
        <v>*</v>
      </c>
      <c r="I177" s="87" t="str">
        <f>IF(DATA.SAGA!$K177="","*",YEAR(DATA.SAGA!$K177))</f>
        <v>*</v>
      </c>
      <c r="J177" s="89" t="str">
        <f ca="1">IF($D177="Formado",(DATA.SAGA!$K177-DATA.SAGA!$B177)/365*12,
IF(OR($D177="Pré-Inscrito",$D177="Matriculado",$D177="Pré-inscrito"),(TODAY()-DATA.SAGA!$B177)/365*12,"*"))</f>
        <v>*</v>
      </c>
      <c r="K177" s="89" t="str">
        <f t="shared" si="6"/>
        <v>Cancelado</v>
      </c>
      <c r="L177" s="89" t="str">
        <f t="shared" si="7"/>
        <v>*</v>
      </c>
      <c r="M177" s="87" t="str">
        <f t="shared" ca="1" si="8"/>
        <v>*</v>
      </c>
      <c r="N177" s="89" t="str">
        <f t="shared" si="11"/>
        <v>*</v>
      </c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 x14ac:dyDescent="0.2">
      <c r="A178" s="87" t="str">
        <f>IF(LEFT(DATA.SAGA!$D178,2)="MA","Mestrado",
IF(LEFT(DATA.SAGA!$D178,2)="DA","Doutorado",
IF(LEFT(DATA.SAGA!$D178,2)="PD","Pós-Doutorado")))</f>
        <v>Mestrado</v>
      </c>
      <c r="B178" s="87" t="str">
        <f>DATA.SAGA!$E178</f>
        <v>Manuella Melo Galhardo</v>
      </c>
      <c r="C178" s="87" t="str">
        <f>IF(DATA.SAGA!$H178="","Sem orientador",DATA.SAGA!$H178)</f>
        <v>FTO1083 - Fernando Silva</v>
      </c>
      <c r="D178" s="87" t="str">
        <f>DATA.SAGA!$J178</f>
        <v>Formado</v>
      </c>
      <c r="E178" s="87" t="str">
        <f>IF(DATA.SAGA!N178="","*",DATA.SAGA!N178)</f>
        <v>RJ</v>
      </c>
      <c r="F178" s="87">
        <f>YEAR(DATA.SAGA!$B178)</f>
        <v>2016</v>
      </c>
      <c r="G178" s="88" t="str">
        <f>IF(OR($D178="Pré-Inscrito",$D178="Matriculado",$D178="Trancado"),
IF($A178="Mestrado",DATA.SAGA!$B178+(365*24/12),DATA.SAGA!$B178+(365*48/12)),"*")</f>
        <v>*</v>
      </c>
      <c r="H178" s="89" t="str">
        <f t="shared" si="12"/>
        <v>*</v>
      </c>
      <c r="I178" s="87">
        <f>IF(DATA.SAGA!$K178="","*",YEAR(DATA.SAGA!$K178))</f>
        <v>2018</v>
      </c>
      <c r="J178" s="89">
        <f ca="1">IF($D178="Formado",(DATA.SAGA!$K178-DATA.SAGA!$B178)/365*12,
IF(OR($D178="Pré-Inscrito",$D178="Matriculado",$D178="Pré-inscrito"),(TODAY()-DATA.SAGA!$B178)/365*12,"*"))</f>
        <v>29.457534246575342</v>
      </c>
      <c r="K178" s="89" t="str">
        <f t="shared" si="6"/>
        <v>Formado</v>
      </c>
      <c r="L178" s="89">
        <f t="shared" ca="1" si="7"/>
        <v>29.457534246575342</v>
      </c>
      <c r="M178" s="87" t="str">
        <f t="shared" ca="1" si="8"/>
        <v>Egresso</v>
      </c>
      <c r="N178" s="89" t="str">
        <f t="shared" si="11"/>
        <v>*</v>
      </c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 x14ac:dyDescent="0.2">
      <c r="A179" s="87" t="str">
        <f>IF(LEFT(DATA.SAGA!$D179,2)="MA","Mestrado",
IF(LEFT(DATA.SAGA!$D179,2)="DA","Doutorado",
IF(LEFT(DATA.SAGA!$D179,2)="PD","Pós-Doutorado")))</f>
        <v>Mestrado</v>
      </c>
      <c r="B179" s="87" t="str">
        <f>DATA.SAGA!$E179</f>
        <v>Priscila de Oliveira da Silva</v>
      </c>
      <c r="C179" s="87" t="str">
        <f>IF(DATA.SAGA!$H179="","Sem orientador",DATA.SAGA!$H179)</f>
        <v>FTO1101 - Agnaldo Lopes</v>
      </c>
      <c r="D179" s="87" t="str">
        <f>DATA.SAGA!$J179</f>
        <v>Formado</v>
      </c>
      <c r="E179" s="87" t="str">
        <f>IF(DATA.SAGA!N179="","*",DATA.SAGA!N179)</f>
        <v>RJ</v>
      </c>
      <c r="F179" s="87">
        <f>YEAR(DATA.SAGA!$B179)</f>
        <v>2016</v>
      </c>
      <c r="G179" s="88" t="str">
        <f>IF(OR($D179="Pré-Inscrito",$D179="Matriculado",$D179="Trancado"),
IF($A179="Mestrado",DATA.SAGA!$B179+(365*24/12),DATA.SAGA!$B179+(365*48/12)),"*")</f>
        <v>*</v>
      </c>
      <c r="H179" s="89" t="str">
        <f t="shared" si="12"/>
        <v>*</v>
      </c>
      <c r="I179" s="87">
        <f>IF(DATA.SAGA!$K179="","*",YEAR(DATA.SAGA!$K179))</f>
        <v>2018</v>
      </c>
      <c r="J179" s="89">
        <f ca="1">IF($D179="Formado",(DATA.SAGA!$K179-DATA.SAGA!$B179)/365*12,
IF(OR($D179="Pré-Inscrito",$D179="Matriculado",$D179="Pré-inscrito"),(TODAY()-DATA.SAGA!$B179)/365*12,"*"))</f>
        <v>19.989041095890411</v>
      </c>
      <c r="K179" s="89" t="str">
        <f t="shared" si="6"/>
        <v>Formado</v>
      </c>
      <c r="L179" s="89">
        <f t="shared" ca="1" si="7"/>
        <v>19.989041095890411</v>
      </c>
      <c r="M179" s="87" t="str">
        <f t="shared" ca="1" si="8"/>
        <v>Egresso</v>
      </c>
      <c r="N179" s="89" t="str">
        <f t="shared" si="11"/>
        <v>*</v>
      </c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 x14ac:dyDescent="0.2">
      <c r="A180" s="87" t="str">
        <f>IF(LEFT(DATA.SAGA!$D180,2)="MA","Mestrado",
IF(LEFT(DATA.SAGA!$D180,2)="DA","Doutorado",
IF(LEFT(DATA.SAGA!$D180,2)="PD","Pós-Doutorado")))</f>
        <v>Mestrado</v>
      </c>
      <c r="B180" s="87" t="str">
        <f>DATA.SAGA!$E180</f>
        <v>Cibele Jeremias Oliveira</v>
      </c>
      <c r="C180" s="87" t="str">
        <f>IF(DATA.SAGA!$H180="","Sem orientador",DATA.SAGA!$H180)</f>
        <v>FTO1079 - Julio G. Silva</v>
      </c>
      <c r="D180" s="87" t="str">
        <f>DATA.SAGA!$J180</f>
        <v>Formado</v>
      </c>
      <c r="E180" s="87" t="str">
        <f>IF(DATA.SAGA!N180="","*",DATA.SAGA!N180)</f>
        <v>RJ</v>
      </c>
      <c r="F180" s="87">
        <f>YEAR(DATA.SAGA!$B180)</f>
        <v>2016</v>
      </c>
      <c r="G180" s="88" t="str">
        <f>IF(OR($D180="Pré-Inscrito",$D180="Matriculado",$D180="Trancado"),
IF($A180="Mestrado",DATA.SAGA!$B180+(365*24/12),DATA.SAGA!$B180+(365*48/12)),"*")</f>
        <v>*</v>
      </c>
      <c r="H180" s="89" t="str">
        <f t="shared" si="12"/>
        <v>*</v>
      </c>
      <c r="I180" s="87">
        <f>IF(DATA.SAGA!$K180="","*",YEAR(DATA.SAGA!$K180))</f>
        <v>2018</v>
      </c>
      <c r="J180" s="89">
        <f ca="1">IF($D180="Formado",(DATA.SAGA!$K180-DATA.SAGA!$B180)/365*12,
IF(OR($D180="Pré-Inscrito",$D180="Matriculado",$D180="Pré-inscrito"),(TODAY()-DATA.SAGA!$B180)/365*12,"*"))</f>
        <v>29.457534246575342</v>
      </c>
      <c r="K180" s="89" t="str">
        <f t="shared" si="6"/>
        <v>Formado</v>
      </c>
      <c r="L180" s="89">
        <f t="shared" ca="1" si="7"/>
        <v>29.457534246575342</v>
      </c>
      <c r="M180" s="87" t="str">
        <f t="shared" ca="1" si="8"/>
        <v>Egresso</v>
      </c>
      <c r="N180" s="89" t="str">
        <f t="shared" si="11"/>
        <v>*</v>
      </c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 x14ac:dyDescent="0.2">
      <c r="A181" s="87" t="str">
        <f>IF(LEFT(DATA.SAGA!$D181,2)="MA","Mestrado",
IF(LEFT(DATA.SAGA!$D181,2)="DA","Doutorado",
IF(LEFT(DATA.SAGA!$D181,2)="PD","Pós-Doutorado")))</f>
        <v>Mestrado</v>
      </c>
      <c r="B181" s="87" t="str">
        <f>DATA.SAGA!$E181</f>
        <v>Gustavo Bitterncourt Camilo</v>
      </c>
      <c r="C181" s="87" t="str">
        <f>IF(DATA.SAGA!$H181="","Sem orientador",DATA.SAGA!$H181)</f>
        <v>Sem orientador</v>
      </c>
      <c r="D181" s="87" t="str">
        <f>DATA.SAGA!$J181</f>
        <v>Cancelado</v>
      </c>
      <c r="E181" s="87" t="str">
        <f>IF(DATA.SAGA!N181="","*",DATA.SAGA!N181)</f>
        <v>*</v>
      </c>
      <c r="F181" s="87">
        <f>YEAR(DATA.SAGA!$B181)</f>
        <v>2016</v>
      </c>
      <c r="G181" s="88" t="str">
        <f>IF(OR($D181="Pré-Inscrito",$D181="Matriculado",$D181="Trancado"),
IF($A181="Mestrado",DATA.SAGA!$B181+(365*24/12),DATA.SAGA!$B181+(365*48/12)),"*")</f>
        <v>*</v>
      </c>
      <c r="H181" s="89" t="str">
        <f t="shared" si="12"/>
        <v>*</v>
      </c>
      <c r="I181" s="87" t="str">
        <f>IF(DATA.SAGA!$K181="","*",YEAR(DATA.SAGA!$K181))</f>
        <v>*</v>
      </c>
      <c r="J181" s="89" t="str">
        <f ca="1">IF($D181="Formado",(DATA.SAGA!$K181-DATA.SAGA!$B181)/365*12,
IF(OR($D181="Pré-Inscrito",$D181="Matriculado",$D181="Pré-inscrito"),(TODAY()-DATA.SAGA!$B181)/365*12,"*"))</f>
        <v>*</v>
      </c>
      <c r="K181" s="89" t="str">
        <f t="shared" si="6"/>
        <v>Cancelado</v>
      </c>
      <c r="L181" s="89" t="str">
        <f t="shared" si="7"/>
        <v>*</v>
      </c>
      <c r="M181" s="87" t="str">
        <f t="shared" ca="1" si="8"/>
        <v>*</v>
      </c>
      <c r="N181" s="89" t="str">
        <f t="shared" si="11"/>
        <v>*</v>
      </c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 x14ac:dyDescent="0.2">
      <c r="A182" s="87" t="str">
        <f>IF(LEFT(DATA.SAGA!$D182,2)="MA","Mestrado",
IF(LEFT(DATA.SAGA!$D182,2)="DA","Doutorado",
IF(LEFT(DATA.SAGA!$D182,2)="PD","Pós-Doutorado")))</f>
        <v>Mestrado</v>
      </c>
      <c r="B182" s="87" t="str">
        <f>DATA.SAGA!$E182</f>
        <v>Leticia Amaral Corrêa</v>
      </c>
      <c r="C182" s="87" t="str">
        <f>IF(DATA.SAGA!$H182="","Sem orientador",DATA.SAGA!$H182)</f>
        <v>FTO1124 - Leandro Nogueira</v>
      </c>
      <c r="D182" s="87" t="str">
        <f>DATA.SAGA!$J182</f>
        <v>Formado</v>
      </c>
      <c r="E182" s="87" t="str">
        <f>IF(DATA.SAGA!N182="","*",DATA.SAGA!N182)</f>
        <v>RJ</v>
      </c>
      <c r="F182" s="87">
        <f>YEAR(DATA.SAGA!$B182)</f>
        <v>2016</v>
      </c>
      <c r="G182" s="88" t="str">
        <f>IF(OR($D182="Pré-Inscrito",$D182="Matriculado",$D182="Trancado"),
IF($A182="Mestrado",DATA.SAGA!$B182+(365*24/12),DATA.SAGA!$B182+(365*48/12)),"*")</f>
        <v>*</v>
      </c>
      <c r="H182" s="89" t="str">
        <f t="shared" si="12"/>
        <v>*</v>
      </c>
      <c r="I182" s="87">
        <f>IF(DATA.SAGA!$K182="","*",YEAR(DATA.SAGA!$K182))</f>
        <v>2019</v>
      </c>
      <c r="J182" s="89">
        <f ca="1">IF($D182="Formado",(DATA.SAGA!$K182-DATA.SAGA!$B182)/365*12,
IF(OR($D182="Pré-Inscrito",$D182="Matriculado",$D182="Pré-inscrito"),(TODAY()-DATA.SAGA!$B182)/365*12,"*"))</f>
        <v>26.991780821917811</v>
      </c>
      <c r="K182" s="89" t="str">
        <f t="shared" si="6"/>
        <v>Formado</v>
      </c>
      <c r="L182" s="89">
        <f t="shared" ca="1" si="7"/>
        <v>26.991780821917811</v>
      </c>
      <c r="M182" s="87" t="str">
        <f t="shared" ca="1" si="8"/>
        <v>Egresso</v>
      </c>
      <c r="N182" s="89" t="str">
        <f t="shared" si="11"/>
        <v>*</v>
      </c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 x14ac:dyDescent="0.2">
      <c r="A183" s="87" t="str">
        <f>IF(LEFT(DATA.SAGA!$D183,2)="MA","Mestrado",
IF(LEFT(DATA.SAGA!$D183,2)="DA","Doutorado",
IF(LEFT(DATA.SAGA!$D183,2)="PD","Pós-Doutorado")))</f>
        <v>Mestrado</v>
      </c>
      <c r="B183" s="87" t="str">
        <f>DATA.SAGA!$E183</f>
        <v>Marcos Paulo Gonçalves dos Santos</v>
      </c>
      <c r="C183" s="87" t="str">
        <f>IF(DATA.SAGA!$H183="","Sem orientador",DATA.SAGA!$H183)</f>
        <v>FTO1111 - Laura Oliveira</v>
      </c>
      <c r="D183" s="87" t="str">
        <f>DATA.SAGA!$J183</f>
        <v>Formado</v>
      </c>
      <c r="E183" s="87" t="str">
        <f>IF(DATA.SAGA!N183="","*",DATA.SAGA!N183)</f>
        <v>RJ</v>
      </c>
      <c r="F183" s="87">
        <f>YEAR(DATA.SAGA!$B183)</f>
        <v>2016</v>
      </c>
      <c r="G183" s="88" t="str">
        <f>IF(OR($D183="Pré-Inscrito",$D183="Matriculado",$D183="Trancado"),
IF($A183="Mestrado",DATA.SAGA!$B183+(365*24/12),DATA.SAGA!$B183+(365*48/12)),"*")</f>
        <v>*</v>
      </c>
      <c r="H183" s="89" t="str">
        <f t="shared" si="12"/>
        <v>*</v>
      </c>
      <c r="I183" s="87">
        <f>IF(DATA.SAGA!$K183="","*",YEAR(DATA.SAGA!$K183))</f>
        <v>2019</v>
      </c>
      <c r="J183" s="89">
        <f ca="1">IF($D183="Formado",(DATA.SAGA!$K183-DATA.SAGA!$B183)/365*12,
IF(OR($D183="Pré-Inscrito",$D183="Matriculado",$D183="Pré-inscrito"),(TODAY()-DATA.SAGA!$B183)/365*12,"*"))</f>
        <v>26.63013698630137</v>
      </c>
      <c r="K183" s="89" t="str">
        <f t="shared" si="6"/>
        <v>Formado</v>
      </c>
      <c r="L183" s="89">
        <f t="shared" ca="1" si="7"/>
        <v>26.63013698630137</v>
      </c>
      <c r="M183" s="87" t="str">
        <f t="shared" ca="1" si="8"/>
        <v>Egresso</v>
      </c>
      <c r="N183" s="89" t="str">
        <f t="shared" si="11"/>
        <v>*</v>
      </c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 x14ac:dyDescent="0.2">
      <c r="A184" s="87" t="str">
        <f>IF(LEFT(DATA.SAGA!$D184,2)="MA","Mestrado",
IF(LEFT(DATA.SAGA!$D184,2)="DA","Doutorado",
IF(LEFT(DATA.SAGA!$D184,2)="PD","Pós-Doutorado")))</f>
        <v>Mestrado</v>
      </c>
      <c r="B184" s="87" t="str">
        <f>DATA.SAGA!$E184</f>
        <v>Julia Damasceno de Castro</v>
      </c>
      <c r="C184" s="87" t="str">
        <f>IF(DATA.SAGA!$H184="","Sem orientador",DATA.SAGA!$H184)</f>
        <v>FTO1137 - Ney Filho</v>
      </c>
      <c r="D184" s="87" t="str">
        <f>DATA.SAGA!$J184</f>
        <v>Formado</v>
      </c>
      <c r="E184" s="87" t="str">
        <f>IF(DATA.SAGA!N184="","*",DATA.SAGA!N184)</f>
        <v>SP</v>
      </c>
      <c r="F184" s="87">
        <f>YEAR(DATA.SAGA!$B184)</f>
        <v>2016</v>
      </c>
      <c r="G184" s="88" t="str">
        <f>IF(OR($D184="Pré-Inscrito",$D184="Matriculado",$D184="Trancado"),
IF($A184="Mestrado",DATA.SAGA!$B184+(365*24/12),DATA.SAGA!$B184+(365*48/12)),"*")</f>
        <v>*</v>
      </c>
      <c r="H184" s="89" t="str">
        <f t="shared" si="12"/>
        <v>*</v>
      </c>
      <c r="I184" s="87">
        <f>IF(DATA.SAGA!$K184="","*",YEAR(DATA.SAGA!$K184))</f>
        <v>2019</v>
      </c>
      <c r="J184" s="89">
        <f ca="1">IF($D184="Formado",(DATA.SAGA!$K184-DATA.SAGA!$B184)/365*12,
IF(OR($D184="Pré-Inscrito",$D184="Matriculado",$D184="Pré-inscrito"),(TODAY()-DATA.SAGA!$B184)/365*12,"*"))</f>
        <v>26.465753424657535</v>
      </c>
      <c r="K184" s="89" t="str">
        <f t="shared" si="6"/>
        <v>Formado</v>
      </c>
      <c r="L184" s="89">
        <f t="shared" ca="1" si="7"/>
        <v>26.465753424657535</v>
      </c>
      <c r="M184" s="87" t="str">
        <f t="shared" ca="1" si="8"/>
        <v>Egresso</v>
      </c>
      <c r="N184" s="89" t="str">
        <f t="shared" si="11"/>
        <v>*</v>
      </c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 x14ac:dyDescent="0.2">
      <c r="A185" s="87" t="str">
        <f>IF(LEFT(DATA.SAGA!$D185,2)="MA","Mestrado",
IF(LEFT(DATA.SAGA!$D185,2)="DA","Doutorado",
IF(LEFT(DATA.SAGA!$D185,2)="PD","Pós-Doutorado")))</f>
        <v>Mestrado</v>
      </c>
      <c r="B185" s="87" t="str">
        <f>DATA.SAGA!$E185</f>
        <v>Albert Nunes Queiróz dos Santos</v>
      </c>
      <c r="C185" s="87" t="str">
        <f>IF(DATA.SAGA!$H185="","Sem orientador",DATA.SAGA!$H185)</f>
        <v>FTO1079 - Julio G. Silva</v>
      </c>
      <c r="D185" s="87" t="str">
        <f>DATA.SAGA!$J185</f>
        <v>Formado</v>
      </c>
      <c r="E185" s="87" t="str">
        <f>IF(DATA.SAGA!N185="","*",DATA.SAGA!N185)</f>
        <v>MG</v>
      </c>
      <c r="F185" s="87">
        <f>YEAR(DATA.SAGA!$B185)</f>
        <v>2016</v>
      </c>
      <c r="G185" s="88" t="str">
        <f>IF(OR($D185="Pré-Inscrito",$D185="Matriculado",$D185="Trancado"),
IF($A185="Mestrado",DATA.SAGA!$B185+(365*24/12),DATA.SAGA!$B185+(365*48/12)),"*")</f>
        <v>*</v>
      </c>
      <c r="H185" s="89" t="str">
        <f t="shared" si="12"/>
        <v>*</v>
      </c>
      <c r="I185" s="87">
        <f>IF(DATA.SAGA!$K185="","*",YEAR(DATA.SAGA!$K185))</f>
        <v>2019</v>
      </c>
      <c r="J185" s="89">
        <f ca="1">IF($D185="Formado",(DATA.SAGA!$K185-DATA.SAGA!$B185)/365*12,
IF(OR($D185="Pré-Inscrito",$D185="Matriculado",$D185="Pré-inscrito"),(TODAY()-DATA.SAGA!$B185)/365*12,"*"))</f>
        <v>30.706849315068492</v>
      </c>
      <c r="K185" s="89" t="str">
        <f t="shared" si="6"/>
        <v>Formado</v>
      </c>
      <c r="L185" s="89">
        <f t="shared" ca="1" si="7"/>
        <v>30.706849315068492</v>
      </c>
      <c r="M185" s="87" t="str">
        <f t="shared" ca="1" si="8"/>
        <v>Egresso</v>
      </c>
      <c r="N185" s="89" t="str">
        <f t="shared" si="11"/>
        <v>*</v>
      </c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 x14ac:dyDescent="0.2">
      <c r="A186" s="87" t="str">
        <f>IF(LEFT(DATA.SAGA!$D186,2)="MA","Mestrado",
IF(LEFT(DATA.SAGA!$D186,2)="DA","Doutorado",
IF(LEFT(DATA.SAGA!$D186,2)="PD","Pós-Doutorado")))</f>
        <v>Mestrado</v>
      </c>
      <c r="B186" s="87" t="str">
        <f>DATA.SAGA!$E186</f>
        <v>Fernanda Baseggio Lopes Figueiredo</v>
      </c>
      <c r="C186" s="87" t="str">
        <f>IF(DATA.SAGA!$H186="","Sem orientador",DATA.SAGA!$H186)</f>
        <v>FTO1107 - Erika de Carvalho</v>
      </c>
      <c r="D186" s="87" t="str">
        <f>DATA.SAGA!$J186</f>
        <v>Formado</v>
      </c>
      <c r="E186" s="87" t="str">
        <f>IF(DATA.SAGA!N186="","*",DATA.SAGA!N186)</f>
        <v>RJ</v>
      </c>
      <c r="F186" s="87">
        <f>YEAR(DATA.SAGA!$B186)</f>
        <v>2017</v>
      </c>
      <c r="G186" s="88" t="str">
        <f>IF(OR($D186="Pré-Inscrito",$D186="Matriculado",$D186="Trancado"),
IF($A186="Mestrado",DATA.SAGA!$B186+(365*24/12),DATA.SAGA!$B186+(365*48/12)),"*")</f>
        <v>*</v>
      </c>
      <c r="H186" s="89" t="str">
        <f t="shared" si="12"/>
        <v>*</v>
      </c>
      <c r="I186" s="87">
        <f>IF(DATA.SAGA!$K186="","*",YEAR(DATA.SAGA!$K186))</f>
        <v>2019</v>
      </c>
      <c r="J186" s="89">
        <f ca="1">IF($D186="Formado",(DATA.SAGA!$K186-DATA.SAGA!$B186)/365*12,
IF(OR($D186="Pré-Inscrito",$D186="Matriculado",$D186="Pré-inscrito"),(TODAY()-DATA.SAGA!$B186)/365*12,"*"))</f>
        <v>32.38356164383562</v>
      </c>
      <c r="K186" s="89" t="str">
        <f t="shared" si="6"/>
        <v>Formado</v>
      </c>
      <c r="L186" s="89">
        <f t="shared" ca="1" si="7"/>
        <v>32.38356164383562</v>
      </c>
      <c r="M186" s="87" t="str">
        <f t="shared" ca="1" si="8"/>
        <v>Egresso</v>
      </c>
      <c r="N186" s="89" t="str">
        <f t="shared" si="11"/>
        <v>*</v>
      </c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 x14ac:dyDescent="0.2">
      <c r="A187" s="87" t="str">
        <f>IF(LEFT(DATA.SAGA!$D187,2)="MA","Mestrado",
IF(LEFT(DATA.SAGA!$D187,2)="DA","Doutorado",
IF(LEFT(DATA.SAGA!$D187,2)="PD","Pós-Doutorado")))</f>
        <v>Mestrado</v>
      </c>
      <c r="B187" s="87" t="str">
        <f>DATA.SAGA!$E187</f>
        <v>Amanda Chain Costa</v>
      </c>
      <c r="C187" s="87" t="str">
        <f>IF(DATA.SAGA!$H187="","Sem orientador",DATA.SAGA!$H187)</f>
        <v>FTO1107 - Erika de Carvalho</v>
      </c>
      <c r="D187" s="87" t="str">
        <f>DATA.SAGA!$J187</f>
        <v>Formado</v>
      </c>
      <c r="E187" s="87" t="str">
        <f>IF(DATA.SAGA!N187="","*",DATA.SAGA!N187)</f>
        <v>RJ</v>
      </c>
      <c r="F187" s="87">
        <f>YEAR(DATA.SAGA!$B187)</f>
        <v>2017</v>
      </c>
      <c r="G187" s="88" t="str">
        <f>IF(OR($D187="Pré-Inscrito",$D187="Matriculado",$D187="Trancado"),
IF($A187="Mestrado",DATA.SAGA!$B187+(365*24/12),DATA.SAGA!$B187+(365*48/12)),"*")</f>
        <v>*</v>
      </c>
      <c r="H187" s="89" t="str">
        <f t="shared" si="12"/>
        <v>*</v>
      </c>
      <c r="I187" s="87">
        <f>IF(DATA.SAGA!$K187="","*",YEAR(DATA.SAGA!$K187))</f>
        <v>2019</v>
      </c>
      <c r="J187" s="89">
        <f ca="1">IF($D187="Formado",(DATA.SAGA!$K187-DATA.SAGA!$B187)/365*12,
IF(OR($D187="Pré-Inscrito",$D187="Matriculado",$D187="Pré-inscrito"),(TODAY()-DATA.SAGA!$B187)/365*12,"*"))</f>
        <v>32.38356164383562</v>
      </c>
      <c r="K187" s="89" t="str">
        <f t="shared" si="6"/>
        <v>Formado</v>
      </c>
      <c r="L187" s="89">
        <f t="shared" ca="1" si="7"/>
        <v>32.38356164383562</v>
      </c>
      <c r="M187" s="87" t="str">
        <f t="shared" ca="1" si="8"/>
        <v>Egresso</v>
      </c>
      <c r="N187" s="89" t="str">
        <f t="shared" si="11"/>
        <v>*</v>
      </c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 x14ac:dyDescent="0.2">
      <c r="A188" s="87" t="str">
        <f>IF(LEFT(DATA.SAGA!$D188,2)="MA","Mestrado",
IF(LEFT(DATA.SAGA!$D188,2)="DA","Doutorado",
IF(LEFT(DATA.SAGA!$D188,2)="PD","Pós-Doutorado")))</f>
        <v>Mestrado</v>
      </c>
      <c r="B188" s="87" t="str">
        <f>DATA.SAGA!$E188</f>
        <v>Igor da Silva Bonfim</v>
      </c>
      <c r="C188" s="87" t="str">
        <f>IF(DATA.SAGA!$H188="","Sem orientador",DATA.SAGA!$H188)</f>
        <v>FTO1152 - Renato Almeida</v>
      </c>
      <c r="D188" s="87" t="str">
        <f>DATA.SAGA!$J188</f>
        <v>Formado</v>
      </c>
      <c r="E188" s="87" t="str">
        <f>IF(DATA.SAGA!N188="","*",DATA.SAGA!N188)</f>
        <v>RJ</v>
      </c>
      <c r="F188" s="87">
        <f>YEAR(DATA.SAGA!$B188)</f>
        <v>2017</v>
      </c>
      <c r="G188" s="88" t="str">
        <f>IF(OR($D188="Pré-Inscrito",$D188="Matriculado",$D188="Trancado"),
IF($A188="Mestrado",DATA.SAGA!$B188+(365*24/12),DATA.SAGA!$B188+(365*48/12)),"*")</f>
        <v>*</v>
      </c>
      <c r="H188" s="89" t="str">
        <f t="shared" si="12"/>
        <v>*</v>
      </c>
      <c r="I188" s="87">
        <f>IF(DATA.SAGA!$K188="","*",YEAR(DATA.SAGA!$K188))</f>
        <v>2019</v>
      </c>
      <c r="J188" s="89">
        <f ca="1">IF($D188="Formado",(DATA.SAGA!$K188-DATA.SAGA!$B188)/365*12,
IF(OR($D188="Pré-Inscrito",$D188="Matriculado",$D188="Pré-inscrito"),(TODAY()-DATA.SAGA!$B188)/365*12,"*"))</f>
        <v>25.709589041095889</v>
      </c>
      <c r="K188" s="89" t="str">
        <f t="shared" si="6"/>
        <v>Formado</v>
      </c>
      <c r="L188" s="89">
        <f t="shared" ca="1" si="7"/>
        <v>25.709589041095889</v>
      </c>
      <c r="M188" s="87" t="str">
        <f t="shared" ca="1" si="8"/>
        <v>Egresso</v>
      </c>
      <c r="N188" s="89" t="str">
        <f t="shared" si="11"/>
        <v>*</v>
      </c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 x14ac:dyDescent="0.2">
      <c r="A189" s="87" t="str">
        <f>IF(LEFT(DATA.SAGA!$D189,2)="MA","Mestrado",
IF(LEFT(DATA.SAGA!$D189,2)="DA","Doutorado",
IF(LEFT(DATA.SAGA!$D189,2)="PD","Pós-Doutorado")))</f>
        <v>Mestrado</v>
      </c>
      <c r="B189" s="87" t="str">
        <f>DATA.SAGA!$E189</f>
        <v>Pedro Emerson da Cruz Saldanha</v>
      </c>
      <c r="C189" s="87" t="str">
        <f>IF(DATA.SAGA!$H189="","Sem orientador",DATA.SAGA!$H189)</f>
        <v>EDF1084 - Thiago Carvalho</v>
      </c>
      <c r="D189" s="87" t="str">
        <f>DATA.SAGA!$J189</f>
        <v>Formado</v>
      </c>
      <c r="E189" s="87" t="str">
        <f>IF(DATA.SAGA!N189="","*",DATA.SAGA!N189)</f>
        <v>RJ</v>
      </c>
      <c r="F189" s="87">
        <f>YEAR(DATA.SAGA!$B189)</f>
        <v>2017</v>
      </c>
      <c r="G189" s="88" t="str">
        <f>IF(OR($D189="Pré-Inscrito",$D189="Matriculado",$D189="Trancado"),
IF($A189="Mestrado",DATA.SAGA!$B189+(365*24/12),DATA.SAGA!$B189+(365*48/12)),"*")</f>
        <v>*</v>
      </c>
      <c r="H189" s="89" t="str">
        <f t="shared" si="12"/>
        <v>*</v>
      </c>
      <c r="I189" s="87">
        <f>IF(DATA.SAGA!$K189="","*",YEAR(DATA.SAGA!$K189))</f>
        <v>2019</v>
      </c>
      <c r="J189" s="89">
        <f ca="1">IF($D189="Formado",(DATA.SAGA!$K189-DATA.SAGA!$B189)/365*12,
IF(OR($D189="Pré-Inscrito",$D189="Matriculado",$D189="Pré-inscrito"),(TODAY()-DATA.SAGA!$B189)/365*12,"*"))</f>
        <v>25.643835616438359</v>
      </c>
      <c r="K189" s="89" t="str">
        <f t="shared" si="6"/>
        <v>Formado</v>
      </c>
      <c r="L189" s="89">
        <f t="shared" ca="1" si="7"/>
        <v>25.643835616438359</v>
      </c>
      <c r="M189" s="87" t="str">
        <f t="shared" ca="1" si="8"/>
        <v>Egresso</v>
      </c>
      <c r="N189" s="89" t="str">
        <f t="shared" si="11"/>
        <v>*</v>
      </c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 x14ac:dyDescent="0.2">
      <c r="A190" s="87" t="str">
        <f>IF(LEFT(DATA.SAGA!$D190,2)="MA","Mestrado",
IF(LEFT(DATA.SAGA!$D190,2)="DA","Doutorado",
IF(LEFT(DATA.SAGA!$D190,2)="PD","Pós-Doutorado")))</f>
        <v>Mestrado</v>
      </c>
      <c r="B190" s="87" t="str">
        <f>DATA.SAGA!$E190</f>
        <v>Patricia Sant'Anna do Carmo Aprigio</v>
      </c>
      <c r="C190" s="87" t="str">
        <f>IF(DATA.SAGA!$H190="","Sem orientador",DATA.SAGA!$H190)</f>
        <v>FTO1096 - Arthur Ferreira</v>
      </c>
      <c r="D190" s="87" t="str">
        <f>DATA.SAGA!$J190</f>
        <v>Formado</v>
      </c>
      <c r="E190" s="87" t="str">
        <f>IF(DATA.SAGA!N190="","*",DATA.SAGA!N190)</f>
        <v>RJ</v>
      </c>
      <c r="F190" s="87">
        <f>YEAR(DATA.SAGA!$B190)</f>
        <v>2017</v>
      </c>
      <c r="G190" s="88" t="str">
        <f>IF(OR($D190="Pré-Inscrito",$D190="Matriculado",$D190="Trancado"),
IF($A190="Mestrado",DATA.SAGA!$B190+(365*24/12),DATA.SAGA!$B190+(365*48/12)),"*")</f>
        <v>*</v>
      </c>
      <c r="H190" s="89" t="str">
        <f t="shared" si="12"/>
        <v>*</v>
      </c>
      <c r="I190" s="87">
        <f>IF(DATA.SAGA!$K190="","*",YEAR(DATA.SAGA!$K190))</f>
        <v>2019</v>
      </c>
      <c r="J190" s="89">
        <f ca="1">IF($D190="Formado",(DATA.SAGA!$K190-DATA.SAGA!$B190)/365*12,
IF(OR($D190="Pré-Inscrito",$D190="Matriculado",$D190="Pré-inscrito"),(TODAY()-DATA.SAGA!$B190)/365*12,"*"))</f>
        <v>27.945205479452056</v>
      </c>
      <c r="K190" s="89" t="str">
        <f t="shared" si="6"/>
        <v>Formado</v>
      </c>
      <c r="L190" s="89">
        <f t="shared" ca="1" si="7"/>
        <v>27.945205479452056</v>
      </c>
      <c r="M190" s="87" t="str">
        <f t="shared" ca="1" si="8"/>
        <v>Egresso</v>
      </c>
      <c r="N190" s="89" t="str">
        <f t="shared" si="11"/>
        <v>*</v>
      </c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 x14ac:dyDescent="0.2">
      <c r="A191" s="87" t="str">
        <f>IF(LEFT(DATA.SAGA!$D191,2)="MA","Mestrado",
IF(LEFT(DATA.SAGA!$D191,2)="DA","Doutorado",
IF(LEFT(DATA.SAGA!$D191,2)="PD","Pós-Doutorado")))</f>
        <v>Mestrado</v>
      </c>
      <c r="B191" s="87" t="str">
        <f>DATA.SAGA!$E191</f>
        <v>Erik Bueno de Ávila</v>
      </c>
      <c r="C191" s="87" t="str">
        <f>IF(DATA.SAGA!$H191="","Sem orientador",DATA.SAGA!$H191)</f>
        <v>Sem orientador</v>
      </c>
      <c r="D191" s="87" t="str">
        <f>DATA.SAGA!$J191</f>
        <v>Cancelado</v>
      </c>
      <c r="E191" s="87" t="str">
        <f>IF(DATA.SAGA!N191="","*",DATA.SAGA!N191)</f>
        <v>RJ</v>
      </c>
      <c r="F191" s="87">
        <f>YEAR(DATA.SAGA!$B191)</f>
        <v>2017</v>
      </c>
      <c r="G191" s="88" t="str">
        <f>IF(OR($D191="Pré-Inscrito",$D191="Matriculado",$D191="Trancado"),
IF($A191="Mestrado",DATA.SAGA!$B191+(365*24/12),DATA.SAGA!$B191+(365*48/12)),"*")</f>
        <v>*</v>
      </c>
      <c r="H191" s="89" t="str">
        <f t="shared" si="12"/>
        <v>*</v>
      </c>
      <c r="I191" s="87" t="str">
        <f>IF(DATA.SAGA!$K191="","*",YEAR(DATA.SAGA!$K191))</f>
        <v>*</v>
      </c>
      <c r="J191" s="89" t="str">
        <f ca="1">IF($D191="Formado",(DATA.SAGA!$K191-DATA.SAGA!$B191)/365*12,
IF(OR($D191="Pré-Inscrito",$D191="Matriculado",$D191="Pré-inscrito"),(TODAY()-DATA.SAGA!$B191)/365*12,"*"))</f>
        <v>*</v>
      </c>
      <c r="K191" s="89" t="str">
        <f t="shared" si="6"/>
        <v>Cancelado</v>
      </c>
      <c r="L191" s="89" t="str">
        <f t="shared" si="7"/>
        <v>*</v>
      </c>
      <c r="M191" s="87" t="str">
        <f t="shared" ca="1" si="8"/>
        <v>*</v>
      </c>
      <c r="N191" s="89" t="str">
        <f t="shared" si="11"/>
        <v>*</v>
      </c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 x14ac:dyDescent="0.2">
      <c r="A192" s="87" t="str">
        <f>IF(LEFT(DATA.SAGA!$D192,2)="MA","Mestrado",
IF(LEFT(DATA.SAGA!$D192,2)="DA","Doutorado",
IF(LEFT(DATA.SAGA!$D192,2)="PD","Pós-Doutorado")))</f>
        <v>Mestrado</v>
      </c>
      <c r="B192" s="87" t="str">
        <f>DATA.SAGA!$E192</f>
        <v>Felipe Feitosa Fonseca</v>
      </c>
      <c r="C192" s="87" t="str">
        <f>IF(DATA.SAGA!$H192="","Sem orientador",DATA.SAGA!$H192)</f>
        <v>Sem orientador</v>
      </c>
      <c r="D192" s="87" t="str">
        <f>DATA.SAGA!$J192</f>
        <v>Desligado</v>
      </c>
      <c r="E192" s="87" t="str">
        <f>IF(DATA.SAGA!N192="","*",DATA.SAGA!N192)</f>
        <v>RJ</v>
      </c>
      <c r="F192" s="87">
        <f>YEAR(DATA.SAGA!$B192)</f>
        <v>2017</v>
      </c>
      <c r="G192" s="88" t="str">
        <f>IF(OR($D192="Pré-Inscrito",$D192="Matriculado",$D192="Trancado"),
IF($A192="Mestrado",DATA.SAGA!$B192+(365*24/12),DATA.SAGA!$B192+(365*48/12)),"*")</f>
        <v>*</v>
      </c>
      <c r="H192" s="89" t="str">
        <f t="shared" si="12"/>
        <v>*</v>
      </c>
      <c r="I192" s="87" t="str">
        <f>IF(DATA.SAGA!$K192="","*",YEAR(DATA.SAGA!$K192))</f>
        <v>*</v>
      </c>
      <c r="J192" s="89" t="str">
        <f ca="1">IF($D192="Formado",(DATA.SAGA!$K192-DATA.SAGA!$B192)/365*12,
IF(OR($D192="Pré-Inscrito",$D192="Matriculado",$D192="Pré-inscrito"),(TODAY()-DATA.SAGA!$B192)/365*12,"*"))</f>
        <v>*</v>
      </c>
      <c r="K192" s="89" t="str">
        <f t="shared" si="6"/>
        <v>Desligado</v>
      </c>
      <c r="L192" s="89" t="str">
        <f t="shared" si="7"/>
        <v>*</v>
      </c>
      <c r="M192" s="87" t="str">
        <f t="shared" ca="1" si="8"/>
        <v>*</v>
      </c>
      <c r="N192" s="89" t="str">
        <f t="shared" si="11"/>
        <v>*</v>
      </c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 x14ac:dyDescent="0.2">
      <c r="A193" s="87" t="str">
        <f>IF(LEFT(DATA.SAGA!$D193,2)="MA","Mestrado",
IF(LEFT(DATA.SAGA!$D193,2)="DA","Doutorado",
IF(LEFT(DATA.SAGA!$D193,2)="PD","Pós-Doutorado")))</f>
        <v>Mestrado</v>
      </c>
      <c r="B193" s="87" t="str">
        <f>DATA.SAGA!$E193</f>
        <v>Carlos Eduardo Guedes da Costa</v>
      </c>
      <c r="C193" s="87" t="str">
        <f>IF(DATA.SAGA!$H193="","Sem orientador",DATA.SAGA!$H193)</f>
        <v>EDF1084 - Thiago Carvalho</v>
      </c>
      <c r="D193" s="87" t="str">
        <f>DATA.SAGA!$J193</f>
        <v>Formado</v>
      </c>
      <c r="E193" s="87" t="str">
        <f>IF(DATA.SAGA!N193="","*",DATA.SAGA!N193)</f>
        <v>RJ</v>
      </c>
      <c r="F193" s="87">
        <f>YEAR(DATA.SAGA!$B193)</f>
        <v>2017</v>
      </c>
      <c r="G193" s="88" t="str">
        <f>IF(OR($D193="Pré-Inscrito",$D193="Matriculado",$D193="Trancado"),
IF($A193="Mestrado",DATA.SAGA!$B193+(365*24/12),DATA.SAGA!$B193+(365*48/12)),"*")</f>
        <v>*</v>
      </c>
      <c r="H193" s="89" t="str">
        <f t="shared" si="12"/>
        <v>*</v>
      </c>
      <c r="I193" s="87">
        <f>IF(DATA.SAGA!$K193="","*",YEAR(DATA.SAGA!$K193))</f>
        <v>2019</v>
      </c>
      <c r="J193" s="89">
        <f ca="1">IF($D193="Formado",(DATA.SAGA!$K193-DATA.SAGA!$B193)/365*12,
IF(OR($D193="Pré-Inscrito",$D193="Matriculado",$D193="Pré-inscrito"),(TODAY()-DATA.SAGA!$B193)/365*12,"*"))</f>
        <v>24.624657534246577</v>
      </c>
      <c r="K193" s="89" t="str">
        <f t="shared" si="6"/>
        <v>Formado</v>
      </c>
      <c r="L193" s="89">
        <f t="shared" ca="1" si="7"/>
        <v>24.624657534246577</v>
      </c>
      <c r="M193" s="87" t="str">
        <f t="shared" ca="1" si="8"/>
        <v>Egresso</v>
      </c>
      <c r="N193" s="89" t="str">
        <f t="shared" si="11"/>
        <v>*</v>
      </c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 x14ac:dyDescent="0.2">
      <c r="A194" s="87" t="str">
        <f>IF(LEFT(DATA.SAGA!$D194,2)="MA","Mestrado",
IF(LEFT(DATA.SAGA!$D194,2)="DA","Doutorado",
IF(LEFT(DATA.SAGA!$D194,2)="PD","Pós-Doutorado")))</f>
        <v>Mestrado</v>
      </c>
      <c r="B194" s="87" t="str">
        <f>DATA.SAGA!$E194</f>
        <v>Maria Letizia Moraes Maddaluno</v>
      </c>
      <c r="C194" s="87" t="str">
        <f>IF(DATA.SAGA!$H194="","Sem orientador",DATA.SAGA!$H194)</f>
        <v>FTO1096 - Arthur Ferreira</v>
      </c>
      <c r="D194" s="87" t="str">
        <f>DATA.SAGA!$J194</f>
        <v>Formado</v>
      </c>
      <c r="E194" s="87" t="str">
        <f>IF(DATA.SAGA!N194="","*",DATA.SAGA!N194)</f>
        <v>RJ</v>
      </c>
      <c r="F194" s="87">
        <f>YEAR(DATA.SAGA!$B194)</f>
        <v>2017</v>
      </c>
      <c r="G194" s="88" t="str">
        <f>IF(OR($D194="Pré-Inscrito",$D194="Matriculado",$D194="Trancado"),
IF($A194="Mestrado",DATA.SAGA!$B194+(365*24/12),DATA.SAGA!$B194+(365*48/12)),"*")</f>
        <v>*</v>
      </c>
      <c r="H194" s="89" t="str">
        <f t="shared" si="12"/>
        <v>*</v>
      </c>
      <c r="I194" s="87">
        <f>IF(DATA.SAGA!$K194="","*",YEAR(DATA.SAGA!$K194))</f>
        <v>2019</v>
      </c>
      <c r="J194" s="89">
        <f ca="1">IF($D194="Formado",(DATA.SAGA!$K194-DATA.SAGA!$B194)/365*12,
IF(OR($D194="Pré-Inscrito",$D194="Matriculado",$D194="Pré-inscrito"),(TODAY()-DATA.SAGA!$B194)/365*12,"*"))</f>
        <v>24.854794520547944</v>
      </c>
      <c r="K194" s="89" t="str">
        <f t="shared" si="6"/>
        <v>Formado</v>
      </c>
      <c r="L194" s="89">
        <f t="shared" ca="1" si="7"/>
        <v>24.854794520547944</v>
      </c>
      <c r="M194" s="87" t="str">
        <f t="shared" ca="1" si="8"/>
        <v>Egresso</v>
      </c>
      <c r="N194" s="89" t="str">
        <f t="shared" ref="N194:N257" si="13">IF(AND(COUNTIF($B:$B,$B194)&gt;1,$A194="Doutorado"),"Sim","*")</f>
        <v>*</v>
      </c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 x14ac:dyDescent="0.2">
      <c r="A195" s="87" t="str">
        <f>IF(LEFT(DATA.SAGA!$D195,2)="MA","Mestrado",
IF(LEFT(DATA.SAGA!$D195,2)="DA","Doutorado",
IF(LEFT(DATA.SAGA!$D195,2)="PD","Pós-Doutorado")))</f>
        <v>Mestrado</v>
      </c>
      <c r="B195" s="87" t="str">
        <f>DATA.SAGA!$E195</f>
        <v>Jessica Fernandez Mosqueira Gomes</v>
      </c>
      <c r="C195" s="87" t="str">
        <f>IF(DATA.SAGA!$H195="","Sem orientador",DATA.SAGA!$H195)</f>
        <v>FTO1137 - Ney Filho</v>
      </c>
      <c r="D195" s="87" t="str">
        <f>DATA.SAGA!$J195</f>
        <v>Formado</v>
      </c>
      <c r="E195" s="87" t="str">
        <f>IF(DATA.SAGA!N195="","*",DATA.SAGA!N195)</f>
        <v>RJ</v>
      </c>
      <c r="F195" s="87">
        <f>YEAR(DATA.SAGA!$B195)</f>
        <v>2017</v>
      </c>
      <c r="G195" s="88" t="str">
        <f>IF(OR($D195="Pré-Inscrito",$D195="Matriculado",$D195="Trancado"),
IF($A195="Mestrado",DATA.SAGA!$B195+(365*24/12),DATA.SAGA!$B195+(365*48/12)),"*")</f>
        <v>*</v>
      </c>
      <c r="H195" s="89" t="str">
        <f t="shared" ref="H195:H258" si="14">IF(OR($D195="Pré-Inscrito",$D195="Matriculado"),_xlfn.CONCAT(YEAR(G195),"-",IF(MONTH(G195)&lt;=6,1,2)),"*")</f>
        <v>*</v>
      </c>
      <c r="I195" s="87">
        <f>IF(DATA.SAGA!$K195="","*",YEAR(DATA.SAGA!$K195))</f>
        <v>2019</v>
      </c>
      <c r="J195" s="89">
        <f ca="1">IF($D195="Formado",(DATA.SAGA!$K195-DATA.SAGA!$B195)/365*12,
IF(OR($D195="Pré-Inscrito",$D195="Matriculado",$D195="Pré-inscrito"),(TODAY()-DATA.SAGA!$B195)/365*12,"*"))</f>
        <v>24.263013698630136</v>
      </c>
      <c r="K195" s="89" t="str">
        <f t="shared" si="6"/>
        <v>Formado</v>
      </c>
      <c r="L195" s="89">
        <f t="shared" ca="1" si="7"/>
        <v>24.263013698630136</v>
      </c>
      <c r="M195" s="87" t="str">
        <f t="shared" ca="1" si="8"/>
        <v>Egresso</v>
      </c>
      <c r="N195" s="89" t="str">
        <f t="shared" si="13"/>
        <v>*</v>
      </c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 x14ac:dyDescent="0.2">
      <c r="A196" s="87" t="str">
        <f>IF(LEFT(DATA.SAGA!$D196,2)="MA","Mestrado",
IF(LEFT(DATA.SAGA!$D196,2)="DA","Doutorado",
IF(LEFT(DATA.SAGA!$D196,2)="PD","Pós-Doutorado")))</f>
        <v>Mestrado</v>
      </c>
      <c r="B196" s="87" t="str">
        <f>DATA.SAGA!$E196</f>
        <v>Carolina Grandelli Silva Santos</v>
      </c>
      <c r="C196" s="87" t="str">
        <f>IF(DATA.SAGA!$H196="","Sem orientador",DATA.SAGA!$H196)</f>
        <v>FTO1096 - Arthur Ferreira</v>
      </c>
      <c r="D196" s="87" t="str">
        <f>DATA.SAGA!$J196</f>
        <v>Formado</v>
      </c>
      <c r="E196" s="87" t="str">
        <f>IF(DATA.SAGA!N196="","*",DATA.SAGA!N196)</f>
        <v>RJ</v>
      </c>
      <c r="F196" s="87">
        <f>YEAR(DATA.SAGA!$B196)</f>
        <v>2017</v>
      </c>
      <c r="G196" s="88" t="str">
        <f>IF(OR($D196="Pré-Inscrito",$D196="Matriculado",$D196="Trancado"),
IF($A196="Mestrado",DATA.SAGA!$B196+(365*24/12),DATA.SAGA!$B196+(365*48/12)),"*")</f>
        <v>*</v>
      </c>
      <c r="H196" s="89" t="str">
        <f t="shared" si="14"/>
        <v>*</v>
      </c>
      <c r="I196" s="87">
        <f>IF(DATA.SAGA!$K196="","*",YEAR(DATA.SAGA!$K196))</f>
        <v>2020</v>
      </c>
      <c r="J196" s="89">
        <f ca="1">IF($D196="Formado",(DATA.SAGA!$K196-DATA.SAGA!$B196)/365*12,
IF(OR($D196="Pré-Inscrito",$D196="Matriculado",$D196="Pré-inscrito"),(TODAY()-DATA.SAGA!$B196)/365*12,"*"))</f>
        <v>36</v>
      </c>
      <c r="K196" s="89" t="str">
        <f t="shared" si="6"/>
        <v>Formado</v>
      </c>
      <c r="L196" s="89">
        <f t="shared" ca="1" si="7"/>
        <v>36</v>
      </c>
      <c r="M196" s="87" t="str">
        <f t="shared" ca="1" si="8"/>
        <v>Egresso</v>
      </c>
      <c r="N196" s="89" t="str">
        <f t="shared" si="13"/>
        <v>*</v>
      </c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 x14ac:dyDescent="0.2">
      <c r="A197" s="87" t="str">
        <f>IF(LEFT(DATA.SAGA!$D197,2)="MA","Mestrado",
IF(LEFT(DATA.SAGA!$D197,2)="DA","Doutorado",
IF(LEFT(DATA.SAGA!$D197,2)="PD","Pós-Doutorado")))</f>
        <v>Mestrado</v>
      </c>
      <c r="B197" s="87" t="str">
        <f>DATA.SAGA!$E197</f>
        <v>Romulo Fonseca dos Santos Pinto</v>
      </c>
      <c r="C197" s="87" t="str">
        <f>IF(DATA.SAGA!$H197="","Sem orientador",DATA.SAGA!$H197)</f>
        <v>EDF1074 - Patrícia Vigário</v>
      </c>
      <c r="D197" s="87" t="str">
        <f>DATA.SAGA!$J197</f>
        <v>Formado</v>
      </c>
      <c r="E197" s="87" t="str">
        <f>IF(DATA.SAGA!N197="","*",DATA.SAGA!N197)</f>
        <v>RJ</v>
      </c>
      <c r="F197" s="87">
        <f>YEAR(DATA.SAGA!$B197)</f>
        <v>2017</v>
      </c>
      <c r="G197" s="88" t="str">
        <f>IF(OR($D197="Pré-Inscrito",$D197="Matriculado",$D197="Trancado"),
IF($A197="Mestrado",DATA.SAGA!$B197+(365*24/12),DATA.SAGA!$B197+(365*48/12)),"*")</f>
        <v>*</v>
      </c>
      <c r="H197" s="89" t="str">
        <f t="shared" si="14"/>
        <v>*</v>
      </c>
      <c r="I197" s="87">
        <f>IF(DATA.SAGA!$K197="","*",YEAR(DATA.SAGA!$K197))</f>
        <v>2020</v>
      </c>
      <c r="J197" s="89">
        <f ca="1">IF($D197="Formado",(DATA.SAGA!$K197-DATA.SAGA!$B197)/365*12,
IF(OR($D197="Pré-Inscrito",$D197="Matriculado",$D197="Pré-inscrito"),(TODAY()-DATA.SAGA!$B197)/365*12,"*"))</f>
        <v>35.868493150684934</v>
      </c>
      <c r="K197" s="89" t="str">
        <f t="shared" si="6"/>
        <v>Formado</v>
      </c>
      <c r="L197" s="89">
        <f t="shared" ca="1" si="7"/>
        <v>35.868493150684934</v>
      </c>
      <c r="M197" s="87" t="str">
        <f t="shared" ca="1" si="8"/>
        <v>Egresso</v>
      </c>
      <c r="N197" s="89" t="str">
        <f t="shared" si="13"/>
        <v>*</v>
      </c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 x14ac:dyDescent="0.2">
      <c r="A198" s="87" t="str">
        <f>IF(LEFT(DATA.SAGA!$D198,2)="MA","Mestrado",
IF(LEFT(DATA.SAGA!$D198,2)="DA","Doutorado",
IF(LEFT(DATA.SAGA!$D198,2)="PD","Pós-Doutorado")))</f>
        <v>Mestrado</v>
      </c>
      <c r="B198" s="87" t="str">
        <f>DATA.SAGA!$E198</f>
        <v>Carla Andressa Pedron</v>
      </c>
      <c r="C198" s="87" t="str">
        <f>IF(DATA.SAGA!$H198="","Sem orientador",DATA.SAGA!$H198)</f>
        <v>FTO1111 - Laura Oliveira</v>
      </c>
      <c r="D198" s="87" t="str">
        <f>DATA.SAGA!$J198</f>
        <v>Formado</v>
      </c>
      <c r="E198" s="87" t="str">
        <f>IF(DATA.SAGA!N198="","*",DATA.SAGA!N198)</f>
        <v>RJ</v>
      </c>
      <c r="F198" s="87">
        <f>YEAR(DATA.SAGA!$B198)</f>
        <v>2017</v>
      </c>
      <c r="G198" s="88" t="str">
        <f>IF(OR($D198="Pré-Inscrito",$D198="Matriculado",$D198="Trancado"),
IF($A198="Mestrado",DATA.SAGA!$B198+(365*24/12),DATA.SAGA!$B198+(365*48/12)),"*")</f>
        <v>*</v>
      </c>
      <c r="H198" s="89" t="str">
        <f t="shared" si="14"/>
        <v>*</v>
      </c>
      <c r="I198" s="87">
        <f>IF(DATA.SAGA!$K198="","*",YEAR(DATA.SAGA!$K198))</f>
        <v>2019</v>
      </c>
      <c r="J198" s="89">
        <f ca="1">IF($D198="Formado",(DATA.SAGA!$K198-DATA.SAGA!$B198)/365*12,
IF(OR($D198="Pré-Inscrito",$D198="Matriculado",$D198="Pré-inscrito"),(TODAY()-DATA.SAGA!$B198)/365*12,"*"))</f>
        <v>24.854794520547944</v>
      </c>
      <c r="K198" s="89" t="str">
        <f t="shared" si="6"/>
        <v>Formado</v>
      </c>
      <c r="L198" s="89">
        <f t="shared" ca="1" si="7"/>
        <v>24.854794520547944</v>
      </c>
      <c r="M198" s="87" t="str">
        <f t="shared" ca="1" si="8"/>
        <v>Egresso</v>
      </c>
      <c r="N198" s="89" t="str">
        <f t="shared" si="13"/>
        <v>*</v>
      </c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 x14ac:dyDescent="0.2">
      <c r="A199" s="87" t="str">
        <f>IF(LEFT(DATA.SAGA!$D199,2)="MA","Mestrado",
IF(LEFT(DATA.SAGA!$D199,2)="DA","Doutorado",
IF(LEFT(DATA.SAGA!$D199,2)="PD","Pós-Doutorado")))</f>
        <v>Mestrado</v>
      </c>
      <c r="B199" s="87" t="str">
        <f>DATA.SAGA!$E199</f>
        <v>Cliff Bruce Moreno Ferreira</v>
      </c>
      <c r="C199" s="87" t="str">
        <f>IF(DATA.SAGA!$H199="","Sem orientador",DATA.SAGA!$H199)</f>
        <v>Sem orientador</v>
      </c>
      <c r="D199" s="87" t="str">
        <f>DATA.SAGA!$J199</f>
        <v>Desligado</v>
      </c>
      <c r="E199" s="87" t="str">
        <f>IF(DATA.SAGA!N199="","*",DATA.SAGA!N199)</f>
        <v>RJ</v>
      </c>
      <c r="F199" s="87">
        <f>YEAR(DATA.SAGA!$B199)</f>
        <v>2017</v>
      </c>
      <c r="G199" s="88" t="str">
        <f>IF(OR($D199="Pré-Inscrito",$D199="Matriculado",$D199="Trancado"),
IF($A199="Mestrado",DATA.SAGA!$B199+(365*24/12),DATA.SAGA!$B199+(365*48/12)),"*")</f>
        <v>*</v>
      </c>
      <c r="H199" s="89" t="str">
        <f t="shared" si="14"/>
        <v>*</v>
      </c>
      <c r="I199" s="87" t="str">
        <f>IF(DATA.SAGA!$K199="","*",YEAR(DATA.SAGA!$K199))</f>
        <v>*</v>
      </c>
      <c r="J199" s="89" t="str">
        <f ca="1">IF($D199="Formado",(DATA.SAGA!$K199-DATA.SAGA!$B199)/365*12,
IF(OR($D199="Pré-Inscrito",$D199="Matriculado",$D199="Pré-inscrito"),(TODAY()-DATA.SAGA!$B199)/365*12,"*"))</f>
        <v>*</v>
      </c>
      <c r="K199" s="89" t="str">
        <f t="shared" si="6"/>
        <v>Desligado</v>
      </c>
      <c r="L199" s="89" t="str">
        <f t="shared" si="7"/>
        <v>*</v>
      </c>
      <c r="M199" s="87" t="str">
        <f t="shared" ca="1" si="8"/>
        <v>*</v>
      </c>
      <c r="N199" s="89" t="str">
        <f t="shared" si="13"/>
        <v>*</v>
      </c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 x14ac:dyDescent="0.2">
      <c r="A200" s="87" t="str">
        <f>IF(LEFT(DATA.SAGA!$D200,2)="MA","Mestrado",
IF(LEFT(DATA.SAGA!$D200,2)="DA","Doutorado",
IF(LEFT(DATA.SAGA!$D200,2)="PD","Pós-Doutorado")))</f>
        <v>Mestrado</v>
      </c>
      <c r="B200" s="87" t="str">
        <f>DATA.SAGA!$E200</f>
        <v>Fabiano Martins de Andrade</v>
      </c>
      <c r="C200" s="87" t="str">
        <f>IF(DATA.SAGA!$H200="","Sem orientador",DATA.SAGA!$H200)</f>
        <v>FTO1101 - Agnaldo Lopes</v>
      </c>
      <c r="D200" s="87" t="str">
        <f>DATA.SAGA!$J200</f>
        <v>Formado</v>
      </c>
      <c r="E200" s="87" t="str">
        <f>IF(DATA.SAGA!N200="","*",DATA.SAGA!N200)</f>
        <v>MG</v>
      </c>
      <c r="F200" s="87">
        <f>YEAR(DATA.SAGA!$B200)</f>
        <v>2017</v>
      </c>
      <c r="G200" s="88" t="str">
        <f>IF(OR($D200="Pré-Inscrito",$D200="Matriculado",$D200="Trancado"),
IF($A200="Mestrado",DATA.SAGA!$B200+(365*24/12),DATA.SAGA!$B200+(365*48/12)),"*")</f>
        <v>*</v>
      </c>
      <c r="H200" s="89" t="str">
        <f t="shared" si="14"/>
        <v>*</v>
      </c>
      <c r="I200" s="87">
        <f>IF(DATA.SAGA!$K200="","*",YEAR(DATA.SAGA!$K200))</f>
        <v>2019</v>
      </c>
      <c r="J200" s="89">
        <f ca="1">IF($D200="Formado",(DATA.SAGA!$K200-DATA.SAGA!$B200)/365*12,
IF(OR($D200="Pré-Inscrito",$D200="Matriculado",$D200="Pré-inscrito"),(TODAY()-DATA.SAGA!$B200)/365*12,"*"))</f>
        <v>23.210958904109589</v>
      </c>
      <c r="K200" s="89" t="str">
        <f t="shared" si="6"/>
        <v>Formado</v>
      </c>
      <c r="L200" s="89">
        <f t="shared" ca="1" si="7"/>
        <v>23.210958904109589</v>
      </c>
      <c r="M200" s="87" t="str">
        <f t="shared" ca="1" si="8"/>
        <v>Egresso</v>
      </c>
      <c r="N200" s="89" t="str">
        <f t="shared" si="13"/>
        <v>*</v>
      </c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 x14ac:dyDescent="0.2">
      <c r="A201" s="87" t="str">
        <f>IF(LEFT(DATA.SAGA!$D201,2)="MA","Mestrado",
IF(LEFT(DATA.SAGA!$D201,2)="DA","Doutorado",
IF(LEFT(DATA.SAGA!$D201,2)="PD","Pós-Doutorado")))</f>
        <v>Mestrado</v>
      </c>
      <c r="B201" s="87" t="str">
        <f>DATA.SAGA!$E201</f>
        <v>Luiz Alberto Werneck Neto</v>
      </c>
      <c r="C201" s="87" t="str">
        <f>IF(DATA.SAGA!$H201="","Sem orientador",DATA.SAGA!$H201)</f>
        <v>Sem orientador</v>
      </c>
      <c r="D201" s="87" t="str">
        <f>DATA.SAGA!$J201</f>
        <v>Cancelado</v>
      </c>
      <c r="E201" s="87" t="str">
        <f>IF(DATA.SAGA!N201="","*",DATA.SAGA!N201)</f>
        <v>RJ</v>
      </c>
      <c r="F201" s="87">
        <f>YEAR(DATA.SAGA!$B201)</f>
        <v>2017</v>
      </c>
      <c r="G201" s="88" t="str">
        <f>IF(OR($D201="Pré-Inscrito",$D201="Matriculado",$D201="Trancado"),
IF($A201="Mestrado",DATA.SAGA!$B201+(365*24/12),DATA.SAGA!$B201+(365*48/12)),"*")</f>
        <v>*</v>
      </c>
      <c r="H201" s="89" t="str">
        <f t="shared" si="14"/>
        <v>*</v>
      </c>
      <c r="I201" s="87" t="str">
        <f>IF(DATA.SAGA!$K201="","*",YEAR(DATA.SAGA!$K201))</f>
        <v>*</v>
      </c>
      <c r="J201" s="89" t="str">
        <f ca="1">IF($D201="Formado",(DATA.SAGA!$K201-DATA.SAGA!$B201)/365*12,
IF(OR($D201="Pré-Inscrito",$D201="Matriculado",$D201="Pré-inscrito"),(TODAY()-DATA.SAGA!$B201)/365*12,"*"))</f>
        <v>*</v>
      </c>
      <c r="K201" s="89" t="str">
        <f t="shared" si="6"/>
        <v>Cancelado</v>
      </c>
      <c r="L201" s="89" t="str">
        <f t="shared" si="7"/>
        <v>*</v>
      </c>
      <c r="M201" s="87" t="str">
        <f t="shared" ca="1" si="8"/>
        <v>*</v>
      </c>
      <c r="N201" s="89" t="str">
        <f t="shared" si="13"/>
        <v>*</v>
      </c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 x14ac:dyDescent="0.2">
      <c r="A202" s="87" t="str">
        <f>IF(LEFT(DATA.SAGA!$D202,2)="MA","Mestrado",
IF(LEFT(DATA.SAGA!$D202,2)="DA","Doutorado",
IF(LEFT(DATA.SAGA!$D202,2)="PD","Pós-Doutorado")))</f>
        <v>Mestrado</v>
      </c>
      <c r="B202" s="87" t="str">
        <f>DATA.SAGA!$E202</f>
        <v>Pedro Manoel Pena Junior</v>
      </c>
      <c r="C202" s="87" t="str">
        <f>IF(DATA.SAGA!$H202="","Sem orientador",DATA.SAGA!$H202)</f>
        <v>FTO1124 - Leandro Nogueira</v>
      </c>
      <c r="D202" s="87" t="str">
        <f>DATA.SAGA!$J202</f>
        <v>Formado</v>
      </c>
      <c r="E202" s="87" t="str">
        <f>IF(DATA.SAGA!N202="","*",DATA.SAGA!N202)</f>
        <v>RJ</v>
      </c>
      <c r="F202" s="87">
        <f>YEAR(DATA.SAGA!$B202)</f>
        <v>2017</v>
      </c>
      <c r="G202" s="88" t="str">
        <f>IF(OR($D202="Pré-Inscrito",$D202="Matriculado",$D202="Trancado"),
IF($A202="Mestrado",DATA.SAGA!$B202+(365*24/12),DATA.SAGA!$B202+(365*48/12)),"*")</f>
        <v>*</v>
      </c>
      <c r="H202" s="89" t="str">
        <f t="shared" si="14"/>
        <v>*</v>
      </c>
      <c r="I202" s="87">
        <f>IF(DATA.SAGA!$K202="","*",YEAR(DATA.SAGA!$K202))</f>
        <v>2019</v>
      </c>
      <c r="J202" s="89">
        <f ca="1">IF($D202="Formado",(DATA.SAGA!$K202-DATA.SAGA!$B202)/365*12,
IF(OR($D202="Pré-Inscrito",$D202="Matriculado",$D202="Pré-inscrito"),(TODAY()-DATA.SAGA!$B202)/365*12,"*"))</f>
        <v>27.12328767123288</v>
      </c>
      <c r="K202" s="89" t="str">
        <f t="shared" si="6"/>
        <v>Formado</v>
      </c>
      <c r="L202" s="89">
        <f t="shared" ca="1" si="7"/>
        <v>27.12328767123288</v>
      </c>
      <c r="M202" s="87" t="str">
        <f t="shared" ca="1" si="8"/>
        <v>Egresso</v>
      </c>
      <c r="N202" s="89" t="str">
        <f t="shared" si="13"/>
        <v>*</v>
      </c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 x14ac:dyDescent="0.2">
      <c r="A203" s="87" t="str">
        <f>IF(LEFT(DATA.SAGA!$D203,2)="MA","Mestrado",
IF(LEFT(DATA.SAGA!$D203,2)="DA","Doutorado",
IF(LEFT(DATA.SAGA!$D203,2)="PD","Pós-Doutorado")))</f>
        <v>Mestrado</v>
      </c>
      <c r="B203" s="87" t="str">
        <f>DATA.SAGA!$E203</f>
        <v>Maria Carmen Monteiro Pereira</v>
      </c>
      <c r="C203" s="87" t="str">
        <f>IF(DATA.SAGA!$H203="","Sem orientador",DATA.SAGA!$H203)</f>
        <v>Sem orientador</v>
      </c>
      <c r="D203" s="87" t="str">
        <f>DATA.SAGA!$J203</f>
        <v>Desligado</v>
      </c>
      <c r="E203" s="87" t="str">
        <f>IF(DATA.SAGA!N203="","*",DATA.SAGA!N203)</f>
        <v>RJ</v>
      </c>
      <c r="F203" s="87">
        <f>YEAR(DATA.SAGA!$B203)</f>
        <v>2017</v>
      </c>
      <c r="G203" s="88" t="str">
        <f>IF(OR($D203="Pré-Inscrito",$D203="Matriculado",$D203="Trancado"),
IF($A203="Mestrado",DATA.SAGA!$B203+(365*24/12),DATA.SAGA!$B203+(365*48/12)),"*")</f>
        <v>*</v>
      </c>
      <c r="H203" s="89" t="str">
        <f t="shared" si="14"/>
        <v>*</v>
      </c>
      <c r="I203" s="87" t="str">
        <f>IF(DATA.SAGA!$K203="","*",YEAR(DATA.SAGA!$K203))</f>
        <v>*</v>
      </c>
      <c r="J203" s="89" t="str">
        <f ca="1">IF($D203="Formado",(DATA.SAGA!$K203-DATA.SAGA!$B203)/365*12,
IF(OR($D203="Pré-Inscrito",$D203="Matriculado",$D203="Pré-inscrito"),(TODAY()-DATA.SAGA!$B203)/365*12,"*"))</f>
        <v>*</v>
      </c>
      <c r="K203" s="89" t="str">
        <f t="shared" si="6"/>
        <v>Desligado</v>
      </c>
      <c r="L203" s="89" t="str">
        <f t="shared" si="7"/>
        <v>*</v>
      </c>
      <c r="M203" s="87" t="str">
        <f t="shared" ca="1" si="8"/>
        <v>*</v>
      </c>
      <c r="N203" s="89" t="str">
        <f t="shared" si="13"/>
        <v>*</v>
      </c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 x14ac:dyDescent="0.2">
      <c r="A204" s="87" t="str">
        <f>IF(LEFT(DATA.SAGA!$D204,2)="MA","Mestrado",
IF(LEFT(DATA.SAGA!$D204,2)="DA","Doutorado",
IF(LEFT(DATA.SAGA!$D204,2)="PD","Pós-Doutorado")))</f>
        <v>Doutorado</v>
      </c>
      <c r="B204" s="87" t="str">
        <f>DATA.SAGA!$E204</f>
        <v>Ana Christina Certain Curi</v>
      </c>
      <c r="C204" s="87" t="str">
        <f>IF(DATA.SAGA!$H204="","Sem orientador",DATA.SAGA!$H204)</f>
        <v>FTO1096 - Arthur Ferreira</v>
      </c>
      <c r="D204" s="87" t="str">
        <f>DATA.SAGA!$J204</f>
        <v>Formado</v>
      </c>
      <c r="E204" s="87" t="str">
        <f>IF(DATA.SAGA!N204="","*",DATA.SAGA!N204)</f>
        <v>RJ</v>
      </c>
      <c r="F204" s="87">
        <f>YEAR(DATA.SAGA!$B204)</f>
        <v>2017</v>
      </c>
      <c r="G204" s="88" t="str">
        <f>IF(OR($D204="Pré-Inscrito",$D204="Matriculado",$D204="Trancado"),
IF($A204="Mestrado",DATA.SAGA!$B204+(365*24/12),DATA.SAGA!$B204+(365*48/12)),"*")</f>
        <v>*</v>
      </c>
      <c r="H204" s="89" t="str">
        <f t="shared" si="14"/>
        <v>*</v>
      </c>
      <c r="I204" s="87">
        <f>IF(DATA.SAGA!$K204="","*",YEAR(DATA.SAGA!$K204))</f>
        <v>2022</v>
      </c>
      <c r="J204" s="89">
        <f ca="1">IF($D204="Formado",(DATA.SAGA!$K204-DATA.SAGA!$B204)/365*12,
IF(OR($D204="Pré-Inscrito",$D204="Matriculado",$D204="Pré-inscrito"),(TODAY()-DATA.SAGA!$B204)/365*12,"*"))</f>
        <v>59.901369863013699</v>
      </c>
      <c r="K204" s="89" t="str">
        <f t="shared" si="6"/>
        <v>Formado</v>
      </c>
      <c r="L204" s="89">
        <f t="shared" ca="1" si="7"/>
        <v>59.901369863013699</v>
      </c>
      <c r="M204" s="87" t="str">
        <f t="shared" ca="1" si="8"/>
        <v>Egresso</v>
      </c>
      <c r="N204" s="89" t="str">
        <f t="shared" si="13"/>
        <v>Sim</v>
      </c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 x14ac:dyDescent="0.2">
      <c r="A205" s="87" t="str">
        <f>IF(LEFT(DATA.SAGA!$D205,2)="MA","Mestrado",
IF(LEFT(DATA.SAGA!$D205,2)="DA","Doutorado",
IF(LEFT(DATA.SAGA!$D205,2)="PD","Pós-Doutorado")))</f>
        <v>Doutorado</v>
      </c>
      <c r="B205" s="87" t="str">
        <f>DATA.SAGA!$E205</f>
        <v>Débora Cristina Lima da Silva</v>
      </c>
      <c r="C205" s="87" t="str">
        <f>IF(DATA.SAGA!$H205="","Sem orientador",DATA.SAGA!$H205)</f>
        <v>EDF1084 - Thiago Carvalho</v>
      </c>
      <c r="D205" s="87" t="str">
        <f>DATA.SAGA!$J205</f>
        <v>Formado</v>
      </c>
      <c r="E205" s="87" t="str">
        <f>IF(DATA.SAGA!N205="","*",DATA.SAGA!N205)</f>
        <v>RJ</v>
      </c>
      <c r="F205" s="87">
        <f>YEAR(DATA.SAGA!$B205)</f>
        <v>2017</v>
      </c>
      <c r="G205" s="88" t="str">
        <f>IF(OR($D205="Pré-Inscrito",$D205="Matriculado",$D205="Trancado"),
IF($A205="Mestrado",DATA.SAGA!$B205+(365*24/12),DATA.SAGA!$B205+(365*48/12)),"*")</f>
        <v>*</v>
      </c>
      <c r="H205" s="89" t="str">
        <f t="shared" si="14"/>
        <v>*</v>
      </c>
      <c r="I205" s="87">
        <f>IF(DATA.SAGA!$K205="","*",YEAR(DATA.SAGA!$K205))</f>
        <v>2021</v>
      </c>
      <c r="J205" s="89">
        <f ca="1">IF($D205="Formado",(DATA.SAGA!$K205-DATA.SAGA!$B205)/365*12,
IF(OR($D205="Pré-Inscrito",$D205="Matriculado",$D205="Pré-inscrito"),(TODAY()-DATA.SAGA!$B205)/365*12,"*"))</f>
        <v>52.9972602739726</v>
      </c>
      <c r="K205" s="89" t="str">
        <f t="shared" si="6"/>
        <v>Formado</v>
      </c>
      <c r="L205" s="89">
        <f t="shared" ca="1" si="7"/>
        <v>52.9972602739726</v>
      </c>
      <c r="M205" s="87" t="str">
        <f t="shared" ca="1" si="8"/>
        <v>Egresso</v>
      </c>
      <c r="N205" s="89" t="str">
        <f t="shared" si="13"/>
        <v>Sim</v>
      </c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 x14ac:dyDescent="0.2">
      <c r="A206" s="87" t="str">
        <f>IF(LEFT(DATA.SAGA!$D206,2)="MA","Mestrado",
IF(LEFT(DATA.SAGA!$D206,2)="DA","Doutorado",
IF(LEFT(DATA.SAGA!$D206,2)="PD","Pós-Doutorado")))</f>
        <v>Doutorado</v>
      </c>
      <c r="B206" s="87" t="str">
        <f>DATA.SAGA!$E206</f>
        <v>Ana Paula Antunes Ferreira</v>
      </c>
      <c r="C206" s="87" t="str">
        <f>IF(DATA.SAGA!$H206="","Sem orientador",DATA.SAGA!$H206)</f>
        <v>FTO1096 - Arthur Ferreira</v>
      </c>
      <c r="D206" s="87" t="str">
        <f>DATA.SAGA!$J206</f>
        <v>Formado</v>
      </c>
      <c r="E206" s="87" t="str">
        <f>IF(DATA.SAGA!N206="","*",DATA.SAGA!N206)</f>
        <v>RJ</v>
      </c>
      <c r="F206" s="87">
        <f>YEAR(DATA.SAGA!$B206)</f>
        <v>2017</v>
      </c>
      <c r="G206" s="88" t="str">
        <f>IF(OR($D206="Pré-Inscrito",$D206="Matriculado",$D206="Trancado"),
IF($A206="Mestrado",DATA.SAGA!$B206+(365*24/12),DATA.SAGA!$B206+(365*48/12)),"*")</f>
        <v>*</v>
      </c>
      <c r="H206" s="89" t="str">
        <f t="shared" si="14"/>
        <v>*</v>
      </c>
      <c r="I206" s="87">
        <f>IF(DATA.SAGA!$K206="","*",YEAR(DATA.SAGA!$K206))</f>
        <v>2020</v>
      </c>
      <c r="J206" s="89">
        <f ca="1">IF($D206="Formado",(DATA.SAGA!$K206-DATA.SAGA!$B206)/365*12,
IF(OR($D206="Pré-Inscrito",$D206="Matriculado",$D206="Pré-inscrito"),(TODAY()-DATA.SAGA!$B206)/365*12,"*"))</f>
        <v>39.386301369863013</v>
      </c>
      <c r="K206" s="89" t="str">
        <f t="shared" si="6"/>
        <v>Formado</v>
      </c>
      <c r="L206" s="89">
        <f t="shared" ca="1" si="7"/>
        <v>39.386301369863013</v>
      </c>
      <c r="M206" s="87" t="str">
        <f t="shared" ca="1" si="8"/>
        <v>Egresso</v>
      </c>
      <c r="N206" s="89" t="str">
        <f t="shared" si="13"/>
        <v>Sim</v>
      </c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 x14ac:dyDescent="0.2">
      <c r="A207" s="87" t="str">
        <f>IF(LEFT(DATA.SAGA!$D207,2)="MA","Mestrado",
IF(LEFT(DATA.SAGA!$D207,2)="DA","Doutorado",
IF(LEFT(DATA.SAGA!$D207,2)="PD","Pós-Doutorado")))</f>
        <v>Mestrado</v>
      </c>
      <c r="B207" s="87" t="str">
        <f>DATA.SAGA!$E207</f>
        <v>José Carlos de Campos Junior</v>
      </c>
      <c r="C207" s="87" t="str">
        <f>IF(DATA.SAGA!$H207="","Sem orientador",DATA.SAGA!$H207)</f>
        <v>EDF1078 - Alex Souto Alves</v>
      </c>
      <c r="D207" s="87" t="str">
        <f>DATA.SAGA!$J207</f>
        <v>Formado</v>
      </c>
      <c r="E207" s="87" t="str">
        <f>IF(DATA.SAGA!N207="","*",DATA.SAGA!N207)</f>
        <v>RJ</v>
      </c>
      <c r="F207" s="87">
        <f>YEAR(DATA.SAGA!$B207)</f>
        <v>2017</v>
      </c>
      <c r="G207" s="88" t="str">
        <f>IF(OR($D207="Pré-Inscrito",$D207="Matriculado",$D207="Trancado"),
IF($A207="Mestrado",DATA.SAGA!$B207+(365*24/12),DATA.SAGA!$B207+(365*48/12)),"*")</f>
        <v>*</v>
      </c>
      <c r="H207" s="89" t="str">
        <f t="shared" si="14"/>
        <v>*</v>
      </c>
      <c r="I207" s="87">
        <f>IF(DATA.SAGA!$K207="","*",YEAR(DATA.SAGA!$K207))</f>
        <v>2019</v>
      </c>
      <c r="J207" s="89">
        <f ca="1">IF($D207="Formado",(DATA.SAGA!$K207-DATA.SAGA!$B207)/365*12,
IF(OR($D207="Pré-Inscrito",$D207="Matriculado",$D207="Pré-inscrito"),(TODAY()-DATA.SAGA!$B207)/365*12,"*"))</f>
        <v>28.339726027397258</v>
      </c>
      <c r="K207" s="89" t="str">
        <f t="shared" si="6"/>
        <v>Formado</v>
      </c>
      <c r="L207" s="89">
        <f t="shared" ca="1" si="7"/>
        <v>28.339726027397258</v>
      </c>
      <c r="M207" s="87" t="str">
        <f t="shared" ca="1" si="8"/>
        <v>Egresso</v>
      </c>
      <c r="N207" s="89" t="str">
        <f t="shared" si="13"/>
        <v>*</v>
      </c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 x14ac:dyDescent="0.2">
      <c r="A208" s="87" t="str">
        <f>IF(LEFT(DATA.SAGA!$D208,2)="MA","Mestrado",
IF(LEFT(DATA.SAGA!$D208,2)="DA","Doutorado",
IF(LEFT(DATA.SAGA!$D208,2)="PD","Pós-Doutorado")))</f>
        <v>Mestrado</v>
      </c>
      <c r="B208" s="87" t="str">
        <f>DATA.SAGA!$E208</f>
        <v>Maxwell Tostes Vieira de Almeida</v>
      </c>
      <c r="C208" s="87" t="str">
        <f>IF(DATA.SAGA!$H208="","Sem orientador",DATA.SAGA!$H208)</f>
        <v>EDF1084 - Thiago Carvalho</v>
      </c>
      <c r="D208" s="87" t="str">
        <f>DATA.SAGA!$J208</f>
        <v>Formado</v>
      </c>
      <c r="E208" s="87" t="str">
        <f>IF(DATA.SAGA!N208="","*",DATA.SAGA!N208)</f>
        <v>RJ</v>
      </c>
      <c r="F208" s="87">
        <f>YEAR(DATA.SAGA!$B208)</f>
        <v>2017</v>
      </c>
      <c r="G208" s="88" t="str">
        <f>IF(OR($D208="Pré-Inscrito",$D208="Matriculado",$D208="Trancado"),
IF($A208="Mestrado",DATA.SAGA!$B208+(365*24/12),DATA.SAGA!$B208+(365*48/12)),"*")</f>
        <v>*</v>
      </c>
      <c r="H208" s="89" t="str">
        <f t="shared" si="14"/>
        <v>*</v>
      </c>
      <c r="I208" s="87">
        <f>IF(DATA.SAGA!$K208="","*",YEAR(DATA.SAGA!$K208))</f>
        <v>2020</v>
      </c>
      <c r="J208" s="89">
        <f ca="1">IF($D208="Formado",(DATA.SAGA!$K208-DATA.SAGA!$B208)/365*12,
IF(OR($D208="Pré-Inscrito",$D208="Matriculado",$D208="Pré-inscrito"),(TODAY()-DATA.SAGA!$B208)/365*12,"*"))</f>
        <v>35.243835616438353</v>
      </c>
      <c r="K208" s="89" t="str">
        <f t="shared" si="6"/>
        <v>Formado</v>
      </c>
      <c r="L208" s="89">
        <f t="shared" ca="1" si="7"/>
        <v>35.243835616438353</v>
      </c>
      <c r="M208" s="87" t="str">
        <f t="shared" ca="1" si="8"/>
        <v>Egresso</v>
      </c>
      <c r="N208" s="89" t="str">
        <f t="shared" si="13"/>
        <v>*</v>
      </c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 x14ac:dyDescent="0.2">
      <c r="A209" s="87" t="str">
        <f>IF(LEFT(DATA.SAGA!$D209,2)="MA","Mestrado",
IF(LEFT(DATA.SAGA!$D209,2)="DA","Doutorado",
IF(LEFT(DATA.SAGA!$D209,2)="PD","Pós-Doutorado")))</f>
        <v>Mestrado</v>
      </c>
      <c r="B209" s="87" t="str">
        <f>DATA.SAGA!$E209</f>
        <v>Roberto Miranda Ramos Costa</v>
      </c>
      <c r="C209" s="87" t="str">
        <f>IF(DATA.SAGA!$H209="","Sem orientador",DATA.SAGA!$H209)</f>
        <v>EDF1074 - Patrícia Vigário</v>
      </c>
      <c r="D209" s="87" t="str">
        <f>DATA.SAGA!$J209</f>
        <v>Formado</v>
      </c>
      <c r="E209" s="87" t="str">
        <f>IF(DATA.SAGA!N209="","*",DATA.SAGA!N209)</f>
        <v>RJ</v>
      </c>
      <c r="F209" s="87">
        <f>YEAR(DATA.SAGA!$B209)</f>
        <v>2017</v>
      </c>
      <c r="G209" s="88" t="str">
        <f>IF(OR($D209="Pré-Inscrito",$D209="Matriculado",$D209="Trancado"),
IF($A209="Mestrado",DATA.SAGA!$B209+(365*24/12),DATA.SAGA!$B209+(365*48/12)),"*")</f>
        <v>*</v>
      </c>
      <c r="H209" s="89" t="str">
        <f t="shared" si="14"/>
        <v>*</v>
      </c>
      <c r="I209" s="87">
        <f>IF(DATA.SAGA!$K209="","*",YEAR(DATA.SAGA!$K209))</f>
        <v>2019</v>
      </c>
      <c r="J209" s="89">
        <f ca="1">IF($D209="Formado",(DATA.SAGA!$K209-DATA.SAGA!$B209)/365*12,
IF(OR($D209="Pré-Inscrito",$D209="Matriculado",$D209="Pré-inscrito"),(TODAY()-DATA.SAGA!$B209)/365*12,"*"))</f>
        <v>24.230136986301368</v>
      </c>
      <c r="K209" s="89" t="str">
        <f t="shared" si="6"/>
        <v>Formado</v>
      </c>
      <c r="L209" s="89">
        <f t="shared" ca="1" si="7"/>
        <v>24.230136986301368</v>
      </c>
      <c r="M209" s="87" t="str">
        <f t="shared" ca="1" si="8"/>
        <v>Egresso</v>
      </c>
      <c r="N209" s="89" t="str">
        <f t="shared" si="13"/>
        <v>*</v>
      </c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 x14ac:dyDescent="0.2">
      <c r="A210" s="87" t="str">
        <f>IF(LEFT(DATA.SAGA!$D210,2)="MA","Mestrado",
IF(LEFT(DATA.SAGA!$D210,2)="DA","Doutorado",
IF(LEFT(DATA.SAGA!$D210,2)="PD","Pós-Doutorado")))</f>
        <v>Mestrado</v>
      </c>
      <c r="B210" s="87" t="str">
        <f>DATA.SAGA!$E210</f>
        <v>Viviane Pereira de Souza Amaral</v>
      </c>
      <c r="C210" s="87" t="str">
        <f>IF(DATA.SAGA!$H210="","Sem orientador",DATA.SAGA!$H210)</f>
        <v>FTO1152 - Renato Almeida</v>
      </c>
      <c r="D210" s="87" t="str">
        <f>DATA.SAGA!$J210</f>
        <v>Formado</v>
      </c>
      <c r="E210" s="87" t="str">
        <f>IF(DATA.SAGA!N210="","*",DATA.SAGA!N210)</f>
        <v>RJ</v>
      </c>
      <c r="F210" s="87">
        <f>YEAR(DATA.SAGA!$B210)</f>
        <v>2017</v>
      </c>
      <c r="G210" s="88" t="str">
        <f>IF(OR($D210="Pré-Inscrito",$D210="Matriculado",$D210="Trancado"),
IF($A210="Mestrado",DATA.SAGA!$B210+(365*24/12),DATA.SAGA!$B210+(365*48/12)),"*")</f>
        <v>*</v>
      </c>
      <c r="H210" s="89" t="str">
        <f t="shared" si="14"/>
        <v>*</v>
      </c>
      <c r="I210" s="87">
        <f>IF(DATA.SAGA!$K210="","*",YEAR(DATA.SAGA!$K210))</f>
        <v>2020</v>
      </c>
      <c r="J210" s="89">
        <f ca="1">IF($D210="Formado",(DATA.SAGA!$K210-DATA.SAGA!$B210)/365*12,
IF(OR($D210="Pré-Inscrito",$D210="Matriculado",$D210="Pré-inscrito"),(TODAY()-DATA.SAGA!$B210)/365*12,"*"))</f>
        <v>36.295890410958904</v>
      </c>
      <c r="K210" s="89" t="str">
        <f t="shared" si="6"/>
        <v>Formado</v>
      </c>
      <c r="L210" s="89">
        <f t="shared" ca="1" si="7"/>
        <v>36.295890410958904</v>
      </c>
      <c r="M210" s="87" t="str">
        <f t="shared" ca="1" si="8"/>
        <v>Egresso</v>
      </c>
      <c r="N210" s="89" t="str">
        <f t="shared" si="13"/>
        <v>*</v>
      </c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 x14ac:dyDescent="0.2">
      <c r="A211" s="87" t="str">
        <f>IF(LEFT(DATA.SAGA!$D211,2)="MA","Mestrado",
IF(LEFT(DATA.SAGA!$D211,2)="DA","Doutorado",
IF(LEFT(DATA.SAGA!$D211,2)="PD","Pós-Doutorado")))</f>
        <v>Mestrado</v>
      </c>
      <c r="B211" s="87" t="str">
        <f>DATA.SAGA!$E211</f>
        <v>Raphael Marques Bragança Milagres</v>
      </c>
      <c r="C211" s="87" t="str">
        <f>IF(DATA.SAGA!$H211="","Sem orientador",DATA.SAGA!$H211)</f>
        <v>Sem orientador</v>
      </c>
      <c r="D211" s="87" t="str">
        <f>DATA.SAGA!$J211</f>
        <v>Desligado</v>
      </c>
      <c r="E211" s="87" t="str">
        <f>IF(DATA.SAGA!N211="","*",DATA.SAGA!N211)</f>
        <v>RJ</v>
      </c>
      <c r="F211" s="87">
        <f>YEAR(DATA.SAGA!$B211)</f>
        <v>2017</v>
      </c>
      <c r="G211" s="88" t="str">
        <f>IF(OR($D211="Pré-Inscrito",$D211="Matriculado",$D211="Trancado"),
IF($A211="Mestrado",DATA.SAGA!$B211+(365*24/12),DATA.SAGA!$B211+(365*48/12)),"*")</f>
        <v>*</v>
      </c>
      <c r="H211" s="89" t="str">
        <f t="shared" si="14"/>
        <v>*</v>
      </c>
      <c r="I211" s="87" t="str">
        <f>IF(DATA.SAGA!$K211="","*",YEAR(DATA.SAGA!$K211))</f>
        <v>*</v>
      </c>
      <c r="J211" s="89" t="str">
        <f ca="1">IF($D211="Formado",(DATA.SAGA!$K211-DATA.SAGA!$B211)/365*12,
IF(OR($D211="Pré-Inscrito",$D211="Matriculado",$D211="Pré-inscrito"),(TODAY()-DATA.SAGA!$B211)/365*12,"*"))</f>
        <v>*</v>
      </c>
      <c r="K211" s="89" t="str">
        <f t="shared" si="6"/>
        <v>Desligado</v>
      </c>
      <c r="L211" s="89" t="str">
        <f t="shared" si="7"/>
        <v>*</v>
      </c>
      <c r="M211" s="87" t="str">
        <f t="shared" ca="1" si="8"/>
        <v>*</v>
      </c>
      <c r="N211" s="89" t="str">
        <f t="shared" si="13"/>
        <v>*</v>
      </c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 x14ac:dyDescent="0.2">
      <c r="A212" s="87" t="str">
        <f>IF(LEFT(DATA.SAGA!$D212,2)="MA","Mestrado",
IF(LEFT(DATA.SAGA!$D212,2)="DA","Doutorado",
IF(LEFT(DATA.SAGA!$D212,2)="PD","Pós-Doutorado")))</f>
        <v>Mestrado</v>
      </c>
      <c r="B212" s="87" t="str">
        <f>DATA.SAGA!$E212</f>
        <v>Igor Macêdo Tavares Correia</v>
      </c>
      <c r="C212" s="87" t="str">
        <f>IF(DATA.SAGA!$H212="","Sem orientador",DATA.SAGA!$H212)</f>
        <v>FTO1137 - Ney Filho</v>
      </c>
      <c r="D212" s="87" t="str">
        <f>DATA.SAGA!$J212</f>
        <v>Formado</v>
      </c>
      <c r="E212" s="87" t="str">
        <f>IF(DATA.SAGA!N212="","*",DATA.SAGA!N212)</f>
        <v>RJ</v>
      </c>
      <c r="F212" s="87">
        <f>YEAR(DATA.SAGA!$B212)</f>
        <v>2017</v>
      </c>
      <c r="G212" s="88" t="str">
        <f>IF(OR($D212="Pré-Inscrito",$D212="Matriculado",$D212="Trancado"),
IF($A212="Mestrado",DATA.SAGA!$B212+(365*24/12),DATA.SAGA!$B212+(365*48/12)),"*")</f>
        <v>*</v>
      </c>
      <c r="H212" s="89" t="str">
        <f t="shared" si="14"/>
        <v>*</v>
      </c>
      <c r="I212" s="87">
        <f>IF(DATA.SAGA!$K212="","*",YEAR(DATA.SAGA!$K212))</f>
        <v>2019</v>
      </c>
      <c r="J212" s="89">
        <f ca="1">IF($D212="Formado",(DATA.SAGA!$K212-DATA.SAGA!$B212)/365*12,
IF(OR($D212="Pré-Inscrito",$D212="Matriculado",$D212="Pré-inscrito"),(TODAY()-DATA.SAGA!$B212)/365*12,"*"))</f>
        <v>23.638356164383563</v>
      </c>
      <c r="K212" s="89" t="str">
        <f t="shared" si="6"/>
        <v>Formado</v>
      </c>
      <c r="L212" s="89">
        <f t="shared" ca="1" si="7"/>
        <v>23.638356164383563</v>
      </c>
      <c r="M212" s="87" t="str">
        <f t="shared" ca="1" si="8"/>
        <v>Egresso</v>
      </c>
      <c r="N212" s="89" t="str">
        <f t="shared" si="13"/>
        <v>*</v>
      </c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 x14ac:dyDescent="0.2">
      <c r="A213" s="87" t="str">
        <f>IF(LEFT(DATA.SAGA!$D213,2)="MA","Mestrado",
IF(LEFT(DATA.SAGA!$D213,2)="DA","Doutorado",
IF(LEFT(DATA.SAGA!$D213,2)="PD","Pós-Doutorado")))</f>
        <v>Mestrado</v>
      </c>
      <c r="B213" s="87" t="str">
        <f>DATA.SAGA!$E213</f>
        <v>Marcia Cliton Bezerra</v>
      </c>
      <c r="C213" s="87" t="str">
        <f>IF(DATA.SAGA!$H213="","Sem orientador",DATA.SAGA!$H213)</f>
        <v>FTO1124 - Leandro Nogueira</v>
      </c>
      <c r="D213" s="87" t="str">
        <f>DATA.SAGA!$J213</f>
        <v>Formado</v>
      </c>
      <c r="E213" s="87" t="str">
        <f>IF(DATA.SAGA!N213="","*",DATA.SAGA!N213)</f>
        <v>PR</v>
      </c>
      <c r="F213" s="87">
        <f>YEAR(DATA.SAGA!$B213)</f>
        <v>2017</v>
      </c>
      <c r="G213" s="88" t="str">
        <f>IF(OR($D213="Pré-Inscrito",$D213="Matriculado",$D213="Trancado"),
IF($A213="Mestrado",DATA.SAGA!$B213+(365*24/12),DATA.SAGA!$B213+(365*48/12)),"*")</f>
        <v>*</v>
      </c>
      <c r="H213" s="89" t="str">
        <f t="shared" si="14"/>
        <v>*</v>
      </c>
      <c r="I213" s="87">
        <f>IF(DATA.SAGA!$K213="","*",YEAR(DATA.SAGA!$K213))</f>
        <v>2020</v>
      </c>
      <c r="J213" s="89">
        <f ca="1">IF($D213="Formado",(DATA.SAGA!$K213-DATA.SAGA!$B213)/365*12,
IF(OR($D213="Pré-Inscrito",$D213="Matriculado",$D213="Pré-inscrito"),(TODAY()-DATA.SAGA!$B213)/365*12,"*"))</f>
        <v>27.353424657534248</v>
      </c>
      <c r="K213" s="89" t="str">
        <f t="shared" si="6"/>
        <v>Formado</v>
      </c>
      <c r="L213" s="89">
        <f t="shared" ca="1" si="7"/>
        <v>27.353424657534248</v>
      </c>
      <c r="M213" s="87" t="str">
        <f t="shared" ca="1" si="8"/>
        <v>Egresso</v>
      </c>
      <c r="N213" s="89" t="str">
        <f t="shared" si="13"/>
        <v>*</v>
      </c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 x14ac:dyDescent="0.2">
      <c r="A214" s="87" t="str">
        <f>IF(LEFT(DATA.SAGA!$D214,2)="MA","Mestrado",
IF(LEFT(DATA.SAGA!$D214,2)="DA","Doutorado",
IF(LEFT(DATA.SAGA!$D214,2)="PD","Pós-Doutorado")))</f>
        <v>Mestrado</v>
      </c>
      <c r="B214" s="87" t="str">
        <f>DATA.SAGA!$E214</f>
        <v>Carolina Pontes Nonato</v>
      </c>
      <c r="C214" s="87" t="str">
        <f>IF(DATA.SAGA!$H214="","Sem orientador",DATA.SAGA!$H214)</f>
        <v>FTO1101 - Agnaldo Lopes</v>
      </c>
      <c r="D214" s="87" t="str">
        <f>DATA.SAGA!$J214</f>
        <v>Formado</v>
      </c>
      <c r="E214" s="87" t="str">
        <f>IF(DATA.SAGA!N214="","*",DATA.SAGA!N214)</f>
        <v>RJ</v>
      </c>
      <c r="F214" s="87">
        <f>YEAR(DATA.SAGA!$B214)</f>
        <v>2017</v>
      </c>
      <c r="G214" s="88" t="str">
        <f>IF(OR($D214="Pré-Inscrito",$D214="Matriculado",$D214="Trancado"),
IF($A214="Mestrado",DATA.SAGA!$B214+(365*24/12),DATA.SAGA!$B214+(365*48/12)),"*")</f>
        <v>*</v>
      </c>
      <c r="H214" s="89" t="str">
        <f t="shared" si="14"/>
        <v>*</v>
      </c>
      <c r="I214" s="87">
        <f>IF(DATA.SAGA!$K214="","*",YEAR(DATA.SAGA!$K214))</f>
        <v>2019</v>
      </c>
      <c r="J214" s="89">
        <f ca="1">IF($D214="Formado",(DATA.SAGA!$K214-DATA.SAGA!$B214)/365*12,
IF(OR($D214="Pré-Inscrito",$D214="Matriculado",$D214="Pré-inscrito"),(TODAY()-DATA.SAGA!$B214)/365*12,"*"))</f>
        <v>22.980821917808221</v>
      </c>
      <c r="K214" s="89" t="str">
        <f t="shared" si="6"/>
        <v>Formado</v>
      </c>
      <c r="L214" s="89">
        <f t="shared" ca="1" si="7"/>
        <v>22.980821917808221</v>
      </c>
      <c r="M214" s="87" t="str">
        <f t="shared" ca="1" si="8"/>
        <v>Egresso</v>
      </c>
      <c r="N214" s="89" t="str">
        <f t="shared" si="13"/>
        <v>*</v>
      </c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 x14ac:dyDescent="0.2">
      <c r="A215" s="87" t="str">
        <f>IF(LEFT(DATA.SAGA!$D215,2)="MA","Mestrado",
IF(LEFT(DATA.SAGA!$D215,2)="DA","Doutorado",
IF(LEFT(DATA.SAGA!$D215,2)="PD","Pós-Doutorado")))</f>
        <v>Mestrado</v>
      </c>
      <c r="B215" s="87" t="str">
        <f>DATA.SAGA!$E215</f>
        <v>Magda Valentim Palassi Quintela</v>
      </c>
      <c r="C215" s="87" t="str">
        <f>IF(DATA.SAGA!$H215="","Sem orientador",DATA.SAGA!$H215)</f>
        <v>Sem orientador</v>
      </c>
      <c r="D215" s="87" t="str">
        <f>DATA.SAGA!$J215</f>
        <v>Cancelado</v>
      </c>
      <c r="E215" s="87" t="str">
        <f>IF(DATA.SAGA!N215="","*",DATA.SAGA!N215)</f>
        <v>RJ</v>
      </c>
      <c r="F215" s="87">
        <f>YEAR(DATA.SAGA!$B215)</f>
        <v>2017</v>
      </c>
      <c r="G215" s="88" t="str">
        <f>IF(OR($D215="Pré-Inscrito",$D215="Matriculado",$D215="Trancado"),
IF($A215="Mestrado",DATA.SAGA!$B215+(365*24/12),DATA.SAGA!$B215+(365*48/12)),"*")</f>
        <v>*</v>
      </c>
      <c r="H215" s="89" t="str">
        <f t="shared" si="14"/>
        <v>*</v>
      </c>
      <c r="I215" s="87" t="str">
        <f>IF(DATA.SAGA!$K215="","*",YEAR(DATA.SAGA!$K215))</f>
        <v>*</v>
      </c>
      <c r="J215" s="89" t="str">
        <f ca="1">IF($D215="Formado",(DATA.SAGA!$K215-DATA.SAGA!$B215)/365*12,
IF(OR($D215="Pré-Inscrito",$D215="Matriculado",$D215="Pré-inscrito"),(TODAY()-DATA.SAGA!$B215)/365*12,"*"))</f>
        <v>*</v>
      </c>
      <c r="K215" s="89" t="str">
        <f t="shared" si="6"/>
        <v>Cancelado</v>
      </c>
      <c r="L215" s="89" t="str">
        <f t="shared" si="7"/>
        <v>*</v>
      </c>
      <c r="M215" s="87" t="str">
        <f t="shared" ca="1" si="8"/>
        <v>*</v>
      </c>
      <c r="N215" s="89" t="str">
        <f t="shared" si="13"/>
        <v>*</v>
      </c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 x14ac:dyDescent="0.2">
      <c r="A216" s="87" t="str">
        <f>IF(LEFT(DATA.SAGA!$D216,2)="MA","Mestrado",
IF(LEFT(DATA.SAGA!$D216,2)="DA","Doutorado",
IF(LEFT(DATA.SAGA!$D216,2)="PD","Pós-Doutorado")))</f>
        <v>Mestrado</v>
      </c>
      <c r="B216" s="87" t="str">
        <f>DATA.SAGA!$E216</f>
        <v>Magda Valentim Palassi Quintela</v>
      </c>
      <c r="C216" s="87" t="str">
        <f>IF(DATA.SAGA!$H216="","Sem orientador",DATA.SAGA!$H216)</f>
        <v>Sem orientador</v>
      </c>
      <c r="D216" s="87" t="str">
        <f>DATA.SAGA!$J216</f>
        <v>Cancelado</v>
      </c>
      <c r="E216" s="87" t="str">
        <f>IF(DATA.SAGA!N216="","*",DATA.SAGA!N216)</f>
        <v>RJ</v>
      </c>
      <c r="F216" s="87">
        <f>YEAR(DATA.SAGA!$B216)</f>
        <v>2017</v>
      </c>
      <c r="G216" s="88" t="str">
        <f>IF(OR($D216="Pré-Inscrito",$D216="Matriculado",$D216="Trancado"),
IF($A216="Mestrado",DATA.SAGA!$B216+(365*24/12),DATA.SAGA!$B216+(365*48/12)),"*")</f>
        <v>*</v>
      </c>
      <c r="H216" s="89" t="str">
        <f t="shared" si="14"/>
        <v>*</v>
      </c>
      <c r="I216" s="87" t="str">
        <f>IF(DATA.SAGA!$K216="","*",YEAR(DATA.SAGA!$K216))</f>
        <v>*</v>
      </c>
      <c r="J216" s="89" t="str">
        <f ca="1">IF($D216="Formado",(DATA.SAGA!$K216-DATA.SAGA!$B216)/365*12,
IF(OR($D216="Pré-Inscrito",$D216="Matriculado",$D216="Pré-inscrito"),(TODAY()-DATA.SAGA!$B216)/365*12,"*"))</f>
        <v>*</v>
      </c>
      <c r="K216" s="89" t="str">
        <f t="shared" si="6"/>
        <v>Cancelado</v>
      </c>
      <c r="L216" s="89" t="str">
        <f t="shared" si="7"/>
        <v>*</v>
      </c>
      <c r="M216" s="87" t="str">
        <f t="shared" ca="1" si="8"/>
        <v>*</v>
      </c>
      <c r="N216" s="89" t="str">
        <f t="shared" si="13"/>
        <v>*</v>
      </c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 x14ac:dyDescent="0.2">
      <c r="A217" s="87" t="str">
        <f>IF(LEFT(DATA.SAGA!$D217,2)="MA","Mestrado",
IF(LEFT(DATA.SAGA!$D217,2)="DA","Doutorado",
IF(LEFT(DATA.SAGA!$D217,2)="PD","Pós-Doutorado")))</f>
        <v>Mestrado</v>
      </c>
      <c r="B217" s="87" t="str">
        <f>DATA.SAGA!$E217</f>
        <v>Thais de Freitas Borba Pinheiro</v>
      </c>
      <c r="C217" s="87" t="str">
        <f>IF(DATA.SAGA!$H217="","Sem orientador",DATA.SAGA!$H217)</f>
        <v>FTO1137 - Ney Filho</v>
      </c>
      <c r="D217" s="87" t="str">
        <f>DATA.SAGA!$J217</f>
        <v>Formado</v>
      </c>
      <c r="E217" s="87" t="str">
        <f>IF(DATA.SAGA!N217="","*",DATA.SAGA!N217)</f>
        <v>RJ</v>
      </c>
      <c r="F217" s="87">
        <f>YEAR(DATA.SAGA!$B217)</f>
        <v>2017</v>
      </c>
      <c r="G217" s="88" t="str">
        <f>IF(OR($D217="Pré-Inscrito",$D217="Matriculado",$D217="Trancado"),
IF($A217="Mestrado",DATA.SAGA!$B217+(365*24/12),DATA.SAGA!$B217+(365*48/12)),"*")</f>
        <v>*</v>
      </c>
      <c r="H217" s="89" t="str">
        <f t="shared" si="14"/>
        <v>*</v>
      </c>
      <c r="I217" s="87">
        <f>IF(DATA.SAGA!$K217="","*",YEAR(DATA.SAGA!$K217))</f>
        <v>2020</v>
      </c>
      <c r="J217" s="89">
        <f ca="1">IF($D217="Formado",(DATA.SAGA!$K217-DATA.SAGA!$B217)/365*12,
IF(OR($D217="Pré-Inscrito",$D217="Matriculado",$D217="Pré-inscrito"),(TODAY()-DATA.SAGA!$B217)/365*12,"*"))</f>
        <v>30.706849315068492</v>
      </c>
      <c r="K217" s="89" t="str">
        <f t="shared" si="6"/>
        <v>Formado</v>
      </c>
      <c r="L217" s="89">
        <f t="shared" ca="1" si="7"/>
        <v>30.706849315068492</v>
      </c>
      <c r="M217" s="87" t="str">
        <f t="shared" ca="1" si="8"/>
        <v>Egresso</v>
      </c>
      <c r="N217" s="89" t="str">
        <f t="shared" si="13"/>
        <v>*</v>
      </c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 x14ac:dyDescent="0.2">
      <c r="A218" s="87" t="str">
        <f>IF(LEFT(DATA.SAGA!$D218,2)="MA","Mestrado",
IF(LEFT(DATA.SAGA!$D218,2)="DA","Doutorado",
IF(LEFT(DATA.SAGA!$D218,2)="PD","Pós-Doutorado")))</f>
        <v>Mestrado</v>
      </c>
      <c r="B218" s="87" t="str">
        <f>DATA.SAGA!$E218</f>
        <v>João Fabricio Salema</v>
      </c>
      <c r="C218" s="87" t="str">
        <f>IF(DATA.SAGA!$H218="","Sem orientador",DATA.SAGA!$H218)</f>
        <v>Sem orientador</v>
      </c>
      <c r="D218" s="87" t="str">
        <f>DATA.SAGA!$J218</f>
        <v>Desligado</v>
      </c>
      <c r="E218" s="87" t="str">
        <f>IF(DATA.SAGA!N218="","*",DATA.SAGA!N218)</f>
        <v>RJ</v>
      </c>
      <c r="F218" s="87">
        <f>YEAR(DATA.SAGA!$B218)</f>
        <v>2017</v>
      </c>
      <c r="G218" s="88" t="str">
        <f>IF(OR($D218="Pré-Inscrito",$D218="Matriculado",$D218="Trancado"),
IF($A218="Mestrado",DATA.SAGA!$B218+(365*24/12),DATA.SAGA!$B218+(365*48/12)),"*")</f>
        <v>*</v>
      </c>
      <c r="H218" s="89" t="str">
        <f t="shared" si="14"/>
        <v>*</v>
      </c>
      <c r="I218" s="87" t="str">
        <f>IF(DATA.SAGA!$K218="","*",YEAR(DATA.SAGA!$K218))</f>
        <v>*</v>
      </c>
      <c r="J218" s="89" t="str">
        <f ca="1">IF($D218="Formado",(DATA.SAGA!$K218-DATA.SAGA!$B218)/365*12,
IF(OR($D218="Pré-Inscrito",$D218="Matriculado",$D218="Pré-inscrito"),(TODAY()-DATA.SAGA!$B218)/365*12,"*"))</f>
        <v>*</v>
      </c>
      <c r="K218" s="89" t="str">
        <f t="shared" si="6"/>
        <v>Desligado</v>
      </c>
      <c r="L218" s="89" t="str">
        <f t="shared" si="7"/>
        <v>*</v>
      </c>
      <c r="M218" s="87" t="str">
        <f t="shared" ca="1" si="8"/>
        <v>*</v>
      </c>
      <c r="N218" s="89" t="str">
        <f t="shared" si="13"/>
        <v>*</v>
      </c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 x14ac:dyDescent="0.2">
      <c r="A219" s="87" t="str">
        <f>IF(LEFT(DATA.SAGA!$D219,2)="MA","Mestrado",
IF(LEFT(DATA.SAGA!$D219,2)="DA","Doutorado",
IF(LEFT(DATA.SAGA!$D219,2)="PD","Pós-Doutorado")))</f>
        <v>Mestrado</v>
      </c>
      <c r="B219" s="87" t="str">
        <f>DATA.SAGA!$E219</f>
        <v>Ailton Teixeira Osório</v>
      </c>
      <c r="C219" s="87" t="str">
        <f>IF(DATA.SAGA!$H219="","Sem orientador",DATA.SAGA!$H219)</f>
        <v>EDF1078 - Alex Souto Alves</v>
      </c>
      <c r="D219" s="87" t="str">
        <f>DATA.SAGA!$J219</f>
        <v>Formado</v>
      </c>
      <c r="E219" s="87" t="str">
        <f>IF(DATA.SAGA!N219="","*",DATA.SAGA!N219)</f>
        <v>RJ</v>
      </c>
      <c r="F219" s="87">
        <f>YEAR(DATA.SAGA!$B219)</f>
        <v>2017</v>
      </c>
      <c r="G219" s="88" t="str">
        <f>IF(OR($D219="Pré-Inscrito",$D219="Matriculado",$D219="Trancado"),
IF($A219="Mestrado",DATA.SAGA!$B219+(365*24/12),DATA.SAGA!$B219+(365*48/12)),"*")</f>
        <v>*</v>
      </c>
      <c r="H219" s="89" t="str">
        <f t="shared" si="14"/>
        <v>*</v>
      </c>
      <c r="I219" s="87">
        <f>IF(DATA.SAGA!$K219="","*",YEAR(DATA.SAGA!$K219))</f>
        <v>2020</v>
      </c>
      <c r="J219" s="89">
        <f ca="1">IF($D219="Formado",(DATA.SAGA!$K219-DATA.SAGA!$B219)/365*12,
IF(OR($D219="Pré-Inscrito",$D219="Matriculado",$D219="Pré-inscrito"),(TODAY()-DATA.SAGA!$B219)/365*12,"*"))</f>
        <v>28.56986301369863</v>
      </c>
      <c r="K219" s="89" t="str">
        <f t="shared" si="6"/>
        <v>Formado</v>
      </c>
      <c r="L219" s="89">
        <f t="shared" ca="1" si="7"/>
        <v>28.56986301369863</v>
      </c>
      <c r="M219" s="87" t="str">
        <f t="shared" ca="1" si="8"/>
        <v>Egresso</v>
      </c>
      <c r="N219" s="89" t="str">
        <f t="shared" si="13"/>
        <v>*</v>
      </c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 x14ac:dyDescent="0.2">
      <c r="A220" s="87" t="str">
        <f>IF(LEFT(DATA.SAGA!$D220,2)="MA","Mestrado",
IF(LEFT(DATA.SAGA!$D220,2)="DA","Doutorado",
IF(LEFT(DATA.SAGA!$D220,2)="PD","Pós-Doutorado")))</f>
        <v>Mestrado</v>
      </c>
      <c r="B220" s="87" t="str">
        <f>DATA.SAGA!$E220</f>
        <v>Gabriela Almeida de Mendonça Soares</v>
      </c>
      <c r="C220" s="87" t="str">
        <f>IF(DATA.SAGA!$H220="","Sem orientador",DATA.SAGA!$H220)</f>
        <v>Sem orientador</v>
      </c>
      <c r="D220" s="87" t="str">
        <f>DATA.SAGA!$J220</f>
        <v>Desligado</v>
      </c>
      <c r="E220" s="87" t="str">
        <f>IF(DATA.SAGA!N220="","*",DATA.SAGA!N220)</f>
        <v>RJ</v>
      </c>
      <c r="F220" s="87">
        <f>YEAR(DATA.SAGA!$B220)</f>
        <v>2017</v>
      </c>
      <c r="G220" s="88" t="str">
        <f>IF(OR($D220="Pré-Inscrito",$D220="Matriculado",$D220="Trancado"),
IF($A220="Mestrado",DATA.SAGA!$B220+(365*24/12),DATA.SAGA!$B220+(365*48/12)),"*")</f>
        <v>*</v>
      </c>
      <c r="H220" s="89" t="str">
        <f t="shared" si="14"/>
        <v>*</v>
      </c>
      <c r="I220" s="87" t="str">
        <f>IF(DATA.SAGA!$K220="","*",YEAR(DATA.SAGA!$K220))</f>
        <v>*</v>
      </c>
      <c r="J220" s="89" t="str">
        <f ca="1">IF($D220="Formado",(DATA.SAGA!$K220-DATA.SAGA!$B220)/365*12,
IF(OR($D220="Pré-Inscrito",$D220="Matriculado",$D220="Pré-inscrito"),(TODAY()-DATA.SAGA!$B220)/365*12,"*"))</f>
        <v>*</v>
      </c>
      <c r="K220" s="89" t="str">
        <f t="shared" si="6"/>
        <v>Desligado</v>
      </c>
      <c r="L220" s="89" t="str">
        <f t="shared" si="7"/>
        <v>*</v>
      </c>
      <c r="M220" s="87" t="str">
        <f t="shared" ca="1" si="8"/>
        <v>*</v>
      </c>
      <c r="N220" s="89" t="str">
        <f t="shared" si="13"/>
        <v>*</v>
      </c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 x14ac:dyDescent="0.2">
      <c r="A221" s="87" t="str">
        <f>IF(LEFT(DATA.SAGA!$D221,2)="MA","Mestrado",
IF(LEFT(DATA.SAGA!$D221,2)="DA","Doutorado",
IF(LEFT(DATA.SAGA!$D221,2)="PD","Pós-Doutorado")))</f>
        <v>Mestrado</v>
      </c>
      <c r="B221" s="87" t="str">
        <f>DATA.SAGA!$E221</f>
        <v>Bruno Rangel Antunes da Silva</v>
      </c>
      <c r="C221" s="87" t="str">
        <f>IF(DATA.SAGA!$H221="","Sem orientador",DATA.SAGA!$H221)</f>
        <v>Sem orientador</v>
      </c>
      <c r="D221" s="87" t="str">
        <f>DATA.SAGA!$J221</f>
        <v>Cancelado</v>
      </c>
      <c r="E221" s="87" t="str">
        <f>IF(DATA.SAGA!N221="","*",DATA.SAGA!N221)</f>
        <v>RJ</v>
      </c>
      <c r="F221" s="87">
        <f>YEAR(DATA.SAGA!$B221)</f>
        <v>2018</v>
      </c>
      <c r="G221" s="88" t="str">
        <f>IF(OR($D221="Pré-Inscrito",$D221="Matriculado",$D221="Trancado"),
IF($A221="Mestrado",DATA.SAGA!$B221+(365*24/12),DATA.SAGA!$B221+(365*48/12)),"*")</f>
        <v>*</v>
      </c>
      <c r="H221" s="89" t="str">
        <f t="shared" si="14"/>
        <v>*</v>
      </c>
      <c r="I221" s="87" t="str">
        <f>IF(DATA.SAGA!$K221="","*",YEAR(DATA.SAGA!$K221))</f>
        <v>*</v>
      </c>
      <c r="J221" s="89" t="str">
        <f ca="1">IF($D221="Formado",(DATA.SAGA!$K221-DATA.SAGA!$B221)/365*12,
IF(OR($D221="Pré-Inscrito",$D221="Matriculado",$D221="Pré-inscrito"),(TODAY()-DATA.SAGA!$B221)/365*12,"*"))</f>
        <v>*</v>
      </c>
      <c r="K221" s="89" t="str">
        <f t="shared" si="6"/>
        <v>Cancelado</v>
      </c>
      <c r="L221" s="89" t="str">
        <f t="shared" si="7"/>
        <v>*</v>
      </c>
      <c r="M221" s="87" t="str">
        <f t="shared" ca="1" si="8"/>
        <v>*</v>
      </c>
      <c r="N221" s="89" t="str">
        <f t="shared" si="13"/>
        <v>*</v>
      </c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 x14ac:dyDescent="0.2">
      <c r="A222" s="87" t="str">
        <f>IF(LEFT(DATA.SAGA!$D222,2)="MA","Mestrado",
IF(LEFT(DATA.SAGA!$D222,2)="DA","Doutorado",
IF(LEFT(DATA.SAGA!$D222,2)="PD","Pós-Doutorado")))</f>
        <v>Mestrado</v>
      </c>
      <c r="B222" s="87" t="str">
        <f>DATA.SAGA!$E222</f>
        <v>Patricia Marques Lisboa Aroso de Castro</v>
      </c>
      <c r="C222" s="87" t="str">
        <f>IF(DATA.SAGA!$H222="","Sem orientador",DATA.SAGA!$H222)</f>
        <v>EDF1074 - Patrícia Vigário</v>
      </c>
      <c r="D222" s="87" t="str">
        <f>DATA.SAGA!$J222</f>
        <v>Formado</v>
      </c>
      <c r="E222" s="87" t="str">
        <f>IF(DATA.SAGA!N222="","*",DATA.SAGA!N222)</f>
        <v>RJ</v>
      </c>
      <c r="F222" s="87">
        <f>YEAR(DATA.SAGA!$B222)</f>
        <v>2018</v>
      </c>
      <c r="G222" s="88" t="str">
        <f>IF(OR($D222="Pré-Inscrito",$D222="Matriculado",$D222="Trancado"),
IF($A222="Mestrado",DATA.SAGA!$B222+(365*24/12),DATA.SAGA!$B222+(365*48/12)),"*")</f>
        <v>*</v>
      </c>
      <c r="H222" s="89" t="str">
        <f t="shared" si="14"/>
        <v>*</v>
      </c>
      <c r="I222" s="87">
        <f>IF(DATA.SAGA!$K222="","*",YEAR(DATA.SAGA!$K222))</f>
        <v>2019</v>
      </c>
      <c r="J222" s="89">
        <f ca="1">IF($D222="Formado",(DATA.SAGA!$K222-DATA.SAGA!$B222)/365*12,
IF(OR($D222="Pré-Inscrito",$D222="Matriculado",$D222="Pré-inscrito"),(TODAY()-DATA.SAGA!$B222)/365*12,"*"))</f>
        <v>22.454794520547946</v>
      </c>
      <c r="K222" s="89" t="str">
        <f t="shared" si="6"/>
        <v>Formado</v>
      </c>
      <c r="L222" s="89">
        <f t="shared" ca="1" si="7"/>
        <v>22.454794520547946</v>
      </c>
      <c r="M222" s="87" t="str">
        <f t="shared" ca="1" si="8"/>
        <v>Egresso</v>
      </c>
      <c r="N222" s="89" t="str">
        <f t="shared" si="13"/>
        <v>*</v>
      </c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 x14ac:dyDescent="0.2">
      <c r="A223" s="87" t="str">
        <f>IF(LEFT(DATA.SAGA!$D223,2)="MA","Mestrado",
IF(LEFT(DATA.SAGA!$D223,2)="DA","Doutorado",
IF(LEFT(DATA.SAGA!$D223,2)="PD","Pós-Doutorado")))</f>
        <v>Mestrado</v>
      </c>
      <c r="B223" s="87" t="str">
        <f>DATA.SAGA!$E223</f>
        <v>Joelson Guilherme de Almeida</v>
      </c>
      <c r="C223" s="87" t="str">
        <f>IF(DATA.SAGA!$H223="","Sem orientador",DATA.SAGA!$H223)</f>
        <v>EDF1074 - Patrícia Vigário</v>
      </c>
      <c r="D223" s="87" t="str">
        <f>DATA.SAGA!$J223</f>
        <v>Formado</v>
      </c>
      <c r="E223" s="87" t="str">
        <f>IF(DATA.SAGA!N223="","*",DATA.SAGA!N223)</f>
        <v>RJ</v>
      </c>
      <c r="F223" s="87">
        <f>YEAR(DATA.SAGA!$B223)</f>
        <v>2018</v>
      </c>
      <c r="G223" s="88" t="str">
        <f>IF(OR($D223="Pré-Inscrito",$D223="Matriculado",$D223="Trancado"),
IF($A223="Mestrado",DATA.SAGA!$B223+(365*24/12),DATA.SAGA!$B223+(365*48/12)),"*")</f>
        <v>*</v>
      </c>
      <c r="H223" s="89" t="str">
        <f t="shared" si="14"/>
        <v>*</v>
      </c>
      <c r="I223" s="87">
        <f>IF(DATA.SAGA!$K223="","*",YEAR(DATA.SAGA!$K223))</f>
        <v>2020</v>
      </c>
      <c r="J223" s="89">
        <f ca="1">IF($D223="Formado",(DATA.SAGA!$K223-DATA.SAGA!$B223)/365*12,
IF(OR($D223="Pré-Inscrito",$D223="Matriculado",$D223="Pré-inscrito"),(TODAY()-DATA.SAGA!$B223)/365*12,"*"))</f>
        <v>27.18904109589041</v>
      </c>
      <c r="K223" s="89" t="str">
        <f t="shared" si="6"/>
        <v>Formado</v>
      </c>
      <c r="L223" s="89">
        <f t="shared" ca="1" si="7"/>
        <v>27.18904109589041</v>
      </c>
      <c r="M223" s="87" t="str">
        <f t="shared" ca="1" si="8"/>
        <v>Egresso</v>
      </c>
      <c r="N223" s="89" t="str">
        <f t="shared" si="13"/>
        <v>*</v>
      </c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 x14ac:dyDescent="0.2">
      <c r="A224" s="87" t="str">
        <f>IF(LEFT(DATA.SAGA!$D224,2)="MA","Mestrado",
IF(LEFT(DATA.SAGA!$D224,2)="DA","Doutorado",
IF(LEFT(DATA.SAGA!$D224,2)="PD","Pós-Doutorado")))</f>
        <v>Mestrado</v>
      </c>
      <c r="B224" s="87" t="str">
        <f>DATA.SAGA!$E224</f>
        <v>Bruno Rangel Antunes da Silva</v>
      </c>
      <c r="C224" s="87" t="str">
        <f>IF(DATA.SAGA!$H224="","Sem orientador",DATA.SAGA!$H224)</f>
        <v>Sem orientador</v>
      </c>
      <c r="D224" s="87" t="str">
        <f>DATA.SAGA!$J224</f>
        <v>Cancelado</v>
      </c>
      <c r="E224" s="87" t="str">
        <f>IF(DATA.SAGA!N224="","*",DATA.SAGA!N224)</f>
        <v>RJ</v>
      </c>
      <c r="F224" s="87">
        <f>YEAR(DATA.SAGA!$B224)</f>
        <v>2018</v>
      </c>
      <c r="G224" s="88" t="str">
        <f>IF(OR($D224="Pré-Inscrito",$D224="Matriculado",$D224="Trancado"),
IF($A224="Mestrado",DATA.SAGA!$B224+(365*24/12),DATA.SAGA!$B224+(365*48/12)),"*")</f>
        <v>*</v>
      </c>
      <c r="H224" s="89" t="str">
        <f t="shared" si="14"/>
        <v>*</v>
      </c>
      <c r="I224" s="87" t="str">
        <f>IF(DATA.SAGA!$K224="","*",YEAR(DATA.SAGA!$K224))</f>
        <v>*</v>
      </c>
      <c r="J224" s="89" t="str">
        <f ca="1">IF($D224="Formado",(DATA.SAGA!$K224-DATA.SAGA!$B224)/365*12,
IF(OR($D224="Pré-Inscrito",$D224="Matriculado",$D224="Pré-inscrito"),(TODAY()-DATA.SAGA!$B224)/365*12,"*"))</f>
        <v>*</v>
      </c>
      <c r="K224" s="89" t="str">
        <f t="shared" si="6"/>
        <v>Cancelado</v>
      </c>
      <c r="L224" s="89" t="str">
        <f t="shared" si="7"/>
        <v>*</v>
      </c>
      <c r="M224" s="87" t="str">
        <f t="shared" ca="1" si="8"/>
        <v>*</v>
      </c>
      <c r="N224" s="89" t="str">
        <f t="shared" si="13"/>
        <v>*</v>
      </c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 x14ac:dyDescent="0.2">
      <c r="A225" s="87" t="str">
        <f>IF(LEFT(DATA.SAGA!$D225,2)="MA","Mestrado",
IF(LEFT(DATA.SAGA!$D225,2)="DA","Doutorado",
IF(LEFT(DATA.SAGA!$D225,2)="PD","Pós-Doutorado")))</f>
        <v>Mestrado</v>
      </c>
      <c r="B225" s="87" t="str">
        <f>DATA.SAGA!$E225</f>
        <v>Felipe Paes Leme Diniz</v>
      </c>
      <c r="C225" s="87" t="str">
        <f>IF(DATA.SAGA!$H225="","Sem orientador",DATA.SAGA!$H225)</f>
        <v>FTO1152 - Renato Almeida</v>
      </c>
      <c r="D225" s="87" t="str">
        <f>DATA.SAGA!$J225</f>
        <v>Formado</v>
      </c>
      <c r="E225" s="87" t="str">
        <f>IF(DATA.SAGA!N225="","*",DATA.SAGA!N225)</f>
        <v>RJ</v>
      </c>
      <c r="F225" s="87">
        <f>YEAR(DATA.SAGA!$B225)</f>
        <v>2018</v>
      </c>
      <c r="G225" s="88" t="str">
        <f>IF(OR($D225="Pré-Inscrito",$D225="Matriculado",$D225="Trancado"),
IF($A225="Mestrado",DATA.SAGA!$B225+(365*24/12),DATA.SAGA!$B225+(365*48/12)),"*")</f>
        <v>*</v>
      </c>
      <c r="H225" s="89" t="str">
        <f t="shared" si="14"/>
        <v>*</v>
      </c>
      <c r="I225" s="87">
        <f>IF(DATA.SAGA!$K225="","*",YEAR(DATA.SAGA!$K225))</f>
        <v>2021</v>
      </c>
      <c r="J225" s="89">
        <f ca="1">IF($D225="Formado",(DATA.SAGA!$K225-DATA.SAGA!$B225)/365*12,
IF(OR($D225="Pré-Inscrito",$D225="Matriculado",$D225="Pré-inscrito"),(TODAY()-DATA.SAGA!$B225)/365*12,"*"))</f>
        <v>32.219178082191782</v>
      </c>
      <c r="K225" s="89" t="str">
        <f t="shared" si="6"/>
        <v>Formado</v>
      </c>
      <c r="L225" s="89">
        <f t="shared" ca="1" si="7"/>
        <v>32.219178082191782</v>
      </c>
      <c r="M225" s="87" t="str">
        <f t="shared" ca="1" si="8"/>
        <v>Egresso</v>
      </c>
      <c r="N225" s="89" t="str">
        <f t="shared" si="13"/>
        <v>*</v>
      </c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 x14ac:dyDescent="0.2">
      <c r="A226" s="87" t="str">
        <f>IF(LEFT(DATA.SAGA!$D226,2)="MA","Mestrado",
IF(LEFT(DATA.SAGA!$D226,2)="DA","Doutorado",
IF(LEFT(DATA.SAGA!$D226,2)="PD","Pós-Doutorado")))</f>
        <v>Mestrado</v>
      </c>
      <c r="B226" s="87" t="str">
        <f>DATA.SAGA!$E226</f>
        <v>Katia Prenda de Souza</v>
      </c>
      <c r="C226" s="87" t="str">
        <f>IF(DATA.SAGA!$H226="","Sem orientador",DATA.SAGA!$H226)</f>
        <v>EDF1074 - Patrícia Vigário</v>
      </c>
      <c r="D226" s="87" t="str">
        <f>DATA.SAGA!$J226</f>
        <v>Formado</v>
      </c>
      <c r="E226" s="87" t="str">
        <f>IF(DATA.SAGA!N226="","*",DATA.SAGA!N226)</f>
        <v>RJ</v>
      </c>
      <c r="F226" s="87">
        <f>YEAR(DATA.SAGA!$B226)</f>
        <v>2018</v>
      </c>
      <c r="G226" s="88" t="str">
        <f>IF(OR($D226="Pré-Inscrito",$D226="Matriculado",$D226="Trancado"),
IF($A226="Mestrado",DATA.SAGA!$B226+(365*24/12),DATA.SAGA!$B226+(365*48/12)),"*")</f>
        <v>*</v>
      </c>
      <c r="H226" s="89" t="str">
        <f t="shared" si="14"/>
        <v>*</v>
      </c>
      <c r="I226" s="87">
        <f>IF(DATA.SAGA!$K226="","*",YEAR(DATA.SAGA!$K226))</f>
        <v>2020</v>
      </c>
      <c r="J226" s="89">
        <f ca="1">IF($D226="Formado",(DATA.SAGA!$K226-DATA.SAGA!$B226)/365*12,
IF(OR($D226="Pré-Inscrito",$D226="Matriculado",$D226="Pré-inscrito"),(TODAY()-DATA.SAGA!$B226)/365*12,"*"))</f>
        <v>28.504109589041093</v>
      </c>
      <c r="K226" s="89" t="str">
        <f t="shared" si="6"/>
        <v>Formado</v>
      </c>
      <c r="L226" s="89">
        <f t="shared" ca="1" si="7"/>
        <v>28.504109589041093</v>
      </c>
      <c r="M226" s="87" t="str">
        <f t="shared" ca="1" si="8"/>
        <v>Egresso</v>
      </c>
      <c r="N226" s="89" t="str">
        <f t="shared" si="13"/>
        <v>*</v>
      </c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 x14ac:dyDescent="0.2">
      <c r="A227" s="87" t="str">
        <f>IF(LEFT(DATA.SAGA!$D227,2)="MA","Mestrado",
IF(LEFT(DATA.SAGA!$D227,2)="DA","Doutorado",
IF(LEFT(DATA.SAGA!$D227,2)="PD","Pós-Doutorado")))</f>
        <v>Mestrado</v>
      </c>
      <c r="B227" s="87" t="str">
        <f>DATA.SAGA!$E227</f>
        <v>Márcia Santos de Almeida</v>
      </c>
      <c r="C227" s="87" t="str">
        <f>IF(DATA.SAGA!$H227="","Sem orientador",DATA.SAGA!$H227)</f>
        <v>EDF1084 - Thiago Carvalho</v>
      </c>
      <c r="D227" s="87" t="str">
        <f>DATA.SAGA!$J227</f>
        <v>Formado</v>
      </c>
      <c r="E227" s="87" t="str">
        <f>IF(DATA.SAGA!N227="","*",DATA.SAGA!N227)</f>
        <v>RJ</v>
      </c>
      <c r="F227" s="87">
        <f>YEAR(DATA.SAGA!$B227)</f>
        <v>2018</v>
      </c>
      <c r="G227" s="88" t="str">
        <f>IF(OR($D227="Pré-Inscrito",$D227="Matriculado",$D227="Trancado"),
IF($A227="Mestrado",DATA.SAGA!$B227+(365*24/12),DATA.SAGA!$B227+(365*48/12)),"*")</f>
        <v>*</v>
      </c>
      <c r="H227" s="89" t="str">
        <f t="shared" si="14"/>
        <v>*</v>
      </c>
      <c r="I227" s="87">
        <f>IF(DATA.SAGA!$K227="","*",YEAR(DATA.SAGA!$K227))</f>
        <v>2021</v>
      </c>
      <c r="J227" s="89">
        <f ca="1">IF($D227="Formado",(DATA.SAGA!$K227-DATA.SAGA!$B227)/365*12,
IF(OR($D227="Pré-Inscrito",$D227="Matriculado",$D227="Pré-inscrito"),(TODAY()-DATA.SAGA!$B227)/365*12,"*"))</f>
        <v>35.802739726027397</v>
      </c>
      <c r="K227" s="89" t="str">
        <f t="shared" si="6"/>
        <v>Formado</v>
      </c>
      <c r="L227" s="89">
        <f t="shared" ca="1" si="7"/>
        <v>35.802739726027397</v>
      </c>
      <c r="M227" s="87" t="str">
        <f t="shared" ca="1" si="8"/>
        <v>Egresso</v>
      </c>
      <c r="N227" s="89" t="str">
        <f t="shared" si="13"/>
        <v>*</v>
      </c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 x14ac:dyDescent="0.2">
      <c r="A228" s="87" t="str">
        <f>IF(LEFT(DATA.SAGA!$D228,2)="MA","Mestrado",
IF(LEFT(DATA.SAGA!$D228,2)="DA","Doutorado",
IF(LEFT(DATA.SAGA!$D228,2)="PD","Pós-Doutorado")))</f>
        <v>Mestrado</v>
      </c>
      <c r="B228" s="87" t="str">
        <f>DATA.SAGA!$E228</f>
        <v>Marcia Cristina Ferreira de Souza</v>
      </c>
      <c r="C228" s="87" t="str">
        <f>IF(DATA.SAGA!$H228="","Sem orientador",DATA.SAGA!$H228)</f>
        <v>EDF1074 - Patrícia Vigário</v>
      </c>
      <c r="D228" s="87" t="str">
        <f>DATA.SAGA!$J228</f>
        <v>Formado</v>
      </c>
      <c r="E228" s="87" t="str">
        <f>IF(DATA.SAGA!N228="","*",DATA.SAGA!N228)</f>
        <v>RJ</v>
      </c>
      <c r="F228" s="87">
        <f>YEAR(DATA.SAGA!$B228)</f>
        <v>2018</v>
      </c>
      <c r="G228" s="88" t="str">
        <f>IF(OR($D228="Pré-Inscrito",$D228="Matriculado",$D228="Trancado"),
IF($A228="Mestrado",DATA.SAGA!$B228+(365*24/12),DATA.SAGA!$B228+(365*48/12)),"*")</f>
        <v>*</v>
      </c>
      <c r="H228" s="89" t="str">
        <f t="shared" si="14"/>
        <v>*</v>
      </c>
      <c r="I228" s="87">
        <f>IF(DATA.SAGA!$K228="","*",YEAR(DATA.SAGA!$K228))</f>
        <v>2020</v>
      </c>
      <c r="J228" s="89">
        <f ca="1">IF($D228="Formado",(DATA.SAGA!$K228-DATA.SAGA!$B228)/365*12,
IF(OR($D228="Pré-Inscrito",$D228="Matriculado",$D228="Pré-inscrito"),(TODAY()-DATA.SAGA!$B228)/365*12,"*"))</f>
        <v>28.438356164383563</v>
      </c>
      <c r="K228" s="89" t="str">
        <f t="shared" si="6"/>
        <v>Formado</v>
      </c>
      <c r="L228" s="89">
        <f t="shared" ca="1" si="7"/>
        <v>28.438356164383563</v>
      </c>
      <c r="M228" s="87" t="str">
        <f t="shared" ca="1" si="8"/>
        <v>Egresso</v>
      </c>
      <c r="N228" s="89" t="str">
        <f t="shared" si="13"/>
        <v>*</v>
      </c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 x14ac:dyDescent="0.2">
      <c r="A229" s="87" t="str">
        <f>IF(LEFT(DATA.SAGA!$D229,2)="MA","Mestrado",
IF(LEFT(DATA.SAGA!$D229,2)="DA","Doutorado",
IF(LEFT(DATA.SAGA!$D229,2)="PD","Pós-Doutorado")))</f>
        <v>Mestrado</v>
      </c>
      <c r="B229" s="87" t="str">
        <f>DATA.SAGA!$E229</f>
        <v>Marco Leandro Martins de Assis</v>
      </c>
      <c r="C229" s="87" t="str">
        <f>IF(DATA.SAGA!$H229="","Sem orientador",DATA.SAGA!$H229)</f>
        <v>EDF1078 - Alex Souto Alves</v>
      </c>
      <c r="D229" s="87" t="str">
        <f>DATA.SAGA!$J229</f>
        <v>Formado</v>
      </c>
      <c r="E229" s="87" t="str">
        <f>IF(DATA.SAGA!N229="","*",DATA.SAGA!N229)</f>
        <v>RJ</v>
      </c>
      <c r="F229" s="87">
        <f>YEAR(DATA.SAGA!$B229)</f>
        <v>2018</v>
      </c>
      <c r="G229" s="88" t="str">
        <f>IF(OR($D229="Pré-Inscrito",$D229="Matriculado",$D229="Trancado"),
IF($A229="Mestrado",DATA.SAGA!$B229+(365*24/12),DATA.SAGA!$B229+(365*48/12)),"*")</f>
        <v>*</v>
      </c>
      <c r="H229" s="89" t="str">
        <f t="shared" si="14"/>
        <v>*</v>
      </c>
      <c r="I229" s="87">
        <f>IF(DATA.SAGA!$K229="","*",YEAR(DATA.SAGA!$K229))</f>
        <v>2021</v>
      </c>
      <c r="J229" s="89">
        <f ca="1">IF($D229="Formado",(DATA.SAGA!$K229-DATA.SAGA!$B229)/365*12,
IF(OR($D229="Pré-Inscrito",$D229="Matriculado",$D229="Pré-inscrito"),(TODAY()-DATA.SAGA!$B229)/365*12,"*"))</f>
        <v>37.775342465753425</v>
      </c>
      <c r="K229" s="89" t="str">
        <f t="shared" si="6"/>
        <v>Formado</v>
      </c>
      <c r="L229" s="89">
        <f t="shared" ca="1" si="7"/>
        <v>37.775342465753425</v>
      </c>
      <c r="M229" s="87" t="str">
        <f t="shared" ca="1" si="8"/>
        <v>Egresso</v>
      </c>
      <c r="N229" s="89" t="str">
        <f t="shared" si="13"/>
        <v>*</v>
      </c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 x14ac:dyDescent="0.2">
      <c r="A230" s="87" t="str">
        <f>IF(LEFT(DATA.SAGA!$D230,2)="MA","Mestrado",
IF(LEFT(DATA.SAGA!$D230,2)="DA","Doutorado",
IF(LEFT(DATA.SAGA!$D230,2)="PD","Pós-Doutorado")))</f>
        <v>Mestrado</v>
      </c>
      <c r="B230" s="87" t="str">
        <f>DATA.SAGA!$E230</f>
        <v>Juliana Valentim Bittencourt</v>
      </c>
      <c r="C230" s="87" t="str">
        <f>IF(DATA.SAGA!$H230="","Sem orientador",DATA.SAGA!$H230)</f>
        <v>FTO1124 - Leandro Nogueira</v>
      </c>
      <c r="D230" s="87" t="str">
        <f>DATA.SAGA!$J230</f>
        <v>Formado</v>
      </c>
      <c r="E230" s="87" t="str">
        <f>IF(DATA.SAGA!N230="","*",DATA.SAGA!N230)</f>
        <v>RJ</v>
      </c>
      <c r="F230" s="87">
        <f>YEAR(DATA.SAGA!$B230)</f>
        <v>2018</v>
      </c>
      <c r="G230" s="88" t="str">
        <f>IF(OR($D230="Pré-Inscrito",$D230="Matriculado",$D230="Trancado"),
IF($A230="Mestrado",DATA.SAGA!$B230+(365*24/12),DATA.SAGA!$B230+(365*48/12)),"*")</f>
        <v>*</v>
      </c>
      <c r="H230" s="89" t="str">
        <f t="shared" si="14"/>
        <v>*</v>
      </c>
      <c r="I230" s="87">
        <f>IF(DATA.SAGA!$K230="","*",YEAR(DATA.SAGA!$K230))</f>
        <v>2019</v>
      </c>
      <c r="J230" s="89">
        <f ca="1">IF($D230="Formado",(DATA.SAGA!$K230-DATA.SAGA!$B230)/365*12,
IF(OR($D230="Pré-Inscrito",$D230="Matriculado",$D230="Pré-inscrito"),(TODAY()-DATA.SAGA!$B230)/365*12,"*"))</f>
        <v>14.104109589041094</v>
      </c>
      <c r="K230" s="89" t="str">
        <f t="shared" si="6"/>
        <v>Formado</v>
      </c>
      <c r="L230" s="89">
        <f t="shared" ca="1" si="7"/>
        <v>14.104109589041094</v>
      </c>
      <c r="M230" s="87" t="str">
        <f t="shared" ca="1" si="8"/>
        <v>Egresso</v>
      </c>
      <c r="N230" s="89" t="str">
        <f t="shared" si="13"/>
        <v>*</v>
      </c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 x14ac:dyDescent="0.2">
      <c r="A231" s="87" t="str">
        <f>IF(LEFT(DATA.SAGA!$D231,2)="MA","Mestrado",
IF(LEFT(DATA.SAGA!$D231,2)="DA","Doutorado",
IF(LEFT(DATA.SAGA!$D231,2)="PD","Pós-Doutorado")))</f>
        <v>Mestrado</v>
      </c>
      <c r="B231" s="87" t="str">
        <f>DATA.SAGA!$E231</f>
        <v>Louise da Silva Mota</v>
      </c>
      <c r="C231" s="87" t="str">
        <f>IF(DATA.SAGA!$H231="","Sem orientador",DATA.SAGA!$H231)</f>
        <v>Sem orientador</v>
      </c>
      <c r="D231" s="87" t="str">
        <f>DATA.SAGA!$J231</f>
        <v>Cancelado</v>
      </c>
      <c r="E231" s="87" t="str">
        <f>IF(DATA.SAGA!N231="","*",DATA.SAGA!N231)</f>
        <v>RJ</v>
      </c>
      <c r="F231" s="87">
        <f>YEAR(DATA.SAGA!$B231)</f>
        <v>2018</v>
      </c>
      <c r="G231" s="88" t="str">
        <f>IF(OR($D231="Pré-Inscrito",$D231="Matriculado",$D231="Trancado"),
IF($A231="Mestrado",DATA.SAGA!$B231+(365*24/12),DATA.SAGA!$B231+(365*48/12)),"*")</f>
        <v>*</v>
      </c>
      <c r="H231" s="89" t="str">
        <f t="shared" si="14"/>
        <v>*</v>
      </c>
      <c r="I231" s="87" t="str">
        <f>IF(DATA.SAGA!$K231="","*",YEAR(DATA.SAGA!$K231))</f>
        <v>*</v>
      </c>
      <c r="J231" s="89" t="str">
        <f ca="1">IF($D231="Formado",(DATA.SAGA!$K231-DATA.SAGA!$B231)/365*12,
IF(OR($D231="Pré-Inscrito",$D231="Matriculado",$D231="Pré-inscrito"),(TODAY()-DATA.SAGA!$B231)/365*12,"*"))</f>
        <v>*</v>
      </c>
      <c r="K231" s="89" t="str">
        <f t="shared" si="6"/>
        <v>Cancelado</v>
      </c>
      <c r="L231" s="89" t="str">
        <f t="shared" si="7"/>
        <v>*</v>
      </c>
      <c r="M231" s="87" t="str">
        <f t="shared" ca="1" si="8"/>
        <v>*</v>
      </c>
      <c r="N231" s="89" t="str">
        <f t="shared" si="13"/>
        <v>*</v>
      </c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 x14ac:dyDescent="0.2">
      <c r="A232" s="87" t="str">
        <f>IF(LEFT(DATA.SAGA!$D232,2)="MA","Mestrado",
IF(LEFT(DATA.SAGA!$D232,2)="DA","Doutorado",
IF(LEFT(DATA.SAGA!$D232,2)="PD","Pós-Doutorado")))</f>
        <v>Mestrado</v>
      </c>
      <c r="B232" s="87" t="str">
        <f>DATA.SAGA!$E232</f>
        <v>Marcus Vinicius de Oliveira</v>
      </c>
      <c r="C232" s="87" t="str">
        <f>IF(DATA.SAGA!$H232="","Sem orientador",DATA.SAGA!$H232)</f>
        <v>Sem orientador</v>
      </c>
      <c r="D232" s="87" t="str">
        <f>DATA.SAGA!$J232</f>
        <v>Desligado</v>
      </c>
      <c r="E232" s="87" t="str">
        <f>IF(DATA.SAGA!N232="","*",DATA.SAGA!N232)</f>
        <v>RJ</v>
      </c>
      <c r="F232" s="87">
        <f>YEAR(DATA.SAGA!$B232)</f>
        <v>2018</v>
      </c>
      <c r="G232" s="88" t="str">
        <f>IF(OR($D232="Pré-Inscrito",$D232="Matriculado",$D232="Trancado"),
IF($A232="Mestrado",DATA.SAGA!$B232+(365*24/12),DATA.SAGA!$B232+(365*48/12)),"*")</f>
        <v>*</v>
      </c>
      <c r="H232" s="89" t="str">
        <f t="shared" si="14"/>
        <v>*</v>
      </c>
      <c r="I232" s="87" t="str">
        <f>IF(DATA.SAGA!$K232="","*",YEAR(DATA.SAGA!$K232))</f>
        <v>*</v>
      </c>
      <c r="J232" s="89" t="str">
        <f ca="1">IF($D232="Formado",(DATA.SAGA!$K232-DATA.SAGA!$B232)/365*12,
IF(OR($D232="Pré-Inscrito",$D232="Matriculado",$D232="Pré-inscrito"),(TODAY()-DATA.SAGA!$B232)/365*12,"*"))</f>
        <v>*</v>
      </c>
      <c r="K232" s="89" t="str">
        <f t="shared" si="6"/>
        <v>Desligado</v>
      </c>
      <c r="L232" s="89" t="str">
        <f t="shared" si="7"/>
        <v>*</v>
      </c>
      <c r="M232" s="87" t="str">
        <f t="shared" ca="1" si="8"/>
        <v>*</v>
      </c>
      <c r="N232" s="89" t="str">
        <f t="shared" si="13"/>
        <v>*</v>
      </c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 x14ac:dyDescent="0.2">
      <c r="A233" s="87" t="str">
        <f>IF(LEFT(DATA.SAGA!$D233,2)="MA","Mestrado",
IF(LEFT(DATA.SAGA!$D233,2)="DA","Doutorado",
IF(LEFT(DATA.SAGA!$D233,2)="PD","Pós-Doutorado")))</f>
        <v>Mestrado</v>
      </c>
      <c r="B233" s="87" t="str">
        <f>DATA.SAGA!$E233</f>
        <v>Samantha Gomes de Alegria</v>
      </c>
      <c r="C233" s="87" t="str">
        <f>IF(DATA.SAGA!$H233="","Sem orientador",DATA.SAGA!$H233)</f>
        <v>FTO1101 - Agnaldo Lopes</v>
      </c>
      <c r="D233" s="87" t="str">
        <f>DATA.SAGA!$J233</f>
        <v>Formado</v>
      </c>
      <c r="E233" s="87" t="str">
        <f>IF(DATA.SAGA!N233="","*",DATA.SAGA!N233)</f>
        <v>RJ</v>
      </c>
      <c r="F233" s="87">
        <f>YEAR(DATA.SAGA!$B233)</f>
        <v>2018</v>
      </c>
      <c r="G233" s="88" t="str">
        <f>IF(OR($D233="Pré-Inscrito",$D233="Matriculado",$D233="Trancado"),
IF($A233="Mestrado",DATA.SAGA!$B233+(365*24/12),DATA.SAGA!$B233+(365*48/12)),"*")</f>
        <v>*</v>
      </c>
      <c r="H233" s="89" t="str">
        <f t="shared" si="14"/>
        <v>*</v>
      </c>
      <c r="I233" s="87">
        <f>IF(DATA.SAGA!$K233="","*",YEAR(DATA.SAGA!$K233))</f>
        <v>2020</v>
      </c>
      <c r="J233" s="89">
        <f ca="1">IF($D233="Formado",(DATA.SAGA!$K233-DATA.SAGA!$B233)/365*12,
IF(OR($D233="Pré-Inscrito",$D233="Matriculado",$D233="Pré-inscrito"),(TODAY()-DATA.SAGA!$B233)/365*12,"*"))</f>
        <v>19.824657534246576</v>
      </c>
      <c r="K233" s="89" t="str">
        <f t="shared" si="6"/>
        <v>Formado</v>
      </c>
      <c r="L233" s="89">
        <f t="shared" ca="1" si="7"/>
        <v>19.824657534246576</v>
      </c>
      <c r="M233" s="87" t="str">
        <f t="shared" ca="1" si="8"/>
        <v>Egresso</v>
      </c>
      <c r="N233" s="89" t="str">
        <f t="shared" si="13"/>
        <v>*</v>
      </c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 x14ac:dyDescent="0.2">
      <c r="A234" s="87" t="str">
        <f>IF(LEFT(DATA.SAGA!$D234,2)="MA","Mestrado",
IF(LEFT(DATA.SAGA!$D234,2)="DA","Doutorado",
IF(LEFT(DATA.SAGA!$D234,2)="PD","Pós-Doutorado")))</f>
        <v>Mestrado</v>
      </c>
      <c r="B234" s="87" t="str">
        <f>DATA.SAGA!$E234</f>
        <v>Eduardo Lobo Araujo</v>
      </c>
      <c r="C234" s="87" t="str">
        <f>IF(DATA.SAGA!$H234="","Sem orientador",DATA.SAGA!$H234)</f>
        <v>EDF1078 - Alex Souto Alves</v>
      </c>
      <c r="D234" s="87" t="str">
        <f>DATA.SAGA!$J234</f>
        <v>Formado</v>
      </c>
      <c r="E234" s="87" t="str">
        <f>IF(DATA.SAGA!N234="","*",DATA.SAGA!N234)</f>
        <v>RJ</v>
      </c>
      <c r="F234" s="87">
        <f>YEAR(DATA.SAGA!$B234)</f>
        <v>2018</v>
      </c>
      <c r="G234" s="88" t="str">
        <f>IF(OR($D234="Pré-Inscrito",$D234="Matriculado",$D234="Trancado"),
IF($A234="Mestrado",DATA.SAGA!$B234+(365*24/12),DATA.SAGA!$B234+(365*48/12)),"*")</f>
        <v>*</v>
      </c>
      <c r="H234" s="89" t="str">
        <f t="shared" si="14"/>
        <v>*</v>
      </c>
      <c r="I234" s="87">
        <f>IF(DATA.SAGA!$K234="","*",YEAR(DATA.SAGA!$K234))</f>
        <v>2020</v>
      </c>
      <c r="J234" s="89">
        <f ca="1">IF($D234="Formado",(DATA.SAGA!$K234-DATA.SAGA!$B234)/365*12,
IF(OR($D234="Pré-Inscrito",$D234="Matriculado",$D234="Pré-inscrito"),(TODAY()-DATA.SAGA!$B234)/365*12,"*"))</f>
        <v>27.813698630136987</v>
      </c>
      <c r="K234" s="89" t="str">
        <f t="shared" si="6"/>
        <v>Formado</v>
      </c>
      <c r="L234" s="89">
        <f t="shared" ca="1" si="7"/>
        <v>27.813698630136987</v>
      </c>
      <c r="M234" s="87" t="str">
        <f t="shared" ca="1" si="8"/>
        <v>Egresso</v>
      </c>
      <c r="N234" s="89" t="str">
        <f t="shared" si="13"/>
        <v>*</v>
      </c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 x14ac:dyDescent="0.2">
      <c r="A235" s="87" t="str">
        <f>IF(LEFT(DATA.SAGA!$D235,2)="MA","Mestrado",
IF(LEFT(DATA.SAGA!$D235,2)="DA","Doutorado",
IF(LEFT(DATA.SAGA!$D235,2)="PD","Pós-Doutorado")))</f>
        <v>Mestrado</v>
      </c>
      <c r="B235" s="87" t="str">
        <f>DATA.SAGA!$E235</f>
        <v>Gustavo Felicio Telles</v>
      </c>
      <c r="C235" s="87" t="str">
        <f>IF(DATA.SAGA!$H235="","Sem orientador",DATA.SAGA!$H235)</f>
        <v>FTO1124 - Leandro Nogueira</v>
      </c>
      <c r="D235" s="87" t="str">
        <f>DATA.SAGA!$J235</f>
        <v>Formado</v>
      </c>
      <c r="E235" s="87" t="str">
        <f>IF(DATA.SAGA!N235="","*",DATA.SAGA!N235)</f>
        <v>RJ</v>
      </c>
      <c r="F235" s="87">
        <f>YEAR(DATA.SAGA!$B235)</f>
        <v>2018</v>
      </c>
      <c r="G235" s="88" t="str">
        <f>IF(OR($D235="Pré-Inscrito",$D235="Matriculado",$D235="Trancado"),
IF($A235="Mestrado",DATA.SAGA!$B235+(365*24/12),DATA.SAGA!$B235+(365*48/12)),"*")</f>
        <v>*</v>
      </c>
      <c r="H235" s="89" t="str">
        <f t="shared" si="14"/>
        <v>*</v>
      </c>
      <c r="I235" s="87">
        <f>IF(DATA.SAGA!$K235="","*",YEAR(DATA.SAGA!$K235))</f>
        <v>2020</v>
      </c>
      <c r="J235" s="89">
        <f ca="1">IF($D235="Formado",(DATA.SAGA!$K235-DATA.SAGA!$B235)/365*12,
IF(OR($D235="Pré-Inscrito",$D235="Matriculado",$D235="Pré-inscrito"),(TODAY()-DATA.SAGA!$B235)/365*12,"*"))</f>
        <v>19.758904109589039</v>
      </c>
      <c r="K235" s="89" t="str">
        <f t="shared" si="6"/>
        <v>Formado</v>
      </c>
      <c r="L235" s="89">
        <f t="shared" ca="1" si="7"/>
        <v>19.758904109589039</v>
      </c>
      <c r="M235" s="87" t="str">
        <f t="shared" ca="1" si="8"/>
        <v>Egresso</v>
      </c>
      <c r="N235" s="89" t="str">
        <f t="shared" si="13"/>
        <v>*</v>
      </c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 x14ac:dyDescent="0.2">
      <c r="A236" s="87" t="str">
        <f>IF(LEFT(DATA.SAGA!$D236,2)="MA","Mestrado",
IF(LEFT(DATA.SAGA!$D236,2)="DA","Doutorado",
IF(LEFT(DATA.SAGA!$D236,2)="PD","Pós-Doutorado")))</f>
        <v>Mestrado</v>
      </c>
      <c r="B236" s="87" t="str">
        <f>DATA.SAGA!$E236</f>
        <v>Mônica Rotondo Pina</v>
      </c>
      <c r="C236" s="87" t="str">
        <f>IF(DATA.SAGA!$H236="","Sem orientador",DATA.SAGA!$H236)</f>
        <v>EDF1084 - Thiago Carvalho</v>
      </c>
      <c r="D236" s="87" t="str">
        <f>DATA.SAGA!$J236</f>
        <v>Formado</v>
      </c>
      <c r="E236" s="87" t="str">
        <f>IF(DATA.SAGA!N236="","*",DATA.SAGA!N236)</f>
        <v>MG</v>
      </c>
      <c r="F236" s="87">
        <f>YEAR(DATA.SAGA!$B236)</f>
        <v>2018</v>
      </c>
      <c r="G236" s="88" t="str">
        <f>IF(OR($D236="Pré-Inscrito",$D236="Matriculado",$D236="Trancado"),
IF($A236="Mestrado",DATA.SAGA!$B236+(365*24/12),DATA.SAGA!$B236+(365*48/12)),"*")</f>
        <v>*</v>
      </c>
      <c r="H236" s="89" t="str">
        <f t="shared" si="14"/>
        <v>*</v>
      </c>
      <c r="I236" s="87">
        <f>IF(DATA.SAGA!$K236="","*",YEAR(DATA.SAGA!$K236))</f>
        <v>2020</v>
      </c>
      <c r="J236" s="89">
        <f ca="1">IF($D236="Formado",(DATA.SAGA!$K236-DATA.SAGA!$B236)/365*12,
IF(OR($D236="Pré-Inscrito",$D236="Matriculado",$D236="Pré-inscrito"),(TODAY()-DATA.SAGA!$B236)/365*12,"*"))</f>
        <v>28.273972602739725</v>
      </c>
      <c r="K236" s="89" t="str">
        <f t="shared" si="6"/>
        <v>Formado</v>
      </c>
      <c r="L236" s="89">
        <f t="shared" ca="1" si="7"/>
        <v>28.273972602739725</v>
      </c>
      <c r="M236" s="87" t="str">
        <f t="shared" ca="1" si="8"/>
        <v>Egresso</v>
      </c>
      <c r="N236" s="89" t="str">
        <f t="shared" si="13"/>
        <v>*</v>
      </c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 x14ac:dyDescent="0.2">
      <c r="A237" s="87" t="str">
        <f>IF(LEFT(DATA.SAGA!$D237,2)="MA","Mestrado",
IF(LEFT(DATA.SAGA!$D237,2)="DA","Doutorado",
IF(LEFT(DATA.SAGA!$D237,2)="PD","Pós-Doutorado")))</f>
        <v>Mestrado</v>
      </c>
      <c r="B237" s="87" t="str">
        <f>DATA.SAGA!$E237</f>
        <v>Ana Carolina Brandão Assis</v>
      </c>
      <c r="C237" s="87" t="str">
        <f>IF(DATA.SAGA!$H237="","Sem orientador",DATA.SAGA!$H237)</f>
        <v>FTO1101 - Agnaldo Lopes</v>
      </c>
      <c r="D237" s="87" t="str">
        <f>DATA.SAGA!$J237</f>
        <v>Formado</v>
      </c>
      <c r="E237" s="87" t="str">
        <f>IF(DATA.SAGA!N237="","*",DATA.SAGA!N237)</f>
        <v>RJ</v>
      </c>
      <c r="F237" s="87">
        <f>YEAR(DATA.SAGA!$B237)</f>
        <v>2018</v>
      </c>
      <c r="G237" s="88" t="str">
        <f>IF(OR($D237="Pré-Inscrito",$D237="Matriculado",$D237="Trancado"),
IF($A237="Mestrado",DATA.SAGA!$B237+(365*24/12),DATA.SAGA!$B237+(365*48/12)),"*")</f>
        <v>*</v>
      </c>
      <c r="H237" s="89" t="str">
        <f t="shared" si="14"/>
        <v>*</v>
      </c>
      <c r="I237" s="87">
        <f>IF(DATA.SAGA!$K237="","*",YEAR(DATA.SAGA!$K237))</f>
        <v>2020</v>
      </c>
      <c r="J237" s="89">
        <f ca="1">IF($D237="Formado",(DATA.SAGA!$K237-DATA.SAGA!$B237)/365*12,
IF(OR($D237="Pré-Inscrito",$D237="Matriculado",$D237="Pré-inscrito"),(TODAY()-DATA.SAGA!$B237)/365*12,"*"))</f>
        <v>20.712328767123289</v>
      </c>
      <c r="K237" s="89" t="str">
        <f t="shared" si="6"/>
        <v>Formado</v>
      </c>
      <c r="L237" s="89">
        <f t="shared" ca="1" si="7"/>
        <v>20.712328767123289</v>
      </c>
      <c r="M237" s="87" t="str">
        <f t="shared" ca="1" si="8"/>
        <v>Egresso</v>
      </c>
      <c r="N237" s="89" t="str">
        <f t="shared" si="13"/>
        <v>*</v>
      </c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 x14ac:dyDescent="0.2">
      <c r="A238" s="87" t="str">
        <f>IF(LEFT(DATA.SAGA!$D238,2)="MA","Mestrado",
IF(LEFT(DATA.SAGA!$D238,2)="DA","Doutorado",
IF(LEFT(DATA.SAGA!$D238,2)="PD","Pós-Doutorado")))</f>
        <v>Mestrado</v>
      </c>
      <c r="B238" s="87" t="str">
        <f>DATA.SAGA!$E238</f>
        <v>Zilza Carolina de Arruda Lacerda</v>
      </c>
      <c r="C238" s="87" t="str">
        <f>IF(DATA.SAGA!$H238="","Sem orientador",DATA.SAGA!$H238)</f>
        <v>FTO1063 - Luis Felipe Reis</v>
      </c>
      <c r="D238" s="87" t="str">
        <f>DATA.SAGA!$J238</f>
        <v>Formado</v>
      </c>
      <c r="E238" s="87" t="str">
        <f>IF(DATA.SAGA!N238="","*",DATA.SAGA!N238)</f>
        <v>RJ</v>
      </c>
      <c r="F238" s="87">
        <f>YEAR(DATA.SAGA!$B238)</f>
        <v>2018</v>
      </c>
      <c r="G238" s="88" t="str">
        <f>IF(OR($D238="Pré-Inscrito",$D238="Matriculado",$D238="Trancado"),
IF($A238="Mestrado",DATA.SAGA!$B238+(365*24/12),DATA.SAGA!$B238+(365*48/12)),"*")</f>
        <v>*</v>
      </c>
      <c r="H238" s="89" t="str">
        <f t="shared" si="14"/>
        <v>*</v>
      </c>
      <c r="I238" s="87">
        <f>IF(DATA.SAGA!$K238="","*",YEAR(DATA.SAGA!$K238))</f>
        <v>2021</v>
      </c>
      <c r="J238" s="89">
        <f ca="1">IF($D238="Formado",(DATA.SAGA!$K238-DATA.SAGA!$B238)/365*12,
IF(OR($D238="Pré-Inscrito",$D238="Matriculado",$D238="Pré-inscrito"),(TODAY()-DATA.SAGA!$B238)/365*12,"*"))</f>
        <v>37.972602739726028</v>
      </c>
      <c r="K238" s="89" t="str">
        <f t="shared" si="6"/>
        <v>Formado</v>
      </c>
      <c r="L238" s="89">
        <f t="shared" ca="1" si="7"/>
        <v>37.972602739726028</v>
      </c>
      <c r="M238" s="87" t="str">
        <f t="shared" ca="1" si="8"/>
        <v>Egresso</v>
      </c>
      <c r="N238" s="89" t="str">
        <f t="shared" si="13"/>
        <v>*</v>
      </c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 x14ac:dyDescent="0.2">
      <c r="A239" s="87" t="str">
        <f>IF(LEFT(DATA.SAGA!$D239,2)="MA","Mestrado",
IF(LEFT(DATA.SAGA!$D239,2)="DA","Doutorado",
IF(LEFT(DATA.SAGA!$D239,2)="PD","Pós-Doutorado")))</f>
        <v>Mestrado</v>
      </c>
      <c r="B239" s="87" t="str">
        <f>DATA.SAGA!$E239</f>
        <v>Diego Paiva da Silva</v>
      </c>
      <c r="C239" s="87" t="str">
        <f>IF(DATA.SAGA!$H239="","Sem orientador",DATA.SAGA!$H239)</f>
        <v>Sem orientador</v>
      </c>
      <c r="D239" s="87" t="str">
        <f>DATA.SAGA!$J239</f>
        <v>Desligado</v>
      </c>
      <c r="E239" s="87" t="str">
        <f>IF(DATA.SAGA!N239="","*",DATA.SAGA!N239)</f>
        <v>RJ</v>
      </c>
      <c r="F239" s="87">
        <f>YEAR(DATA.SAGA!$B239)</f>
        <v>2018</v>
      </c>
      <c r="G239" s="88" t="str">
        <f>IF(OR($D239="Pré-Inscrito",$D239="Matriculado",$D239="Trancado"),
IF($A239="Mestrado",DATA.SAGA!$B239+(365*24/12),DATA.SAGA!$B239+(365*48/12)),"*")</f>
        <v>*</v>
      </c>
      <c r="H239" s="89" t="str">
        <f t="shared" si="14"/>
        <v>*</v>
      </c>
      <c r="I239" s="87" t="str">
        <f>IF(DATA.SAGA!$K239="","*",YEAR(DATA.SAGA!$K239))</f>
        <v>*</v>
      </c>
      <c r="J239" s="89" t="str">
        <f ca="1">IF($D239="Formado",(DATA.SAGA!$K239-DATA.SAGA!$B239)/365*12,
IF(OR($D239="Pré-Inscrito",$D239="Matriculado",$D239="Pré-inscrito"),(TODAY()-DATA.SAGA!$B239)/365*12,"*"))</f>
        <v>*</v>
      </c>
      <c r="K239" s="89" t="str">
        <f t="shared" si="6"/>
        <v>Desligado</v>
      </c>
      <c r="L239" s="89" t="str">
        <f t="shared" si="7"/>
        <v>*</v>
      </c>
      <c r="M239" s="87" t="str">
        <f t="shared" ca="1" si="8"/>
        <v>*</v>
      </c>
      <c r="N239" s="89" t="str">
        <f t="shared" si="13"/>
        <v>*</v>
      </c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 x14ac:dyDescent="0.2">
      <c r="A240" s="87" t="str">
        <f>IF(LEFT(DATA.SAGA!$D240,2)="MA","Mestrado",
IF(LEFT(DATA.SAGA!$D240,2)="DA","Doutorado",
IF(LEFT(DATA.SAGA!$D240,2)="PD","Pós-Doutorado")))</f>
        <v>Mestrado</v>
      </c>
      <c r="B240" s="87" t="str">
        <f>DATA.SAGA!$E240</f>
        <v>Marcos Vinicius Santos Braz</v>
      </c>
      <c r="C240" s="87" t="str">
        <f>IF(DATA.SAGA!$H240="","Sem orientador",DATA.SAGA!$H240)</f>
        <v>EDF1078 - Alex Souto Alves</v>
      </c>
      <c r="D240" s="87" t="str">
        <f>DATA.SAGA!$J240</f>
        <v>Formado</v>
      </c>
      <c r="E240" s="87" t="str">
        <f>IF(DATA.SAGA!N240="","*",DATA.SAGA!N240)</f>
        <v>RJ</v>
      </c>
      <c r="F240" s="87">
        <f>YEAR(DATA.SAGA!$B240)</f>
        <v>2018</v>
      </c>
      <c r="G240" s="88" t="str">
        <f>IF(OR($D240="Pré-Inscrito",$D240="Matriculado",$D240="Trancado"),
IF($A240="Mestrado",DATA.SAGA!$B240+(365*24/12),DATA.SAGA!$B240+(365*48/12)),"*")</f>
        <v>*</v>
      </c>
      <c r="H240" s="89" t="str">
        <f t="shared" si="14"/>
        <v>*</v>
      </c>
      <c r="I240" s="87">
        <f>IF(DATA.SAGA!$K240="","*",YEAR(DATA.SAGA!$K240))</f>
        <v>2021</v>
      </c>
      <c r="J240" s="89">
        <f ca="1">IF($D240="Formado",(DATA.SAGA!$K240-DATA.SAGA!$B240)/365*12,
IF(OR($D240="Pré-Inscrito",$D240="Matriculado",$D240="Pré-inscrito"),(TODAY()-DATA.SAGA!$B240)/365*12,"*"))</f>
        <v>30.542465753424658</v>
      </c>
      <c r="K240" s="89" t="str">
        <f t="shared" si="6"/>
        <v>Formado</v>
      </c>
      <c r="L240" s="89">
        <f t="shared" ca="1" si="7"/>
        <v>30.542465753424658</v>
      </c>
      <c r="M240" s="87" t="str">
        <f t="shared" ca="1" si="8"/>
        <v>Egresso</v>
      </c>
      <c r="N240" s="89" t="str">
        <f t="shared" si="13"/>
        <v>*</v>
      </c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 x14ac:dyDescent="0.2">
      <c r="A241" s="87" t="str">
        <f>IF(LEFT(DATA.SAGA!$D241,2)="MA","Mestrado",
IF(LEFT(DATA.SAGA!$D241,2)="DA","Doutorado",
IF(LEFT(DATA.SAGA!$D241,2)="PD","Pós-Doutorado")))</f>
        <v>Mestrado</v>
      </c>
      <c r="B241" s="87" t="str">
        <f>DATA.SAGA!$E241</f>
        <v>Patricia Oliveira da Silva</v>
      </c>
      <c r="C241" s="87" t="str">
        <f>IF(DATA.SAGA!$H241="","Sem orientador",DATA.SAGA!$H241)</f>
        <v>FTO1096 - Arthur Ferreira</v>
      </c>
      <c r="D241" s="87" t="str">
        <f>DATA.SAGA!$J241</f>
        <v>Formado</v>
      </c>
      <c r="E241" s="87" t="str">
        <f>IF(DATA.SAGA!N241="","*",DATA.SAGA!N241)</f>
        <v>RJ</v>
      </c>
      <c r="F241" s="87">
        <f>YEAR(DATA.SAGA!$B241)</f>
        <v>2018</v>
      </c>
      <c r="G241" s="88" t="str">
        <f>IF(OR($D241="Pré-Inscrito",$D241="Matriculado",$D241="Trancado"),
IF($A241="Mestrado",DATA.SAGA!$B241+(365*24/12),DATA.SAGA!$B241+(365*48/12)),"*")</f>
        <v>*</v>
      </c>
      <c r="H241" s="89" t="str">
        <f t="shared" si="14"/>
        <v>*</v>
      </c>
      <c r="I241" s="87">
        <f>IF(DATA.SAGA!$K241="","*",YEAR(DATA.SAGA!$K241))</f>
        <v>2021</v>
      </c>
      <c r="J241" s="89">
        <f ca="1">IF($D241="Formado",(DATA.SAGA!$K241-DATA.SAGA!$B241)/365*12,
IF(OR($D241="Pré-Inscrito",$D241="Matriculado",$D241="Pré-inscrito"),(TODAY()-DATA.SAGA!$B241)/365*12,"*"))</f>
        <v>32.153424657534245</v>
      </c>
      <c r="K241" s="89" t="str">
        <f t="shared" si="6"/>
        <v>Formado</v>
      </c>
      <c r="L241" s="89">
        <f t="shared" ca="1" si="7"/>
        <v>32.153424657534245</v>
      </c>
      <c r="M241" s="87" t="str">
        <f t="shared" ca="1" si="8"/>
        <v>Egresso</v>
      </c>
      <c r="N241" s="89" t="str">
        <f t="shared" si="13"/>
        <v>*</v>
      </c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 x14ac:dyDescent="0.2">
      <c r="A242" s="87" t="str">
        <f>IF(LEFT(DATA.SAGA!$D242,2)="MA","Mestrado",
IF(LEFT(DATA.SAGA!$D242,2)="DA","Doutorado",
IF(LEFT(DATA.SAGA!$D242,2)="PD","Pós-Doutorado")))</f>
        <v>Mestrado</v>
      </c>
      <c r="B242" s="87" t="str">
        <f>DATA.SAGA!$E242</f>
        <v>Rafael Teixeira Lopes</v>
      </c>
      <c r="C242" s="87" t="str">
        <f>IF(DATA.SAGA!$H242="","Sem orientador",DATA.SAGA!$H242)</f>
        <v>EDF1078 - Alex Souto Alves</v>
      </c>
      <c r="D242" s="87" t="str">
        <f>DATA.SAGA!$J242</f>
        <v>Formado</v>
      </c>
      <c r="E242" s="87" t="str">
        <f>IF(DATA.SAGA!N242="","*",DATA.SAGA!N242)</f>
        <v>RJ</v>
      </c>
      <c r="F242" s="87">
        <f>YEAR(DATA.SAGA!$B242)</f>
        <v>2018</v>
      </c>
      <c r="G242" s="88" t="str">
        <f>IF(OR($D242="Pré-Inscrito",$D242="Matriculado",$D242="Trancado"),
IF($A242="Mestrado",DATA.SAGA!$B242+(365*24/12),DATA.SAGA!$B242+(365*48/12)),"*")</f>
        <v>*</v>
      </c>
      <c r="H242" s="89" t="str">
        <f t="shared" si="14"/>
        <v>*</v>
      </c>
      <c r="I242" s="87">
        <f>IF(DATA.SAGA!$K242="","*",YEAR(DATA.SAGA!$K242))</f>
        <v>2020</v>
      </c>
      <c r="J242" s="89">
        <f ca="1">IF($D242="Formado",(DATA.SAGA!$K242-DATA.SAGA!$B242)/365*12,
IF(OR($D242="Pré-Inscrito",$D242="Matriculado",$D242="Pré-inscrito"),(TODAY()-DATA.SAGA!$B242)/365*12,"*"))</f>
        <v>26.169863013698631</v>
      </c>
      <c r="K242" s="89" t="str">
        <f t="shared" si="6"/>
        <v>Formado</v>
      </c>
      <c r="L242" s="89">
        <f t="shared" ca="1" si="7"/>
        <v>26.169863013698631</v>
      </c>
      <c r="M242" s="87" t="str">
        <f t="shared" ca="1" si="8"/>
        <v>Egresso</v>
      </c>
      <c r="N242" s="89" t="str">
        <f t="shared" si="13"/>
        <v>*</v>
      </c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 x14ac:dyDescent="0.2">
      <c r="A243" s="87" t="str">
        <f>IF(LEFT(DATA.SAGA!$D243,2)="MA","Mestrado",
IF(LEFT(DATA.SAGA!$D243,2)="DA","Doutorado",
IF(LEFT(DATA.SAGA!$D243,2)="PD","Pós-Doutorado")))</f>
        <v>Mestrado</v>
      </c>
      <c r="B243" s="87" t="str">
        <f>DATA.SAGA!$E243</f>
        <v>Igor Mauricio Antunes Carvalho</v>
      </c>
      <c r="C243" s="87" t="str">
        <f>IF(DATA.SAGA!$H243="","Sem orientador",DATA.SAGA!$H243)</f>
        <v>EDF1084 - Thiago Carvalho</v>
      </c>
      <c r="D243" s="87" t="str">
        <f>DATA.SAGA!$J243</f>
        <v>Formado</v>
      </c>
      <c r="E243" s="87" t="str">
        <f>IF(DATA.SAGA!N243="","*",DATA.SAGA!N243)</f>
        <v>RJ</v>
      </c>
      <c r="F243" s="87">
        <f>YEAR(DATA.SAGA!$B243)</f>
        <v>2018</v>
      </c>
      <c r="G243" s="88" t="str">
        <f>IF(OR($D243="Pré-Inscrito",$D243="Matriculado",$D243="Trancado"),
IF($A243="Mestrado",DATA.SAGA!$B243+(365*24/12),DATA.SAGA!$B243+(365*48/12)),"*")</f>
        <v>*</v>
      </c>
      <c r="H243" s="89" t="str">
        <f t="shared" si="14"/>
        <v>*</v>
      </c>
      <c r="I243" s="87">
        <f>IF(DATA.SAGA!$K243="","*",YEAR(DATA.SAGA!$K243))</f>
        <v>2021</v>
      </c>
      <c r="J243" s="89">
        <f ca="1">IF($D243="Formado",(DATA.SAGA!$K243-DATA.SAGA!$B243)/365*12,
IF(OR($D243="Pré-Inscrito",$D243="Matriculado",$D243="Pré-inscrito"),(TODAY()-DATA.SAGA!$B243)/365*12,"*"))</f>
        <v>30.608219178082194</v>
      </c>
      <c r="K243" s="89" t="str">
        <f t="shared" si="6"/>
        <v>Formado</v>
      </c>
      <c r="L243" s="89">
        <f t="shared" ca="1" si="7"/>
        <v>30.608219178082194</v>
      </c>
      <c r="M243" s="87" t="str">
        <f t="shared" ca="1" si="8"/>
        <v>Egresso</v>
      </c>
      <c r="N243" s="89" t="str">
        <f t="shared" si="13"/>
        <v>*</v>
      </c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 x14ac:dyDescent="0.2">
      <c r="A244" s="87" t="str">
        <f>IF(LEFT(DATA.SAGA!$D244,2)="MA","Mestrado",
IF(LEFT(DATA.SAGA!$D244,2)="DA","Doutorado",
IF(LEFT(DATA.SAGA!$D244,2)="PD","Pós-Doutorado")))</f>
        <v>Mestrado</v>
      </c>
      <c r="B244" s="87" t="str">
        <f>DATA.SAGA!$E244</f>
        <v>Ana Paula dos Santos Bento</v>
      </c>
      <c r="C244" s="87" t="str">
        <f>IF(DATA.SAGA!$H244="","Sem orientador",DATA.SAGA!$H244)</f>
        <v>FTO1152 - Renato Almeida</v>
      </c>
      <c r="D244" s="87" t="str">
        <f>DATA.SAGA!$J244</f>
        <v>Formado</v>
      </c>
      <c r="E244" s="87" t="str">
        <f>IF(DATA.SAGA!N244="","*",DATA.SAGA!N244)</f>
        <v>RJ</v>
      </c>
      <c r="F244" s="87">
        <f>YEAR(DATA.SAGA!$B244)</f>
        <v>2018</v>
      </c>
      <c r="G244" s="88" t="str">
        <f>IF(OR($D244="Pré-Inscrito",$D244="Matriculado",$D244="Trancado"),
IF($A244="Mestrado",DATA.SAGA!$B244+(365*24/12),DATA.SAGA!$B244+(365*48/12)),"*")</f>
        <v>*</v>
      </c>
      <c r="H244" s="89" t="str">
        <f t="shared" si="14"/>
        <v>*</v>
      </c>
      <c r="I244" s="87">
        <f>IF(DATA.SAGA!$K244="","*",YEAR(DATA.SAGA!$K244))</f>
        <v>2021</v>
      </c>
      <c r="J244" s="89">
        <f ca="1">IF($D244="Formado",(DATA.SAGA!$K244-DATA.SAGA!$B244)/365*12,
IF(OR($D244="Pré-Inscrito",$D244="Matriculado",$D244="Pré-inscrito"),(TODAY()-DATA.SAGA!$B244)/365*12,"*"))</f>
        <v>28.701369863013699</v>
      </c>
      <c r="K244" s="89" t="str">
        <f t="shared" si="6"/>
        <v>Formado</v>
      </c>
      <c r="L244" s="89">
        <f t="shared" ca="1" si="7"/>
        <v>28.701369863013699</v>
      </c>
      <c r="M244" s="87" t="str">
        <f t="shared" ca="1" si="8"/>
        <v>Egresso</v>
      </c>
      <c r="N244" s="89" t="str">
        <f t="shared" si="13"/>
        <v>*</v>
      </c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 x14ac:dyDescent="0.2">
      <c r="A245" s="87" t="str">
        <f>IF(LEFT(DATA.SAGA!$D245,2)="MA","Mestrado",
IF(LEFT(DATA.SAGA!$D245,2)="DA","Doutorado",
IF(LEFT(DATA.SAGA!$D245,2)="PD","Pós-Doutorado")))</f>
        <v>Mestrado</v>
      </c>
      <c r="B245" s="87" t="str">
        <f>DATA.SAGA!$E245</f>
        <v>Geferson Honorato da Silva</v>
      </c>
      <c r="C245" s="87" t="str">
        <f>IF(DATA.SAGA!$H245="","Sem orientador",DATA.SAGA!$H245)</f>
        <v>EDF1078 - Alex Souto Alves</v>
      </c>
      <c r="D245" s="87" t="str">
        <f>DATA.SAGA!$J245</f>
        <v>Formado</v>
      </c>
      <c r="E245" s="87" t="str">
        <f>IF(DATA.SAGA!N245="","*",DATA.SAGA!N245)</f>
        <v>RJ</v>
      </c>
      <c r="F245" s="87">
        <f>YEAR(DATA.SAGA!$B245)</f>
        <v>2018</v>
      </c>
      <c r="G245" s="88" t="str">
        <f>IF(OR($D245="Pré-Inscrito",$D245="Matriculado",$D245="Trancado"),
IF($A245="Mestrado",DATA.SAGA!$B245+(365*24/12),DATA.SAGA!$B245+(365*48/12)),"*")</f>
        <v>*</v>
      </c>
      <c r="H245" s="89" t="str">
        <f t="shared" si="14"/>
        <v>*</v>
      </c>
      <c r="I245" s="87">
        <f>IF(DATA.SAGA!$K245="","*",YEAR(DATA.SAGA!$K245))</f>
        <v>2021</v>
      </c>
      <c r="J245" s="89">
        <f ca="1">IF($D245="Formado",(DATA.SAGA!$K245-DATA.SAGA!$B245)/365*12,
IF(OR($D245="Pré-Inscrito",$D245="Matriculado",$D245="Pré-inscrito"),(TODAY()-DATA.SAGA!$B245)/365*12,"*"))</f>
        <v>29.62191780821918</v>
      </c>
      <c r="K245" s="89" t="str">
        <f t="shared" si="6"/>
        <v>Formado</v>
      </c>
      <c r="L245" s="89">
        <f t="shared" ca="1" si="7"/>
        <v>29.62191780821918</v>
      </c>
      <c r="M245" s="87" t="str">
        <f t="shared" ca="1" si="8"/>
        <v>Egresso</v>
      </c>
      <c r="N245" s="89" t="str">
        <f t="shared" si="13"/>
        <v>*</v>
      </c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 x14ac:dyDescent="0.2">
      <c r="A246" s="87" t="str">
        <f>IF(LEFT(DATA.SAGA!$D246,2)="MA","Mestrado",
IF(LEFT(DATA.SAGA!$D246,2)="DA","Doutorado",
IF(LEFT(DATA.SAGA!$D246,2)="PD","Pós-Doutorado")))</f>
        <v>Mestrado</v>
      </c>
      <c r="B246" s="87" t="str">
        <f>DATA.SAGA!$E246</f>
        <v>Lucas Pires Lopes</v>
      </c>
      <c r="C246" s="87" t="str">
        <f>IF(DATA.SAGA!$H246="","Sem orientador",DATA.SAGA!$H246)</f>
        <v>Sem orientador</v>
      </c>
      <c r="D246" s="87" t="str">
        <f>DATA.SAGA!$J246</f>
        <v>Cancelado</v>
      </c>
      <c r="E246" s="87" t="str">
        <f>IF(DATA.SAGA!N246="","*",DATA.SAGA!N246)</f>
        <v>RJ</v>
      </c>
      <c r="F246" s="87">
        <f>YEAR(DATA.SAGA!$B246)</f>
        <v>2018</v>
      </c>
      <c r="G246" s="88" t="str">
        <f>IF(OR($D246="Pré-Inscrito",$D246="Matriculado",$D246="Trancado"),
IF($A246="Mestrado",DATA.SAGA!$B246+(365*24/12),DATA.SAGA!$B246+(365*48/12)),"*")</f>
        <v>*</v>
      </c>
      <c r="H246" s="89" t="str">
        <f t="shared" si="14"/>
        <v>*</v>
      </c>
      <c r="I246" s="87" t="str">
        <f>IF(DATA.SAGA!$K246="","*",YEAR(DATA.SAGA!$K246))</f>
        <v>*</v>
      </c>
      <c r="J246" s="89" t="str">
        <f ca="1">IF($D246="Formado",(DATA.SAGA!$K246-DATA.SAGA!$B246)/365*12,
IF(OR($D246="Pré-Inscrito",$D246="Matriculado",$D246="Pré-inscrito"),(TODAY()-DATA.SAGA!$B246)/365*12,"*"))</f>
        <v>*</v>
      </c>
      <c r="K246" s="89" t="str">
        <f t="shared" si="6"/>
        <v>Cancelado</v>
      </c>
      <c r="L246" s="89" t="str">
        <f t="shared" si="7"/>
        <v>*</v>
      </c>
      <c r="M246" s="87" t="str">
        <f t="shared" ca="1" si="8"/>
        <v>*</v>
      </c>
      <c r="N246" s="89" t="str">
        <f t="shared" si="13"/>
        <v>*</v>
      </c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 x14ac:dyDescent="0.2">
      <c r="A247" s="87" t="str">
        <f>IF(LEFT(DATA.SAGA!$D247,2)="MA","Mestrado",
IF(LEFT(DATA.SAGA!$D247,2)="DA","Doutorado",
IF(LEFT(DATA.SAGA!$D247,2)="PD","Pós-Doutorado")))</f>
        <v>Mestrado</v>
      </c>
      <c r="B247" s="87" t="str">
        <f>DATA.SAGA!$E247</f>
        <v>Karen Ribeiro Theodoro dos Santos</v>
      </c>
      <c r="C247" s="87" t="str">
        <f>IF(DATA.SAGA!$H247="","Sem orientador",DATA.SAGA!$H247)</f>
        <v>Sem orientador</v>
      </c>
      <c r="D247" s="87" t="str">
        <f>DATA.SAGA!$J247</f>
        <v>Cancelado</v>
      </c>
      <c r="E247" s="87" t="str">
        <f>IF(DATA.SAGA!N247="","*",DATA.SAGA!N247)</f>
        <v>RJ</v>
      </c>
      <c r="F247" s="87">
        <f>YEAR(DATA.SAGA!$B247)</f>
        <v>2018</v>
      </c>
      <c r="G247" s="88" t="str">
        <f>IF(OR($D247="Pré-Inscrito",$D247="Matriculado",$D247="Trancado"),
IF($A247="Mestrado",DATA.SAGA!$B247+(365*24/12),DATA.SAGA!$B247+(365*48/12)),"*")</f>
        <v>*</v>
      </c>
      <c r="H247" s="89" t="str">
        <f t="shared" si="14"/>
        <v>*</v>
      </c>
      <c r="I247" s="87" t="str">
        <f>IF(DATA.SAGA!$K247="","*",YEAR(DATA.SAGA!$K247))</f>
        <v>*</v>
      </c>
      <c r="J247" s="89" t="str">
        <f ca="1">IF($D247="Formado",(DATA.SAGA!$K247-DATA.SAGA!$B247)/365*12,
IF(OR($D247="Pré-Inscrito",$D247="Matriculado",$D247="Pré-inscrito"),(TODAY()-DATA.SAGA!$B247)/365*12,"*"))</f>
        <v>*</v>
      </c>
      <c r="K247" s="89" t="str">
        <f t="shared" si="6"/>
        <v>Cancelado</v>
      </c>
      <c r="L247" s="89" t="str">
        <f t="shared" si="7"/>
        <v>*</v>
      </c>
      <c r="M247" s="87" t="str">
        <f t="shared" ca="1" si="8"/>
        <v>*</v>
      </c>
      <c r="N247" s="89" t="str">
        <f t="shared" si="13"/>
        <v>*</v>
      </c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 x14ac:dyDescent="0.2">
      <c r="A248" s="87" t="str">
        <f>IF(LEFT(DATA.SAGA!$D248,2)="MA","Mestrado",
IF(LEFT(DATA.SAGA!$D248,2)="DA","Doutorado",
IF(LEFT(DATA.SAGA!$D248,2)="PD","Pós-Doutorado")))</f>
        <v>Mestrado</v>
      </c>
      <c r="B248" s="87" t="str">
        <f>DATA.SAGA!$E248</f>
        <v>Ari Cantuaria Vilela</v>
      </c>
      <c r="C248" s="87" t="str">
        <f>IF(DATA.SAGA!$H248="","Sem orientador",DATA.SAGA!$H248)</f>
        <v>FTO1152 - Renato Almeida</v>
      </c>
      <c r="D248" s="87" t="str">
        <f>DATA.SAGA!$J248</f>
        <v>Formado</v>
      </c>
      <c r="E248" s="87" t="str">
        <f>IF(DATA.SAGA!N248="","*",DATA.SAGA!N248)</f>
        <v>RJ</v>
      </c>
      <c r="F248" s="87">
        <f>YEAR(DATA.SAGA!$B248)</f>
        <v>2018</v>
      </c>
      <c r="G248" s="88" t="str">
        <f>IF(OR($D248="Pré-Inscrito",$D248="Matriculado",$D248="Trancado"),
IF($A248="Mestrado",DATA.SAGA!$B248+(365*24/12),DATA.SAGA!$B248+(365*48/12)),"*")</f>
        <v>*</v>
      </c>
      <c r="H248" s="89" t="str">
        <f t="shared" si="14"/>
        <v>*</v>
      </c>
      <c r="I248" s="87">
        <f>IF(DATA.SAGA!$K248="","*",YEAR(DATA.SAGA!$K248))</f>
        <v>2021</v>
      </c>
      <c r="J248" s="89">
        <f ca="1">IF($D248="Formado",(DATA.SAGA!$K248-DATA.SAGA!$B248)/365*12,
IF(OR($D248="Pré-Inscrito",$D248="Matriculado",$D248="Pré-inscrito"),(TODAY()-DATA.SAGA!$B248)/365*12,"*"))</f>
        <v>26.926027397260274</v>
      </c>
      <c r="K248" s="89" t="str">
        <f t="shared" si="6"/>
        <v>Formado</v>
      </c>
      <c r="L248" s="89">
        <f t="shared" ca="1" si="7"/>
        <v>26.926027397260274</v>
      </c>
      <c r="M248" s="87" t="str">
        <f t="shared" ca="1" si="8"/>
        <v>Egresso</v>
      </c>
      <c r="N248" s="89" t="str">
        <f t="shared" si="13"/>
        <v>*</v>
      </c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 x14ac:dyDescent="0.2">
      <c r="A249" s="87" t="str">
        <f>IF(LEFT(DATA.SAGA!$D249,2)="MA","Mestrado",
IF(LEFT(DATA.SAGA!$D249,2)="DA","Doutorado",
IF(LEFT(DATA.SAGA!$D249,2)="PD","Pós-Doutorado")))</f>
        <v>Mestrado</v>
      </c>
      <c r="B249" s="87" t="str">
        <f>DATA.SAGA!$E249</f>
        <v>Carlos Alberto Felix Fonseca Junior</v>
      </c>
      <c r="C249" s="87" t="str">
        <f>IF(DATA.SAGA!$H249="","Sem orientador",DATA.SAGA!$H249)</f>
        <v>Sem orientador</v>
      </c>
      <c r="D249" s="87" t="str">
        <f>DATA.SAGA!$J249</f>
        <v>Cancelado</v>
      </c>
      <c r="E249" s="87" t="str">
        <f>IF(DATA.SAGA!N249="","*",DATA.SAGA!N249)</f>
        <v>RJ</v>
      </c>
      <c r="F249" s="87">
        <f>YEAR(DATA.SAGA!$B249)</f>
        <v>2018</v>
      </c>
      <c r="G249" s="88" t="str">
        <f>IF(OR($D249="Pré-Inscrito",$D249="Matriculado",$D249="Trancado"),
IF($A249="Mestrado",DATA.SAGA!$B249+(365*24/12),DATA.SAGA!$B249+(365*48/12)),"*")</f>
        <v>*</v>
      </c>
      <c r="H249" s="89" t="str">
        <f t="shared" si="14"/>
        <v>*</v>
      </c>
      <c r="I249" s="87" t="str">
        <f>IF(DATA.SAGA!$K249="","*",YEAR(DATA.SAGA!$K249))</f>
        <v>*</v>
      </c>
      <c r="J249" s="89" t="str">
        <f ca="1">IF($D249="Formado",(DATA.SAGA!$K249-DATA.SAGA!$B249)/365*12,
IF(OR($D249="Pré-Inscrito",$D249="Matriculado",$D249="Pré-inscrito"),(TODAY()-DATA.SAGA!$B249)/365*12,"*"))</f>
        <v>*</v>
      </c>
      <c r="K249" s="89" t="str">
        <f t="shared" si="6"/>
        <v>Cancelado</v>
      </c>
      <c r="L249" s="89" t="str">
        <f t="shared" si="7"/>
        <v>*</v>
      </c>
      <c r="M249" s="87" t="str">
        <f t="shared" ca="1" si="8"/>
        <v>*</v>
      </c>
      <c r="N249" s="89" t="str">
        <f t="shared" si="13"/>
        <v>*</v>
      </c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 x14ac:dyDescent="0.2">
      <c r="A250" s="87" t="str">
        <f>IF(LEFT(DATA.SAGA!$D250,2)="MA","Mestrado",
IF(LEFT(DATA.SAGA!$D250,2)="DA","Doutorado",
IF(LEFT(DATA.SAGA!$D250,2)="PD","Pós-Doutorado")))</f>
        <v>Mestrado</v>
      </c>
      <c r="B250" s="87" t="str">
        <f>DATA.SAGA!$E250</f>
        <v>Flávia de Albuquerque Fernandes Oliveira</v>
      </c>
      <c r="C250" s="87" t="str">
        <f>IF(DATA.SAGA!$H250="","Sem orientador",DATA.SAGA!$H250)</f>
        <v>EDF1084 - Thiago Carvalho</v>
      </c>
      <c r="D250" s="87" t="str">
        <f>DATA.SAGA!$J250</f>
        <v>Formado</v>
      </c>
      <c r="E250" s="87" t="str">
        <f>IF(DATA.SAGA!N250="","*",DATA.SAGA!N250)</f>
        <v>RJ</v>
      </c>
      <c r="F250" s="87">
        <f>YEAR(DATA.SAGA!$B250)</f>
        <v>2018</v>
      </c>
      <c r="G250" s="88" t="str">
        <f>IF(OR($D250="Pré-Inscrito",$D250="Matriculado",$D250="Trancado"),
IF($A250="Mestrado",DATA.SAGA!$B250+(365*24/12),DATA.SAGA!$B250+(365*48/12)),"*")</f>
        <v>*</v>
      </c>
      <c r="H250" s="89" t="str">
        <f t="shared" si="14"/>
        <v>*</v>
      </c>
      <c r="I250" s="87">
        <f>IF(DATA.SAGA!$K250="","*",YEAR(DATA.SAGA!$K250))</f>
        <v>2021</v>
      </c>
      <c r="J250" s="89">
        <f ca="1">IF($D250="Formado",(DATA.SAGA!$K250-DATA.SAGA!$B250)/365*12,
IF(OR($D250="Pré-Inscrito",$D250="Matriculado",$D250="Pré-inscrito"),(TODAY()-DATA.SAGA!$B250)/365*12,"*"))</f>
        <v>27.287671232876715</v>
      </c>
      <c r="K250" s="89" t="str">
        <f t="shared" si="6"/>
        <v>Formado</v>
      </c>
      <c r="L250" s="89">
        <f t="shared" ca="1" si="7"/>
        <v>27.287671232876715</v>
      </c>
      <c r="M250" s="87" t="str">
        <f t="shared" ca="1" si="8"/>
        <v>Egresso</v>
      </c>
      <c r="N250" s="89" t="str">
        <f t="shared" si="13"/>
        <v>*</v>
      </c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 x14ac:dyDescent="0.2">
      <c r="A251" s="87" t="str">
        <f>IF(LEFT(DATA.SAGA!$D251,2)="MA","Mestrado",
IF(LEFT(DATA.SAGA!$D251,2)="DA","Doutorado",
IF(LEFT(DATA.SAGA!$D251,2)="PD","Pós-Doutorado")))</f>
        <v>Mestrado</v>
      </c>
      <c r="B251" s="87" t="str">
        <f>DATA.SAGA!$E251</f>
        <v>Gabriela Fonseca Saliba</v>
      </c>
      <c r="C251" s="87" t="str">
        <f>IF(DATA.SAGA!$H251="","Sem orientador",DATA.SAGA!$H251)</f>
        <v>FTO1140 - Igor Jesus</v>
      </c>
      <c r="D251" s="87" t="str">
        <f>DATA.SAGA!$J251</f>
        <v>Formado</v>
      </c>
      <c r="E251" s="87" t="str">
        <f>IF(DATA.SAGA!N251="","*",DATA.SAGA!N251)</f>
        <v>RJ</v>
      </c>
      <c r="F251" s="87">
        <f>YEAR(DATA.SAGA!$B251)</f>
        <v>2018</v>
      </c>
      <c r="G251" s="88" t="str">
        <f>IF(OR($D251="Pré-Inscrito",$D251="Matriculado",$D251="Trancado"),
IF($A251="Mestrado",DATA.SAGA!$B251+(365*24/12),DATA.SAGA!$B251+(365*48/12)),"*")</f>
        <v>*</v>
      </c>
      <c r="H251" s="89" t="str">
        <f t="shared" si="14"/>
        <v>*</v>
      </c>
      <c r="I251" s="87">
        <f>IF(DATA.SAGA!$K251="","*",YEAR(DATA.SAGA!$K251))</f>
        <v>2021</v>
      </c>
      <c r="J251" s="89">
        <f ca="1">IF($D251="Formado",(DATA.SAGA!$K251-DATA.SAGA!$B251)/365*12,
IF(OR($D251="Pré-Inscrito",$D251="Matriculado",$D251="Pré-inscrito"),(TODAY()-DATA.SAGA!$B251)/365*12,"*"))</f>
        <v>28.372602739726027</v>
      </c>
      <c r="K251" s="89" t="str">
        <f t="shared" si="6"/>
        <v>Formado</v>
      </c>
      <c r="L251" s="89">
        <f t="shared" ca="1" si="7"/>
        <v>28.372602739726027</v>
      </c>
      <c r="M251" s="87" t="str">
        <f t="shared" ca="1" si="8"/>
        <v>Egresso</v>
      </c>
      <c r="N251" s="89" t="str">
        <f t="shared" si="13"/>
        <v>*</v>
      </c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 x14ac:dyDescent="0.2">
      <c r="A252" s="87" t="str">
        <f>IF(LEFT(DATA.SAGA!$D252,2)="MA","Mestrado",
IF(LEFT(DATA.SAGA!$D252,2)="DA","Doutorado",
IF(LEFT(DATA.SAGA!$D252,2)="PD","Pós-Doutorado")))</f>
        <v>Mestrado</v>
      </c>
      <c r="B252" s="87" t="str">
        <f>DATA.SAGA!$E252</f>
        <v>Ricardo Leo de Almeida Costa</v>
      </c>
      <c r="C252" s="87" t="str">
        <f>IF(DATA.SAGA!$H252="","Sem orientador",DATA.SAGA!$H252)</f>
        <v>Sem orientador</v>
      </c>
      <c r="D252" s="87" t="str">
        <f>DATA.SAGA!$J252</f>
        <v>Desligado</v>
      </c>
      <c r="E252" s="87" t="str">
        <f>IF(DATA.SAGA!N252="","*",DATA.SAGA!N252)</f>
        <v>RJ</v>
      </c>
      <c r="F252" s="87">
        <f>YEAR(DATA.SAGA!$B252)</f>
        <v>2018</v>
      </c>
      <c r="G252" s="88" t="str">
        <f>IF(OR($D252="Pré-Inscrito",$D252="Matriculado",$D252="Trancado"),
IF($A252="Mestrado",DATA.SAGA!$B252+(365*24/12),DATA.SAGA!$B252+(365*48/12)),"*")</f>
        <v>*</v>
      </c>
      <c r="H252" s="89" t="str">
        <f t="shared" si="14"/>
        <v>*</v>
      </c>
      <c r="I252" s="87" t="str">
        <f>IF(DATA.SAGA!$K252="","*",YEAR(DATA.SAGA!$K252))</f>
        <v>*</v>
      </c>
      <c r="J252" s="89" t="str">
        <f ca="1">IF($D252="Formado",(DATA.SAGA!$K252-DATA.SAGA!$B252)/365*12,
IF(OR($D252="Pré-Inscrito",$D252="Matriculado",$D252="Pré-inscrito"),(TODAY()-DATA.SAGA!$B252)/365*12,"*"))</f>
        <v>*</v>
      </c>
      <c r="K252" s="89" t="str">
        <f t="shared" si="6"/>
        <v>Desligado</v>
      </c>
      <c r="L252" s="89" t="str">
        <f t="shared" si="7"/>
        <v>*</v>
      </c>
      <c r="M252" s="87" t="str">
        <f t="shared" ca="1" si="8"/>
        <v>*</v>
      </c>
      <c r="N252" s="89" t="str">
        <f t="shared" si="13"/>
        <v>*</v>
      </c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 x14ac:dyDescent="0.2">
      <c r="A253" s="87" t="str">
        <f>IF(LEFT(DATA.SAGA!$D253,2)="MA","Mestrado",
IF(LEFT(DATA.SAGA!$D253,2)="DA","Doutorado",
IF(LEFT(DATA.SAGA!$D253,2)="PD","Pós-Doutorado")))</f>
        <v>Mestrado</v>
      </c>
      <c r="B253" s="87" t="str">
        <f>DATA.SAGA!$E253</f>
        <v>Tulio Monteiro Lago</v>
      </c>
      <c r="C253" s="87" t="str">
        <f>IF(DATA.SAGA!$H253="","Sem orientador",DATA.SAGA!$H253)</f>
        <v>EDF1084 - Thiago Carvalho</v>
      </c>
      <c r="D253" s="87" t="str">
        <f>DATA.SAGA!$J253</f>
        <v>Formado</v>
      </c>
      <c r="E253" s="87" t="str">
        <f>IF(DATA.SAGA!N253="","*",DATA.SAGA!N253)</f>
        <v>RJ</v>
      </c>
      <c r="F253" s="87">
        <f>YEAR(DATA.SAGA!$B253)</f>
        <v>2018</v>
      </c>
      <c r="G253" s="88" t="str">
        <f>IF(OR($D253="Pré-Inscrito",$D253="Matriculado",$D253="Trancado"),
IF($A253="Mestrado",DATA.SAGA!$B253+(365*24/12),DATA.SAGA!$B253+(365*48/12)),"*")</f>
        <v>*</v>
      </c>
      <c r="H253" s="89" t="str">
        <f t="shared" si="14"/>
        <v>*</v>
      </c>
      <c r="I253" s="87">
        <f>IF(DATA.SAGA!$K253="","*",YEAR(DATA.SAGA!$K253))</f>
        <v>2021</v>
      </c>
      <c r="J253" s="89">
        <f ca="1">IF($D253="Formado",(DATA.SAGA!$K253-DATA.SAGA!$B253)/365*12,
IF(OR($D253="Pré-Inscrito",$D253="Matriculado",$D253="Pré-inscrito"),(TODAY()-DATA.SAGA!$B253)/365*12,"*"))</f>
        <v>26.926027397260274</v>
      </c>
      <c r="K253" s="89" t="str">
        <f t="shared" si="6"/>
        <v>Formado</v>
      </c>
      <c r="L253" s="89">
        <f t="shared" ca="1" si="7"/>
        <v>26.926027397260274</v>
      </c>
      <c r="M253" s="87" t="str">
        <f t="shared" ca="1" si="8"/>
        <v>Egresso</v>
      </c>
      <c r="N253" s="89" t="str">
        <f t="shared" si="13"/>
        <v>*</v>
      </c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 x14ac:dyDescent="0.2">
      <c r="A254" s="87" t="str">
        <f>IF(LEFT(DATA.SAGA!$D254,2)="MA","Mestrado",
IF(LEFT(DATA.SAGA!$D254,2)="DA","Doutorado",
IF(LEFT(DATA.SAGA!$D254,2)="PD","Pós-Doutorado")))</f>
        <v>Mestrado</v>
      </c>
      <c r="B254" s="87" t="str">
        <f>DATA.SAGA!$E254</f>
        <v>Emilson Machado da Luz</v>
      </c>
      <c r="C254" s="87" t="str">
        <f>IF(DATA.SAGA!$H254="","Sem orientador",DATA.SAGA!$H254)</f>
        <v>Sem orientador</v>
      </c>
      <c r="D254" s="87" t="str">
        <f>DATA.SAGA!$J254</f>
        <v>Desligado</v>
      </c>
      <c r="E254" s="87" t="str">
        <f>IF(DATA.SAGA!N254="","*",DATA.SAGA!N254)</f>
        <v>RJ</v>
      </c>
      <c r="F254" s="87">
        <f>YEAR(DATA.SAGA!$B254)</f>
        <v>2018</v>
      </c>
      <c r="G254" s="88" t="str">
        <f>IF(OR($D254="Pré-Inscrito",$D254="Matriculado",$D254="Trancado"),
IF($A254="Mestrado",DATA.SAGA!$B254+(365*24/12),DATA.SAGA!$B254+(365*48/12)),"*")</f>
        <v>*</v>
      </c>
      <c r="H254" s="89" t="str">
        <f t="shared" si="14"/>
        <v>*</v>
      </c>
      <c r="I254" s="87" t="str">
        <f>IF(DATA.SAGA!$K254="","*",YEAR(DATA.SAGA!$K254))</f>
        <v>*</v>
      </c>
      <c r="J254" s="89" t="str">
        <f ca="1">IF($D254="Formado",(DATA.SAGA!$K254-DATA.SAGA!$B254)/365*12,
IF(OR($D254="Pré-Inscrito",$D254="Matriculado",$D254="Pré-inscrito"),(TODAY()-DATA.SAGA!$B254)/365*12,"*"))</f>
        <v>*</v>
      </c>
      <c r="K254" s="89" t="str">
        <f t="shared" si="6"/>
        <v>Desligado</v>
      </c>
      <c r="L254" s="89" t="str">
        <f t="shared" si="7"/>
        <v>*</v>
      </c>
      <c r="M254" s="87" t="str">
        <f t="shared" ca="1" si="8"/>
        <v>*</v>
      </c>
      <c r="N254" s="89" t="str">
        <f t="shared" si="13"/>
        <v>*</v>
      </c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 x14ac:dyDescent="0.2">
      <c r="A255" s="87" t="str">
        <f>IF(LEFT(DATA.SAGA!$D255,2)="MA","Mestrado",
IF(LEFT(DATA.SAGA!$D255,2)="DA","Doutorado",
IF(LEFT(DATA.SAGA!$D255,2)="PD","Pós-Doutorado")))</f>
        <v>Mestrado</v>
      </c>
      <c r="B255" s="87" t="str">
        <f>DATA.SAGA!$E255</f>
        <v>Isaac Salomão Bocai</v>
      </c>
      <c r="C255" s="87" t="str">
        <f>IF(DATA.SAGA!$H255="","Sem orientador",DATA.SAGA!$H255)</f>
        <v>FTO1152 - Renato Almeida</v>
      </c>
      <c r="D255" s="87" t="str">
        <f>DATA.SAGA!$J255</f>
        <v>Formado</v>
      </c>
      <c r="E255" s="87" t="str">
        <f>IF(DATA.SAGA!N255="","*",DATA.SAGA!N255)</f>
        <v>RJ</v>
      </c>
      <c r="F255" s="87">
        <f>YEAR(DATA.SAGA!$B255)</f>
        <v>2019</v>
      </c>
      <c r="G255" s="88" t="str">
        <f>IF(OR($D255="Pré-Inscrito",$D255="Matriculado",$D255="Trancado"),
IF($A255="Mestrado",DATA.SAGA!$B255+(365*24/12),DATA.SAGA!$B255+(365*48/12)),"*")</f>
        <v>*</v>
      </c>
      <c r="H255" s="89" t="str">
        <f t="shared" si="14"/>
        <v>*</v>
      </c>
      <c r="I255" s="87">
        <f>IF(DATA.SAGA!$K255="","*",YEAR(DATA.SAGA!$K255))</f>
        <v>2021</v>
      </c>
      <c r="J255" s="89">
        <f ca="1">IF($D255="Formado",(DATA.SAGA!$K255-DATA.SAGA!$B255)/365*12,
IF(OR($D255="Pré-Inscrito",$D255="Matriculado",$D255="Pré-inscrito"),(TODAY()-DATA.SAGA!$B255)/365*12,"*"))</f>
        <v>35.408219178082192</v>
      </c>
      <c r="K255" s="89" t="str">
        <f t="shared" si="6"/>
        <v>Formado</v>
      </c>
      <c r="L255" s="89">
        <f t="shared" ca="1" si="7"/>
        <v>35.408219178082192</v>
      </c>
      <c r="M255" s="87" t="str">
        <f t="shared" ca="1" si="8"/>
        <v>Egresso</v>
      </c>
      <c r="N255" s="89" t="str">
        <f t="shared" si="13"/>
        <v>*</v>
      </c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 x14ac:dyDescent="0.2">
      <c r="A256" s="87" t="str">
        <f>IF(LEFT(DATA.SAGA!$D256,2)="MA","Mestrado",
IF(LEFT(DATA.SAGA!$D256,2)="DA","Doutorado",
IF(LEFT(DATA.SAGA!$D256,2)="PD","Pós-Doutorado")))</f>
        <v>Mestrado</v>
      </c>
      <c r="B256" s="87" t="str">
        <f>DATA.SAGA!$E256</f>
        <v>Rodolpho Torres da Costa</v>
      </c>
      <c r="C256" s="87" t="str">
        <f>IF(DATA.SAGA!$H256="","Sem orientador",DATA.SAGA!$H256)</f>
        <v>Sem orientador</v>
      </c>
      <c r="D256" s="87" t="str">
        <f>DATA.SAGA!$J256</f>
        <v>Desligado</v>
      </c>
      <c r="E256" s="87" t="str">
        <f>IF(DATA.SAGA!N256="","*",DATA.SAGA!N256)</f>
        <v>RJ</v>
      </c>
      <c r="F256" s="87">
        <f>YEAR(DATA.SAGA!$B256)</f>
        <v>2019</v>
      </c>
      <c r="G256" s="88" t="str">
        <f>IF(OR($D256="Pré-Inscrito",$D256="Matriculado",$D256="Trancado"),
IF($A256="Mestrado",DATA.SAGA!$B256+(365*24/12),DATA.SAGA!$B256+(365*48/12)),"*")</f>
        <v>*</v>
      </c>
      <c r="H256" s="89" t="str">
        <f t="shared" si="14"/>
        <v>*</v>
      </c>
      <c r="I256" s="87" t="str">
        <f>IF(DATA.SAGA!$K256="","*",YEAR(DATA.SAGA!$K256))</f>
        <v>*</v>
      </c>
      <c r="J256" s="89" t="str">
        <f ca="1">IF($D256="Formado",(DATA.SAGA!$K256-DATA.SAGA!$B256)/365*12,
IF(OR($D256="Pré-Inscrito",$D256="Matriculado",$D256="Pré-inscrito"),(TODAY()-DATA.SAGA!$B256)/365*12,"*"))</f>
        <v>*</v>
      </c>
      <c r="K256" s="89" t="str">
        <f t="shared" si="6"/>
        <v>Desligado</v>
      </c>
      <c r="L256" s="89" t="str">
        <f t="shared" si="7"/>
        <v>*</v>
      </c>
      <c r="M256" s="87" t="str">
        <f t="shared" ca="1" si="8"/>
        <v>*</v>
      </c>
      <c r="N256" s="89" t="str">
        <f t="shared" si="13"/>
        <v>*</v>
      </c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 x14ac:dyDescent="0.2">
      <c r="A257" s="87" t="str">
        <f>IF(LEFT(DATA.SAGA!$D257,2)="MA","Mestrado",
IF(LEFT(DATA.SAGA!$D257,2)="DA","Doutorado",
IF(LEFT(DATA.SAGA!$D257,2)="PD","Pós-Doutorado")))</f>
        <v>Mestrado</v>
      </c>
      <c r="B257" s="87" t="str">
        <f>DATA.SAGA!$E257</f>
        <v>Francis Silva Rangel</v>
      </c>
      <c r="C257" s="87" t="str">
        <f>IF(DATA.SAGA!$H257="","Sem orientador",DATA.SAGA!$H257)</f>
        <v>FTO1140 - Igor Jesus</v>
      </c>
      <c r="D257" s="87" t="str">
        <f>DATA.SAGA!$J257</f>
        <v>Formado</v>
      </c>
      <c r="E257" s="87" t="str">
        <f>IF(DATA.SAGA!N257="","*",DATA.SAGA!N257)</f>
        <v>RJ</v>
      </c>
      <c r="F257" s="87">
        <f>YEAR(DATA.SAGA!$B257)</f>
        <v>2019</v>
      </c>
      <c r="G257" s="88" t="str">
        <f>IF(OR($D257="Pré-Inscrito",$D257="Matriculado",$D257="Trancado"),
IF($A257="Mestrado",DATA.SAGA!$B257+(365*24/12),DATA.SAGA!$B257+(365*48/12)),"*")</f>
        <v>*</v>
      </c>
      <c r="H257" s="89" t="str">
        <f t="shared" si="14"/>
        <v>*</v>
      </c>
      <c r="I257" s="87">
        <f>IF(DATA.SAGA!$K257="","*",YEAR(DATA.SAGA!$K257))</f>
        <v>2022</v>
      </c>
      <c r="J257" s="89">
        <f ca="1">IF($D257="Formado",(DATA.SAGA!$K257-DATA.SAGA!$B257)/365*12,
IF(OR($D257="Pré-Inscrito",$D257="Matriculado",$D257="Pré-inscrito"),(TODAY()-DATA.SAGA!$B257)/365*12,"*"))</f>
        <v>38.630136986301366</v>
      </c>
      <c r="K257" s="89" t="str">
        <f t="shared" ref="K257:K483" si="15">IF($D257="Formado",$D257,
IF(OR($D257="Abandono",$D257="Desligado",$D257="Jubilado",$D257="Trancado",$D257="Titulado",$D257="Externo",$D257="Cancelado",$D257="Upgrade"),$D257,
IF($A257="Mestrado",IF($J257&lt;=18,$D257,IF($J257&lt;=24,"Defesa imediata",IF($J257&lt;=36,"Defesa EM ATRASO","JUBILAR"))),
IF($J257&lt;=42,$D257,IF($J257&lt;=48,"Defesa imediata",IF($J257&lt;=60,"Defesa EM ATRASO","JUBILAR"))))))</f>
        <v>Formado</v>
      </c>
      <c r="L257" s="89">
        <f t="shared" ref="L257:L483" ca="1" si="16">IFERROR(VALUE(IF($K257="Formado",$J257,"")),"*")</f>
        <v>38.630136986301366</v>
      </c>
      <c r="M257" s="87" t="str">
        <f t="shared" ref="M257:M483" ca="1" si="17">IF($I257="*","*",
IF(YEAR(TODAY())-$I257&lt;6,"Egresso","Egresso &gt; 5 anos"))</f>
        <v>Egresso</v>
      </c>
      <c r="N257" s="89" t="str">
        <f t="shared" si="13"/>
        <v>*</v>
      </c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 x14ac:dyDescent="0.2">
      <c r="A258" s="87" t="str">
        <f>IF(LEFT(DATA.SAGA!$D258,2)="MA","Mestrado",
IF(LEFT(DATA.SAGA!$D258,2)="DA","Doutorado",
IF(LEFT(DATA.SAGA!$D258,2)="PD","Pós-Doutorado")))</f>
        <v>Mestrado</v>
      </c>
      <c r="B258" s="87" t="str">
        <f>DATA.SAGA!$E258</f>
        <v>Bruno Guimarães de Oliveira</v>
      </c>
      <c r="C258" s="87" t="str">
        <f>IF(DATA.SAGA!$H258="","Sem orientador",DATA.SAGA!$H258)</f>
        <v>EDF1078 - Alex Souto Alves</v>
      </c>
      <c r="D258" s="87" t="str">
        <f>DATA.SAGA!$J258</f>
        <v>Formado</v>
      </c>
      <c r="E258" s="87" t="str">
        <f>IF(DATA.SAGA!N258="","*",DATA.SAGA!N258)</f>
        <v>RJ</v>
      </c>
      <c r="F258" s="87">
        <f>YEAR(DATA.SAGA!$B258)</f>
        <v>2019</v>
      </c>
      <c r="G258" s="88" t="str">
        <f>IF(OR($D258="Pré-Inscrito",$D258="Matriculado",$D258="Trancado"),
IF($A258="Mestrado",DATA.SAGA!$B258+(365*24/12),DATA.SAGA!$B258+(365*48/12)),"*")</f>
        <v>*</v>
      </c>
      <c r="H258" s="89" t="str">
        <f t="shared" si="14"/>
        <v>*</v>
      </c>
      <c r="I258" s="87">
        <f>IF(DATA.SAGA!$K258="","*",YEAR(DATA.SAGA!$K258))</f>
        <v>2021</v>
      </c>
      <c r="J258" s="89">
        <f ca="1">IF($D258="Formado",(DATA.SAGA!$K258-DATA.SAGA!$B258)/365*12,
IF(OR($D258="Pré-Inscrito",$D258="Matriculado",$D258="Pré-inscrito"),(TODAY()-DATA.SAGA!$B258)/365*12,"*"))</f>
        <v>29.095890410958901</v>
      </c>
      <c r="K258" s="89" t="str">
        <f t="shared" si="15"/>
        <v>Formado</v>
      </c>
      <c r="L258" s="89">
        <f t="shared" ca="1" si="16"/>
        <v>29.095890410958901</v>
      </c>
      <c r="M258" s="87" t="str">
        <f t="shared" ca="1" si="17"/>
        <v>Egresso</v>
      </c>
      <c r="N258" s="89" t="str">
        <f t="shared" ref="N258:N321" si="18">IF(AND(COUNTIF($B:$B,$B258)&gt;1,$A258="Doutorado"),"Sim","*")</f>
        <v>*</v>
      </c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 x14ac:dyDescent="0.2">
      <c r="A259" s="87" t="str">
        <f>IF(LEFT(DATA.SAGA!$D259,2)="MA","Mestrado",
IF(LEFT(DATA.SAGA!$D259,2)="DA","Doutorado",
IF(LEFT(DATA.SAGA!$D259,2)="PD","Pós-Doutorado")))</f>
        <v>Mestrado</v>
      </c>
      <c r="B259" s="87" t="str">
        <f>DATA.SAGA!$E259</f>
        <v>Larissa Santos Filbert</v>
      </c>
      <c r="C259" s="87" t="str">
        <f>IF(DATA.SAGA!$H259="","Sem orientador",DATA.SAGA!$H259)</f>
        <v>EDF1084 - Thiago Carvalho</v>
      </c>
      <c r="D259" s="87" t="str">
        <f>DATA.SAGA!$J259</f>
        <v>Formado</v>
      </c>
      <c r="E259" s="87" t="str">
        <f>IF(DATA.SAGA!N259="","*",DATA.SAGA!N259)</f>
        <v>RJ</v>
      </c>
      <c r="F259" s="87">
        <f>YEAR(DATA.SAGA!$B259)</f>
        <v>2019</v>
      </c>
      <c r="G259" s="88" t="str">
        <f>IF(OR($D259="Pré-Inscrito",$D259="Matriculado",$D259="Trancado"),
IF($A259="Mestrado",DATA.SAGA!$B259+(365*24/12),DATA.SAGA!$B259+(365*48/12)),"*")</f>
        <v>*</v>
      </c>
      <c r="H259" s="89" t="str">
        <f t="shared" ref="H259:H322" si="19">IF(OR($D259="Pré-Inscrito",$D259="Matriculado"),_xlfn.CONCAT(YEAR(G259),"-",IF(MONTH(G259)&lt;=6,1,2)),"*")</f>
        <v>*</v>
      </c>
      <c r="I259" s="87">
        <f>IF(DATA.SAGA!$K259="","*",YEAR(DATA.SAGA!$K259))</f>
        <v>2021</v>
      </c>
      <c r="J259" s="89">
        <f ca="1">IF($D259="Formado",(DATA.SAGA!$K259-DATA.SAGA!$B259)/365*12,
IF(OR($D259="Pré-Inscrito",$D259="Matriculado",$D259="Pré-inscrito"),(TODAY()-DATA.SAGA!$B259)/365*12,"*"))</f>
        <v>34.323287671232876</v>
      </c>
      <c r="K259" s="89" t="str">
        <f t="shared" si="15"/>
        <v>Formado</v>
      </c>
      <c r="L259" s="89">
        <f t="shared" ca="1" si="16"/>
        <v>34.323287671232876</v>
      </c>
      <c r="M259" s="87" t="str">
        <f t="shared" ca="1" si="17"/>
        <v>Egresso</v>
      </c>
      <c r="N259" s="89" t="str">
        <f t="shared" si="18"/>
        <v>*</v>
      </c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 x14ac:dyDescent="0.2">
      <c r="A260" s="87" t="str">
        <f>IF(LEFT(DATA.SAGA!$D260,2)="MA","Mestrado",
IF(LEFT(DATA.SAGA!$D260,2)="DA","Doutorado",
IF(LEFT(DATA.SAGA!$D260,2)="PD","Pós-Doutorado")))</f>
        <v>Mestrado</v>
      </c>
      <c r="B260" s="87" t="str">
        <f>DATA.SAGA!$E260</f>
        <v>Ana Carolina Azzolini Pereira Matos</v>
      </c>
      <c r="C260" s="87" t="str">
        <f>IF(DATA.SAGA!$H260="","Sem orientador",DATA.SAGA!$H260)</f>
        <v>EDF1107 - Fabio Anjos</v>
      </c>
      <c r="D260" s="87" t="str">
        <f>DATA.SAGA!$J260</f>
        <v>Formado</v>
      </c>
      <c r="E260" s="87" t="str">
        <f>IF(DATA.SAGA!N260="","*",DATA.SAGA!N260)</f>
        <v>PR</v>
      </c>
      <c r="F260" s="87">
        <f>YEAR(DATA.SAGA!$B260)</f>
        <v>2019</v>
      </c>
      <c r="G260" s="88" t="str">
        <f>IF(OR($D260="Pré-Inscrito",$D260="Matriculado",$D260="Trancado"),
IF($A260="Mestrado",DATA.SAGA!$B260+(365*24/12),DATA.SAGA!$B260+(365*48/12)),"*")</f>
        <v>*</v>
      </c>
      <c r="H260" s="89" t="str">
        <f t="shared" si="19"/>
        <v>*</v>
      </c>
      <c r="I260" s="87">
        <f>IF(DATA.SAGA!$K260="","*",YEAR(DATA.SAGA!$K260))</f>
        <v>2022</v>
      </c>
      <c r="J260" s="89">
        <f ca="1">IF($D260="Formado",(DATA.SAGA!$K260-DATA.SAGA!$B260)/365*12,
IF(OR($D260="Pré-Inscrito",$D260="Matriculado",$D260="Pré-inscrito"),(TODAY()-DATA.SAGA!$B260)/365*12,"*"))</f>
        <v>37.709589041095889</v>
      </c>
      <c r="K260" s="89" t="str">
        <f t="shared" si="15"/>
        <v>Formado</v>
      </c>
      <c r="L260" s="89">
        <f t="shared" ca="1" si="16"/>
        <v>37.709589041095889</v>
      </c>
      <c r="M260" s="87" t="str">
        <f t="shared" ca="1" si="17"/>
        <v>Egresso</v>
      </c>
      <c r="N260" s="89" t="str">
        <f t="shared" si="18"/>
        <v>*</v>
      </c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 x14ac:dyDescent="0.2">
      <c r="A261" s="87" t="str">
        <f>IF(LEFT(DATA.SAGA!$D261,2)="MA","Mestrado",
IF(LEFT(DATA.SAGA!$D261,2)="DA","Doutorado",
IF(LEFT(DATA.SAGA!$D261,2)="PD","Pós-Doutorado")))</f>
        <v>Mestrado</v>
      </c>
      <c r="B261" s="87" t="str">
        <f>DATA.SAGA!$E261</f>
        <v>Antonio Beira de Andrade Junior</v>
      </c>
      <c r="C261" s="87" t="str">
        <f>IF(DATA.SAGA!$H261="","Sem orientador",DATA.SAGA!$H261)</f>
        <v>FTO1101 - Agnaldo Lopes</v>
      </c>
      <c r="D261" s="87" t="str">
        <f>DATA.SAGA!$J261</f>
        <v>Formado</v>
      </c>
      <c r="E261" s="87" t="str">
        <f>IF(DATA.SAGA!N261="","*",DATA.SAGA!N261)</f>
        <v>PR</v>
      </c>
      <c r="F261" s="87">
        <f>YEAR(DATA.SAGA!$B261)</f>
        <v>2019</v>
      </c>
      <c r="G261" s="88" t="str">
        <f>IF(OR($D261="Pré-Inscrito",$D261="Matriculado",$D261="Trancado"),
IF($A261="Mestrado",DATA.SAGA!$B261+(365*24/12),DATA.SAGA!$B261+(365*48/12)),"*")</f>
        <v>*</v>
      </c>
      <c r="H261" s="89" t="str">
        <f t="shared" si="19"/>
        <v>*</v>
      </c>
      <c r="I261" s="87">
        <f>IF(DATA.SAGA!$K261="","*",YEAR(DATA.SAGA!$K261))</f>
        <v>2020</v>
      </c>
      <c r="J261" s="89">
        <f ca="1">IF($D261="Formado",(DATA.SAGA!$K261-DATA.SAGA!$B261)/365*12,
IF(OR($D261="Pré-Inscrito",$D261="Matriculado",$D261="Pré-inscrito"),(TODAY()-DATA.SAGA!$B261)/365*12,"*"))</f>
        <v>19.956164383561642</v>
      </c>
      <c r="K261" s="89" t="str">
        <f t="shared" si="15"/>
        <v>Formado</v>
      </c>
      <c r="L261" s="89">
        <f t="shared" ca="1" si="16"/>
        <v>19.956164383561642</v>
      </c>
      <c r="M261" s="87" t="str">
        <f t="shared" ca="1" si="17"/>
        <v>Egresso</v>
      </c>
      <c r="N261" s="89" t="str">
        <f t="shared" si="18"/>
        <v>*</v>
      </c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 x14ac:dyDescent="0.2">
      <c r="A262" s="87" t="str">
        <f>IF(LEFT(DATA.SAGA!$D262,2)="MA","Mestrado",
IF(LEFT(DATA.SAGA!$D262,2)="DA","Doutorado",
IF(LEFT(DATA.SAGA!$D262,2)="PD","Pós-Doutorado")))</f>
        <v>Mestrado</v>
      </c>
      <c r="B262" s="87" t="str">
        <f>DATA.SAGA!$E262</f>
        <v>Vanessa Rodrigues Gomes Meier</v>
      </c>
      <c r="C262" s="87" t="str">
        <f>IF(DATA.SAGA!$H262="","Sem orientador",DATA.SAGA!$H262)</f>
        <v>FTO1152 - Renato Almeida</v>
      </c>
      <c r="D262" s="87" t="str">
        <f>DATA.SAGA!$J262</f>
        <v>Formado</v>
      </c>
      <c r="E262" s="87" t="str">
        <f>IF(DATA.SAGA!N262="","*",DATA.SAGA!N262)</f>
        <v>RJ</v>
      </c>
      <c r="F262" s="87">
        <f>YEAR(DATA.SAGA!$B262)</f>
        <v>2019</v>
      </c>
      <c r="G262" s="88" t="str">
        <f>IF(OR($D262="Pré-Inscrito",$D262="Matriculado",$D262="Trancado"),
IF($A262="Mestrado",DATA.SAGA!$B262+(365*24/12),DATA.SAGA!$B262+(365*48/12)),"*")</f>
        <v>*</v>
      </c>
      <c r="H262" s="89" t="str">
        <f t="shared" si="19"/>
        <v>*</v>
      </c>
      <c r="I262" s="87">
        <f>IF(DATA.SAGA!$K262="","*",YEAR(DATA.SAGA!$K262))</f>
        <v>2021</v>
      </c>
      <c r="J262" s="89">
        <f ca="1">IF($D262="Formado",(DATA.SAGA!$K262-DATA.SAGA!$B262)/365*12,
IF(OR($D262="Pré-Inscrito",$D262="Matriculado",$D262="Pré-inscrito"),(TODAY()-DATA.SAGA!$B262)/365*12,"*"))</f>
        <v>29.030136986301372</v>
      </c>
      <c r="K262" s="89" t="str">
        <f t="shared" si="15"/>
        <v>Formado</v>
      </c>
      <c r="L262" s="89">
        <f t="shared" ca="1" si="16"/>
        <v>29.030136986301372</v>
      </c>
      <c r="M262" s="87" t="str">
        <f t="shared" ca="1" si="17"/>
        <v>Egresso</v>
      </c>
      <c r="N262" s="89" t="str">
        <f t="shared" si="18"/>
        <v>*</v>
      </c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 x14ac:dyDescent="0.2">
      <c r="A263" s="87" t="str">
        <f>IF(LEFT(DATA.SAGA!$D263,2)="MA","Mestrado",
IF(LEFT(DATA.SAGA!$D263,2)="DA","Doutorado",
IF(LEFT(DATA.SAGA!$D263,2)="PD","Pós-Doutorado")))</f>
        <v>Mestrado</v>
      </c>
      <c r="B263" s="87" t="str">
        <f>DATA.SAGA!$E263</f>
        <v>Camilo Zumbi Rafagnin</v>
      </c>
      <c r="C263" s="87" t="str">
        <f>IF(DATA.SAGA!$H263="","Sem orientador",DATA.SAGA!$H263)</f>
        <v>FTO1124 - Leandro Nogueira</v>
      </c>
      <c r="D263" s="87" t="str">
        <f>DATA.SAGA!$J263</f>
        <v>Formado</v>
      </c>
      <c r="E263" s="87" t="str">
        <f>IF(DATA.SAGA!N263="","*",DATA.SAGA!N263)</f>
        <v>RJ</v>
      </c>
      <c r="F263" s="87">
        <f>YEAR(DATA.SAGA!$B263)</f>
        <v>2019</v>
      </c>
      <c r="G263" s="88" t="str">
        <f>IF(OR($D263="Pré-Inscrito",$D263="Matriculado",$D263="Trancado"),
IF($A263="Mestrado",DATA.SAGA!$B263+(365*24/12),DATA.SAGA!$B263+(365*48/12)),"*")</f>
        <v>*</v>
      </c>
      <c r="H263" s="89" t="str">
        <f t="shared" si="19"/>
        <v>*</v>
      </c>
      <c r="I263" s="87">
        <f>IF(DATA.SAGA!$K263="","*",YEAR(DATA.SAGA!$K263))</f>
        <v>2021</v>
      </c>
      <c r="J263" s="89">
        <f ca="1">IF($D263="Formado",(DATA.SAGA!$K263-DATA.SAGA!$B263)/365*12,
IF(OR($D263="Pré-Inscrito",$D263="Matriculado",$D263="Pré-inscrito"),(TODAY()-DATA.SAGA!$B263)/365*12,"*"))</f>
        <v>24.657534246575345</v>
      </c>
      <c r="K263" s="89" t="str">
        <f t="shared" si="15"/>
        <v>Formado</v>
      </c>
      <c r="L263" s="89">
        <f t="shared" ca="1" si="16"/>
        <v>24.657534246575345</v>
      </c>
      <c r="M263" s="87" t="str">
        <f t="shared" ca="1" si="17"/>
        <v>Egresso</v>
      </c>
      <c r="N263" s="89" t="str">
        <f t="shared" si="18"/>
        <v>*</v>
      </c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 x14ac:dyDescent="0.2">
      <c r="A264" s="87" t="str">
        <f>IF(LEFT(DATA.SAGA!$D264,2)="MA","Mestrado",
IF(LEFT(DATA.SAGA!$D264,2)="DA","Doutorado",
IF(LEFT(DATA.SAGA!$D264,2)="PD","Pós-Doutorado")))</f>
        <v>Mestrado</v>
      </c>
      <c r="B264" s="87" t="str">
        <f>DATA.SAGA!$E264</f>
        <v>Maria Goreti Algelino Willuweit</v>
      </c>
      <c r="C264" s="87" t="str">
        <f>IF(DATA.SAGA!$H264="","Sem orientador",DATA.SAGA!$H264)</f>
        <v>FTO1096 - Arthur Ferreira</v>
      </c>
      <c r="D264" s="87" t="str">
        <f>DATA.SAGA!$J264</f>
        <v>Formado</v>
      </c>
      <c r="E264" s="87" t="str">
        <f>IF(DATA.SAGA!N264="","*",DATA.SAGA!N264)</f>
        <v>PR</v>
      </c>
      <c r="F264" s="87">
        <f>YEAR(DATA.SAGA!$B264)</f>
        <v>2019</v>
      </c>
      <c r="G264" s="88" t="str">
        <f>IF(OR($D264="Pré-Inscrito",$D264="Matriculado",$D264="Trancado"),
IF($A264="Mestrado",DATA.SAGA!$B264+(365*24/12),DATA.SAGA!$B264+(365*48/12)),"*")</f>
        <v>*</v>
      </c>
      <c r="H264" s="89" t="str">
        <f t="shared" si="19"/>
        <v>*</v>
      </c>
      <c r="I264" s="87">
        <f>IF(DATA.SAGA!$K264="","*",YEAR(DATA.SAGA!$K264))</f>
        <v>2021</v>
      </c>
      <c r="J264" s="89">
        <f ca="1">IF($D264="Formado",(DATA.SAGA!$K264-DATA.SAGA!$B264)/365*12,
IF(OR($D264="Pré-Inscrito",$D264="Matriculado",$D264="Pré-inscrito"),(TODAY()-DATA.SAGA!$B264)/365*12,"*"))</f>
        <v>30.575342465753423</v>
      </c>
      <c r="K264" s="89" t="str">
        <f t="shared" si="15"/>
        <v>Formado</v>
      </c>
      <c r="L264" s="89">
        <f t="shared" ca="1" si="16"/>
        <v>30.575342465753423</v>
      </c>
      <c r="M264" s="87" t="str">
        <f t="shared" ca="1" si="17"/>
        <v>Egresso</v>
      </c>
      <c r="N264" s="89" t="str">
        <f t="shared" si="18"/>
        <v>*</v>
      </c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 x14ac:dyDescent="0.2">
      <c r="A265" s="87" t="str">
        <f>IF(LEFT(DATA.SAGA!$D265,2)="MA","Mestrado",
IF(LEFT(DATA.SAGA!$D265,2)="DA","Doutorado",
IF(LEFT(DATA.SAGA!$D265,2)="PD","Pós-Doutorado")))</f>
        <v>Mestrado</v>
      </c>
      <c r="B265" s="87" t="str">
        <f>DATA.SAGA!$E265</f>
        <v>José Renato Almeida de Oliveira</v>
      </c>
      <c r="C265" s="87" t="str">
        <f>IF(DATA.SAGA!$H265="","Sem orientador",DATA.SAGA!$H265)</f>
        <v>EDF1084 - Thiago Carvalho</v>
      </c>
      <c r="D265" s="87" t="str">
        <f>DATA.SAGA!$J265</f>
        <v>Formado</v>
      </c>
      <c r="E265" s="87" t="str">
        <f>IF(DATA.SAGA!N265="","*",DATA.SAGA!N265)</f>
        <v>PR</v>
      </c>
      <c r="F265" s="87">
        <f>YEAR(DATA.SAGA!$B265)</f>
        <v>2019</v>
      </c>
      <c r="G265" s="88" t="str">
        <f>IF(OR($D265="Pré-Inscrito",$D265="Matriculado",$D265="Trancado"),
IF($A265="Mestrado",DATA.SAGA!$B265+(365*24/12),DATA.SAGA!$B265+(365*48/12)),"*")</f>
        <v>*</v>
      </c>
      <c r="H265" s="89" t="str">
        <f t="shared" si="19"/>
        <v>*</v>
      </c>
      <c r="I265" s="87">
        <f>IF(DATA.SAGA!$K265="","*",YEAR(DATA.SAGA!$K265))</f>
        <v>2021</v>
      </c>
      <c r="J265" s="89">
        <f ca="1">IF($D265="Formado",(DATA.SAGA!$K265-DATA.SAGA!$B265)/365*12,
IF(OR($D265="Pré-Inscrito",$D265="Matriculado",$D265="Pré-inscrito"),(TODAY()-DATA.SAGA!$B265)/365*12,"*"))</f>
        <v>31.298630136986301</v>
      </c>
      <c r="K265" s="89" t="str">
        <f t="shared" si="15"/>
        <v>Formado</v>
      </c>
      <c r="L265" s="89">
        <f t="shared" ca="1" si="16"/>
        <v>31.298630136986301</v>
      </c>
      <c r="M265" s="87" t="str">
        <f t="shared" ca="1" si="17"/>
        <v>Egresso</v>
      </c>
      <c r="N265" s="89" t="str">
        <f t="shared" si="18"/>
        <v>*</v>
      </c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 x14ac:dyDescent="0.2">
      <c r="A266" s="87" t="str">
        <f>IF(LEFT(DATA.SAGA!$D266,2)="MA","Mestrado",
IF(LEFT(DATA.SAGA!$D266,2)="DA","Doutorado",
IF(LEFT(DATA.SAGA!$D266,2)="PD","Pós-Doutorado")))</f>
        <v>Mestrado</v>
      </c>
      <c r="B266" s="87" t="str">
        <f>DATA.SAGA!$E266</f>
        <v>Wander Wilson Campanha</v>
      </c>
      <c r="C266" s="87" t="str">
        <f>IF(DATA.SAGA!$H266="","Sem orientador",DATA.SAGA!$H266)</f>
        <v>EDF1084 - Thiago Carvalho</v>
      </c>
      <c r="D266" s="87" t="str">
        <f>DATA.SAGA!$J266</f>
        <v>Formado</v>
      </c>
      <c r="E266" s="87" t="str">
        <f>IF(DATA.SAGA!N266="","*",DATA.SAGA!N266)</f>
        <v>RJ</v>
      </c>
      <c r="F266" s="87">
        <f>YEAR(DATA.SAGA!$B266)</f>
        <v>2019</v>
      </c>
      <c r="G266" s="88" t="str">
        <f>IF(OR($D266="Pré-Inscrito",$D266="Matriculado",$D266="Trancado"),
IF($A266="Mestrado",DATA.SAGA!$B266+(365*24/12),DATA.SAGA!$B266+(365*48/12)),"*")</f>
        <v>*</v>
      </c>
      <c r="H266" s="89" t="str">
        <f t="shared" si="19"/>
        <v>*</v>
      </c>
      <c r="I266" s="87">
        <f>IF(DATA.SAGA!$K266="","*",YEAR(DATA.SAGA!$K266))</f>
        <v>2022</v>
      </c>
      <c r="J266" s="89">
        <f ca="1">IF($D266="Formado",(DATA.SAGA!$K266-DATA.SAGA!$B266)/365*12,
IF(OR($D266="Pré-Inscrito",$D266="Matriculado",$D266="Pré-inscrito"),(TODAY()-DATA.SAGA!$B266)/365*12,"*"))</f>
        <v>37.413698630136984</v>
      </c>
      <c r="K266" s="89" t="str">
        <f t="shared" si="15"/>
        <v>Formado</v>
      </c>
      <c r="L266" s="89">
        <f t="shared" ca="1" si="16"/>
        <v>37.413698630136984</v>
      </c>
      <c r="M266" s="87" t="str">
        <f t="shared" ca="1" si="17"/>
        <v>Egresso</v>
      </c>
      <c r="N266" s="89" t="str">
        <f t="shared" si="18"/>
        <v>*</v>
      </c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 x14ac:dyDescent="0.2">
      <c r="A267" s="87" t="str">
        <f>IF(LEFT(DATA.SAGA!$D267,2)="MA","Mestrado",
IF(LEFT(DATA.SAGA!$D267,2)="DA","Doutorado",
IF(LEFT(DATA.SAGA!$D267,2)="PD","Pós-Doutorado")))</f>
        <v>Mestrado</v>
      </c>
      <c r="B267" s="87" t="str">
        <f>DATA.SAGA!$E267</f>
        <v>Consuelo Presendo Bet</v>
      </c>
      <c r="C267" s="87" t="str">
        <f>IF(DATA.SAGA!$H267="","Sem orientador",DATA.SAGA!$H267)</f>
        <v>FTO1152 - Renato Almeida</v>
      </c>
      <c r="D267" s="87" t="str">
        <f>DATA.SAGA!$J267</f>
        <v>Formado</v>
      </c>
      <c r="E267" s="87" t="str">
        <f>IF(DATA.SAGA!N267="","*",DATA.SAGA!N267)</f>
        <v>PR</v>
      </c>
      <c r="F267" s="87">
        <f>YEAR(DATA.SAGA!$B267)</f>
        <v>2019</v>
      </c>
      <c r="G267" s="88" t="str">
        <f>IF(OR($D267="Pré-Inscrito",$D267="Matriculado",$D267="Trancado"),
IF($A267="Mestrado",DATA.SAGA!$B267+(365*24/12),DATA.SAGA!$B267+(365*48/12)),"*")</f>
        <v>*</v>
      </c>
      <c r="H267" s="89" t="str">
        <f t="shared" si="19"/>
        <v>*</v>
      </c>
      <c r="I267" s="87">
        <f>IF(DATA.SAGA!$K267="","*",YEAR(DATA.SAGA!$K267))</f>
        <v>2021</v>
      </c>
      <c r="J267" s="89">
        <f ca="1">IF($D267="Formado",(DATA.SAGA!$K267-DATA.SAGA!$B267)/365*12,
IF(OR($D267="Pré-Inscrito",$D267="Matriculado",$D267="Pré-inscrito"),(TODAY()-DATA.SAGA!$B267)/365*12,"*"))</f>
        <v>26.432876712328763</v>
      </c>
      <c r="K267" s="89" t="str">
        <f t="shared" si="15"/>
        <v>Formado</v>
      </c>
      <c r="L267" s="89">
        <f t="shared" ca="1" si="16"/>
        <v>26.432876712328763</v>
      </c>
      <c r="M267" s="87" t="str">
        <f t="shared" ca="1" si="17"/>
        <v>Egresso</v>
      </c>
      <c r="N267" s="89" t="str">
        <f t="shared" si="18"/>
        <v>*</v>
      </c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 x14ac:dyDescent="0.2">
      <c r="A268" s="87" t="str">
        <f>IF(LEFT(DATA.SAGA!$D268,2)="MA","Mestrado",
IF(LEFT(DATA.SAGA!$D268,2)="DA","Doutorado",
IF(LEFT(DATA.SAGA!$D268,2)="PD","Pós-Doutorado")))</f>
        <v>Mestrado</v>
      </c>
      <c r="B268" s="87" t="str">
        <f>DATA.SAGA!$E268</f>
        <v>Francini Bononi Garcia Livramento</v>
      </c>
      <c r="C268" s="87" t="str">
        <f>IF(DATA.SAGA!$H268="","Sem orientador",DATA.SAGA!$H268)</f>
        <v>Sem orientador</v>
      </c>
      <c r="D268" s="87" t="str">
        <f>DATA.SAGA!$J268</f>
        <v>Cancelado</v>
      </c>
      <c r="E268" s="87" t="str">
        <f>IF(DATA.SAGA!N268="","*",DATA.SAGA!N268)</f>
        <v>PR</v>
      </c>
      <c r="F268" s="87">
        <f>YEAR(DATA.SAGA!$B268)</f>
        <v>2019</v>
      </c>
      <c r="G268" s="88" t="str">
        <f>IF(OR($D268="Pré-Inscrito",$D268="Matriculado",$D268="Trancado"),
IF($A268="Mestrado",DATA.SAGA!$B268+(365*24/12),DATA.SAGA!$B268+(365*48/12)),"*")</f>
        <v>*</v>
      </c>
      <c r="H268" s="89" t="str">
        <f t="shared" si="19"/>
        <v>*</v>
      </c>
      <c r="I268" s="87" t="str">
        <f>IF(DATA.SAGA!$K268="","*",YEAR(DATA.SAGA!$K268))</f>
        <v>*</v>
      </c>
      <c r="J268" s="89" t="str">
        <f ca="1">IF($D268="Formado",(DATA.SAGA!$K268-DATA.SAGA!$B268)/365*12,
IF(OR($D268="Pré-Inscrito",$D268="Matriculado",$D268="Pré-inscrito"),(TODAY()-DATA.SAGA!$B268)/365*12,"*"))</f>
        <v>*</v>
      </c>
      <c r="K268" s="89" t="str">
        <f t="shared" si="15"/>
        <v>Cancelado</v>
      </c>
      <c r="L268" s="89" t="str">
        <f t="shared" si="16"/>
        <v>*</v>
      </c>
      <c r="M268" s="87" t="str">
        <f t="shared" ca="1" si="17"/>
        <v>*</v>
      </c>
      <c r="N268" s="89" t="str">
        <f t="shared" si="18"/>
        <v>*</v>
      </c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 x14ac:dyDescent="0.2">
      <c r="A269" s="87" t="str">
        <f>IF(LEFT(DATA.SAGA!$D269,2)="MA","Mestrado",
IF(LEFT(DATA.SAGA!$D269,2)="DA","Doutorado",
IF(LEFT(DATA.SAGA!$D269,2)="PD","Pós-Doutorado")))</f>
        <v>Mestrado</v>
      </c>
      <c r="B269" s="87" t="str">
        <f>DATA.SAGA!$E269</f>
        <v>Natalia Cunha Varella</v>
      </c>
      <c r="C269" s="87" t="str">
        <f>IF(DATA.SAGA!$H269="","Sem orientador",DATA.SAGA!$H269)</f>
        <v>FTO1096 - Arthur Ferreira</v>
      </c>
      <c r="D269" s="87" t="str">
        <f>DATA.SAGA!$J269</f>
        <v>Formado</v>
      </c>
      <c r="E269" s="87" t="str">
        <f>IF(DATA.SAGA!N269="","*",DATA.SAGA!N269)</f>
        <v>RJ</v>
      </c>
      <c r="F269" s="87">
        <f>YEAR(DATA.SAGA!$B269)</f>
        <v>2019</v>
      </c>
      <c r="G269" s="88" t="str">
        <f>IF(OR($D269="Pré-Inscrito",$D269="Matriculado",$D269="Trancado"),
IF($A269="Mestrado",DATA.SAGA!$B269+(365*24/12),DATA.SAGA!$B269+(365*48/12)),"*")</f>
        <v>*</v>
      </c>
      <c r="H269" s="89" t="str">
        <f t="shared" si="19"/>
        <v>*</v>
      </c>
      <c r="I269" s="87">
        <f>IF(DATA.SAGA!$K269="","*",YEAR(DATA.SAGA!$K269))</f>
        <v>2020</v>
      </c>
      <c r="J269" s="89">
        <f ca="1">IF($D269="Formado",(DATA.SAGA!$K269-DATA.SAGA!$B269)/365*12,
IF(OR($D269="Pré-Inscrito",$D269="Matriculado",$D269="Pré-inscrito"),(TODAY()-DATA.SAGA!$B269)/365*12,"*"))</f>
        <v>22.290410958904108</v>
      </c>
      <c r="K269" s="89" t="str">
        <f t="shared" si="15"/>
        <v>Formado</v>
      </c>
      <c r="L269" s="89">
        <f t="shared" ca="1" si="16"/>
        <v>22.290410958904108</v>
      </c>
      <c r="M269" s="87" t="str">
        <f t="shared" ca="1" si="17"/>
        <v>Egresso</v>
      </c>
      <c r="N269" s="89" t="str">
        <f t="shared" si="18"/>
        <v>*</v>
      </c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 x14ac:dyDescent="0.2">
      <c r="A270" s="87" t="str">
        <f>IF(LEFT(DATA.SAGA!$D270,2)="MA","Mestrado",
IF(LEFT(DATA.SAGA!$D270,2)="DA","Doutorado",
IF(LEFT(DATA.SAGA!$D270,2)="PD","Pós-Doutorado")))</f>
        <v>Mestrado</v>
      </c>
      <c r="B270" s="87" t="str">
        <f>DATA.SAGA!$E270</f>
        <v>Chiara Andrade Silva</v>
      </c>
      <c r="C270" s="87" t="str">
        <f>IF(DATA.SAGA!$H270="","Sem orientador",DATA.SAGA!$H270)</f>
        <v>FTO1096 - Arthur Ferreira</v>
      </c>
      <c r="D270" s="87" t="str">
        <f>DATA.SAGA!$J270</f>
        <v>Formado</v>
      </c>
      <c r="E270" s="87" t="str">
        <f>IF(DATA.SAGA!N270="","*",DATA.SAGA!N270)</f>
        <v>PR</v>
      </c>
      <c r="F270" s="87">
        <f>YEAR(DATA.SAGA!$B270)</f>
        <v>2019</v>
      </c>
      <c r="G270" s="88" t="str">
        <f>IF(OR($D270="Pré-Inscrito",$D270="Matriculado",$D270="Trancado"),
IF($A270="Mestrado",DATA.SAGA!$B270+(365*24/12),DATA.SAGA!$B270+(365*48/12)),"*")</f>
        <v>*</v>
      </c>
      <c r="H270" s="89" t="str">
        <f t="shared" si="19"/>
        <v>*</v>
      </c>
      <c r="I270" s="87">
        <f>IF(DATA.SAGA!$K270="","*",YEAR(DATA.SAGA!$K270))</f>
        <v>2021</v>
      </c>
      <c r="J270" s="89">
        <f ca="1">IF($D270="Formado",(DATA.SAGA!$K270-DATA.SAGA!$B270)/365*12,
IF(OR($D270="Pré-Inscrito",$D270="Matriculado",$D270="Pré-inscrito"),(TODAY()-DATA.SAGA!$B270)/365*12,"*"))</f>
        <v>29.161643835616438</v>
      </c>
      <c r="K270" s="89" t="str">
        <f t="shared" si="15"/>
        <v>Formado</v>
      </c>
      <c r="L270" s="89">
        <f t="shared" ca="1" si="16"/>
        <v>29.161643835616438</v>
      </c>
      <c r="M270" s="87" t="str">
        <f t="shared" ca="1" si="17"/>
        <v>Egresso</v>
      </c>
      <c r="N270" s="89" t="str">
        <f t="shared" si="18"/>
        <v>*</v>
      </c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 x14ac:dyDescent="0.2">
      <c r="A271" s="87" t="str">
        <f>IF(LEFT(DATA.SAGA!$D271,2)="MA","Mestrado",
IF(LEFT(DATA.SAGA!$D271,2)="DA","Doutorado",
IF(LEFT(DATA.SAGA!$D271,2)="PD","Pós-Doutorado")))</f>
        <v>Mestrado</v>
      </c>
      <c r="B271" s="87" t="str">
        <f>DATA.SAGA!$E271</f>
        <v>Fernanda Marques Brondani</v>
      </c>
      <c r="C271" s="87" t="str">
        <f>IF(DATA.SAGA!$H271="","Sem orientador",DATA.SAGA!$H271)</f>
        <v>EDF1074 - Patrícia Vigário</v>
      </c>
      <c r="D271" s="87" t="str">
        <f>DATA.SAGA!$J271</f>
        <v>Formado</v>
      </c>
      <c r="E271" s="87" t="str">
        <f>IF(DATA.SAGA!N271="","*",DATA.SAGA!N271)</f>
        <v>PR</v>
      </c>
      <c r="F271" s="87">
        <f>YEAR(DATA.SAGA!$B271)</f>
        <v>2019</v>
      </c>
      <c r="G271" s="88" t="str">
        <f>IF(OR($D271="Pré-Inscrito",$D271="Matriculado",$D271="Trancado"),
IF($A271="Mestrado",DATA.SAGA!$B271+(365*24/12),DATA.SAGA!$B271+(365*48/12)),"*")</f>
        <v>*</v>
      </c>
      <c r="H271" s="89" t="str">
        <f t="shared" si="19"/>
        <v>*</v>
      </c>
      <c r="I271" s="87">
        <f>IF(DATA.SAGA!$K271="","*",YEAR(DATA.SAGA!$K271))</f>
        <v>2021</v>
      </c>
      <c r="J271" s="89">
        <f ca="1">IF($D271="Formado",(DATA.SAGA!$K271-DATA.SAGA!$B271)/365*12,
IF(OR($D271="Pré-Inscrito",$D271="Matriculado",$D271="Pré-inscrito"),(TODAY()-DATA.SAGA!$B271)/365*12,"*"))</f>
        <v>24.657534246575345</v>
      </c>
      <c r="K271" s="89" t="str">
        <f t="shared" si="15"/>
        <v>Formado</v>
      </c>
      <c r="L271" s="89">
        <f t="shared" ca="1" si="16"/>
        <v>24.657534246575345</v>
      </c>
      <c r="M271" s="87" t="str">
        <f t="shared" ca="1" si="17"/>
        <v>Egresso</v>
      </c>
      <c r="N271" s="89" t="str">
        <f t="shared" si="18"/>
        <v>*</v>
      </c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 x14ac:dyDescent="0.2">
      <c r="A272" s="87" t="str">
        <f>IF(LEFT(DATA.SAGA!$D272,2)="MA","Mestrado",
IF(LEFT(DATA.SAGA!$D272,2)="DA","Doutorado",
IF(LEFT(DATA.SAGA!$D272,2)="PD","Pós-Doutorado")))</f>
        <v>Mestrado</v>
      </c>
      <c r="B272" s="87" t="str">
        <f>DATA.SAGA!$E272</f>
        <v>Regis Inocêncio Valerio da Luz</v>
      </c>
      <c r="C272" s="87" t="str">
        <f>IF(DATA.SAGA!$H272="","Sem orientador",DATA.SAGA!$H272)</f>
        <v>EDF1084 - Thiago Carvalho</v>
      </c>
      <c r="D272" s="87" t="str">
        <f>DATA.SAGA!$J272</f>
        <v>Formado</v>
      </c>
      <c r="E272" s="87" t="str">
        <f>IF(DATA.SAGA!N272="","*",DATA.SAGA!N272)</f>
        <v>RJ</v>
      </c>
      <c r="F272" s="87">
        <f>YEAR(DATA.SAGA!$B272)</f>
        <v>2019</v>
      </c>
      <c r="G272" s="88" t="str">
        <f>IF(OR($D272="Pré-Inscrito",$D272="Matriculado",$D272="Trancado"),
IF($A272="Mestrado",DATA.SAGA!$B272+(365*24/12),DATA.SAGA!$B272+(365*48/12)),"*")</f>
        <v>*</v>
      </c>
      <c r="H272" s="89" t="str">
        <f t="shared" si="19"/>
        <v>*</v>
      </c>
      <c r="I272" s="87">
        <f>IF(DATA.SAGA!$K272="","*",YEAR(DATA.SAGA!$K272))</f>
        <v>2021</v>
      </c>
      <c r="J272" s="89">
        <f ca="1">IF($D272="Formado",(DATA.SAGA!$K272-DATA.SAGA!$B272)/365*12,
IF(OR($D272="Pré-Inscrito",$D272="Matriculado",$D272="Pré-inscrito"),(TODAY()-DATA.SAGA!$B272)/365*12,"*"))</f>
        <v>27.813698630136987</v>
      </c>
      <c r="K272" s="89" t="str">
        <f t="shared" si="15"/>
        <v>Formado</v>
      </c>
      <c r="L272" s="89">
        <f t="shared" ca="1" si="16"/>
        <v>27.813698630136987</v>
      </c>
      <c r="M272" s="87" t="str">
        <f t="shared" ca="1" si="17"/>
        <v>Egresso</v>
      </c>
      <c r="N272" s="89" t="str">
        <f t="shared" si="18"/>
        <v>*</v>
      </c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 x14ac:dyDescent="0.2">
      <c r="A273" s="87" t="str">
        <f>IF(LEFT(DATA.SAGA!$D273,2)="MA","Mestrado",
IF(LEFT(DATA.SAGA!$D273,2)="DA","Doutorado",
IF(LEFT(DATA.SAGA!$D273,2)="PD","Pós-Doutorado")))</f>
        <v>Mestrado</v>
      </c>
      <c r="B273" s="87" t="str">
        <f>DATA.SAGA!$E273</f>
        <v>Jacob Michels</v>
      </c>
      <c r="C273" s="87" t="str">
        <f>IF(DATA.SAGA!$H273="","Sem orientador",DATA.SAGA!$H273)</f>
        <v>FTO1137 - Ney Filho</v>
      </c>
      <c r="D273" s="87" t="str">
        <f>DATA.SAGA!$J273</f>
        <v>Formado</v>
      </c>
      <c r="E273" s="87" t="str">
        <f>IF(DATA.SAGA!N273="","*",DATA.SAGA!N273)</f>
        <v>RJ</v>
      </c>
      <c r="F273" s="87">
        <f>YEAR(DATA.SAGA!$B273)</f>
        <v>2019</v>
      </c>
      <c r="G273" s="88" t="str">
        <f>IF(OR($D273="Pré-Inscrito",$D273="Matriculado",$D273="Trancado"),
IF($A273="Mestrado",DATA.SAGA!$B273+(365*24/12),DATA.SAGA!$B273+(365*48/12)),"*")</f>
        <v>*</v>
      </c>
      <c r="H273" s="89" t="str">
        <f t="shared" si="19"/>
        <v>*</v>
      </c>
      <c r="I273" s="87">
        <f>IF(DATA.SAGA!$K273="","*",YEAR(DATA.SAGA!$K273))</f>
        <v>2021</v>
      </c>
      <c r="J273" s="89">
        <f ca="1">IF($D273="Formado",(DATA.SAGA!$K273-DATA.SAGA!$B273)/365*12,
IF(OR($D273="Pré-Inscrito",$D273="Matriculado",$D273="Pré-inscrito"),(TODAY()-DATA.SAGA!$B273)/365*12,"*"))</f>
        <v>24.854794520547944</v>
      </c>
      <c r="K273" s="89" t="str">
        <f t="shared" si="15"/>
        <v>Formado</v>
      </c>
      <c r="L273" s="89">
        <f t="shared" ca="1" si="16"/>
        <v>24.854794520547944</v>
      </c>
      <c r="M273" s="87" t="str">
        <f t="shared" ca="1" si="17"/>
        <v>Egresso</v>
      </c>
      <c r="N273" s="89" t="str">
        <f t="shared" si="18"/>
        <v>*</v>
      </c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 x14ac:dyDescent="0.2">
      <c r="A274" s="87" t="str">
        <f>IF(LEFT(DATA.SAGA!$D274,2)="MA","Mestrado",
IF(LEFT(DATA.SAGA!$D274,2)="DA","Doutorado",
IF(LEFT(DATA.SAGA!$D274,2)="PD","Pós-Doutorado")))</f>
        <v>Mestrado</v>
      </c>
      <c r="B274" s="87" t="str">
        <f>DATA.SAGA!$E274</f>
        <v>Rafael Alexandre de Oliveira Deucher</v>
      </c>
      <c r="C274" s="87" t="str">
        <f>IF(DATA.SAGA!$H274="","Sem orientador",DATA.SAGA!$H274)</f>
        <v>FTO1101 - Agnaldo Lopes</v>
      </c>
      <c r="D274" s="87" t="str">
        <f>DATA.SAGA!$J274</f>
        <v>Formado</v>
      </c>
      <c r="E274" s="87" t="str">
        <f>IF(DATA.SAGA!N274="","*",DATA.SAGA!N274)</f>
        <v>RJ</v>
      </c>
      <c r="F274" s="87">
        <f>YEAR(DATA.SAGA!$B274)</f>
        <v>2019</v>
      </c>
      <c r="G274" s="88" t="str">
        <f>IF(OR($D274="Pré-Inscrito",$D274="Matriculado",$D274="Trancado"),
IF($A274="Mestrado",DATA.SAGA!$B274+(365*24/12),DATA.SAGA!$B274+(365*48/12)),"*")</f>
        <v>*</v>
      </c>
      <c r="H274" s="89" t="str">
        <f t="shared" si="19"/>
        <v>*</v>
      </c>
      <c r="I274" s="87">
        <f>IF(DATA.SAGA!$K274="","*",YEAR(DATA.SAGA!$K274))</f>
        <v>2020</v>
      </c>
      <c r="J274" s="89">
        <f ca="1">IF($D274="Formado",(DATA.SAGA!$K274-DATA.SAGA!$B274)/365*12,
IF(OR($D274="Pré-Inscrito",$D274="Matriculado",$D274="Pré-inscrito"),(TODAY()-DATA.SAGA!$B274)/365*12,"*"))</f>
        <v>21.6</v>
      </c>
      <c r="K274" s="89" t="str">
        <f t="shared" si="15"/>
        <v>Formado</v>
      </c>
      <c r="L274" s="89">
        <f t="shared" ca="1" si="16"/>
        <v>21.6</v>
      </c>
      <c r="M274" s="87" t="str">
        <f t="shared" ca="1" si="17"/>
        <v>Egresso</v>
      </c>
      <c r="N274" s="89" t="str">
        <f t="shared" si="18"/>
        <v>*</v>
      </c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 x14ac:dyDescent="0.2">
      <c r="A275" s="87" t="str">
        <f>IF(LEFT(DATA.SAGA!$D275,2)="MA","Mestrado",
IF(LEFT(DATA.SAGA!$D275,2)="DA","Doutorado",
IF(LEFT(DATA.SAGA!$D275,2)="PD","Pós-Doutorado")))</f>
        <v>Mestrado</v>
      </c>
      <c r="B275" s="87" t="str">
        <f>DATA.SAGA!$E275</f>
        <v>Inês do Rocio Pzebeowski</v>
      </c>
      <c r="C275" s="87" t="str">
        <f>IF(DATA.SAGA!$H275="","Sem orientador",DATA.SAGA!$H275)</f>
        <v>Sem orientador</v>
      </c>
      <c r="D275" s="87" t="str">
        <f>DATA.SAGA!$J275</f>
        <v>Cancelado</v>
      </c>
      <c r="E275" s="87" t="str">
        <f>IF(DATA.SAGA!N275="","*",DATA.SAGA!N275)</f>
        <v>PR</v>
      </c>
      <c r="F275" s="87">
        <f>YEAR(DATA.SAGA!$B275)</f>
        <v>2019</v>
      </c>
      <c r="G275" s="88" t="str">
        <f>IF(OR($D275="Pré-Inscrito",$D275="Matriculado",$D275="Trancado"),
IF($A275="Mestrado",DATA.SAGA!$B275+(365*24/12),DATA.SAGA!$B275+(365*48/12)),"*")</f>
        <v>*</v>
      </c>
      <c r="H275" s="89" t="str">
        <f t="shared" si="19"/>
        <v>*</v>
      </c>
      <c r="I275" s="87" t="str">
        <f>IF(DATA.SAGA!$K275="","*",YEAR(DATA.SAGA!$K275))</f>
        <v>*</v>
      </c>
      <c r="J275" s="89" t="str">
        <f ca="1">IF($D275="Formado",(DATA.SAGA!$K275-DATA.SAGA!$B275)/365*12,
IF(OR($D275="Pré-Inscrito",$D275="Matriculado",$D275="Pré-inscrito"),(TODAY()-DATA.SAGA!$B275)/365*12,"*"))</f>
        <v>*</v>
      </c>
      <c r="K275" s="89" t="str">
        <f t="shared" si="15"/>
        <v>Cancelado</v>
      </c>
      <c r="L275" s="89" t="str">
        <f t="shared" si="16"/>
        <v>*</v>
      </c>
      <c r="M275" s="87" t="str">
        <f t="shared" ca="1" si="17"/>
        <v>*</v>
      </c>
      <c r="N275" s="89" t="str">
        <f t="shared" si="18"/>
        <v>*</v>
      </c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 x14ac:dyDescent="0.2">
      <c r="A276" s="87" t="str">
        <f>IF(LEFT(DATA.SAGA!$D276,2)="MA","Mestrado",
IF(LEFT(DATA.SAGA!$D276,2)="DA","Doutorado",
IF(LEFT(DATA.SAGA!$D276,2)="PD","Pós-Doutorado")))</f>
        <v>Mestrado</v>
      </c>
      <c r="B276" s="87" t="str">
        <f>DATA.SAGA!$E276</f>
        <v>Helen Cristian Banks</v>
      </c>
      <c r="C276" s="87" t="str">
        <f>IF(DATA.SAGA!$H276="","Sem orientador",DATA.SAGA!$H276)</f>
        <v>FTO1096 - Arthur Ferreira</v>
      </c>
      <c r="D276" s="87" t="str">
        <f>DATA.SAGA!$J276</f>
        <v>Formado</v>
      </c>
      <c r="E276" s="87" t="str">
        <f>IF(DATA.SAGA!N276="","*",DATA.SAGA!N276)</f>
        <v>RJ</v>
      </c>
      <c r="F276" s="87">
        <f>YEAR(DATA.SAGA!$B276)</f>
        <v>2019</v>
      </c>
      <c r="G276" s="88" t="str">
        <f>IF(OR($D276="Pré-Inscrito",$D276="Matriculado",$D276="Trancado"),
IF($A276="Mestrado",DATA.SAGA!$B276+(365*24/12),DATA.SAGA!$B276+(365*48/12)),"*")</f>
        <v>*</v>
      </c>
      <c r="H276" s="89" t="str">
        <f t="shared" si="19"/>
        <v>*</v>
      </c>
      <c r="I276" s="87">
        <f>IF(DATA.SAGA!$K276="","*",YEAR(DATA.SAGA!$K276))</f>
        <v>2021</v>
      </c>
      <c r="J276" s="89">
        <f ca="1">IF($D276="Formado",(DATA.SAGA!$K276-DATA.SAGA!$B276)/365*12,
IF(OR($D276="Pré-Inscrito",$D276="Matriculado",$D276="Pré-inscrito"),(TODAY()-DATA.SAGA!$B276)/365*12,"*"))</f>
        <v>28.635616438356163</v>
      </c>
      <c r="K276" s="89" t="str">
        <f t="shared" si="15"/>
        <v>Formado</v>
      </c>
      <c r="L276" s="89">
        <f t="shared" ca="1" si="16"/>
        <v>28.635616438356163</v>
      </c>
      <c r="M276" s="87" t="str">
        <f t="shared" ca="1" si="17"/>
        <v>Egresso</v>
      </c>
      <c r="N276" s="89" t="str">
        <f t="shared" si="18"/>
        <v>*</v>
      </c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 x14ac:dyDescent="0.2">
      <c r="A277" s="87" t="str">
        <f>IF(LEFT(DATA.SAGA!$D277,2)="MA","Mestrado",
IF(LEFT(DATA.SAGA!$D277,2)="DA","Doutorado",
IF(LEFT(DATA.SAGA!$D277,2)="PD","Pós-Doutorado")))</f>
        <v>Doutorado</v>
      </c>
      <c r="B277" s="87" t="str">
        <f>DATA.SAGA!$E277</f>
        <v>Cesar Antonio Luchesa</v>
      </c>
      <c r="C277" s="87" t="str">
        <f>IF(DATA.SAGA!$H277="","Sem orientador",DATA.SAGA!$H277)</f>
        <v>FTO1101 - Agnaldo Lopes</v>
      </c>
      <c r="D277" s="87" t="str">
        <f>DATA.SAGA!$J277</f>
        <v>Formado</v>
      </c>
      <c r="E277" s="87" t="str">
        <f>IF(DATA.SAGA!N277="","*",DATA.SAGA!N277)</f>
        <v>RJ</v>
      </c>
      <c r="F277" s="87">
        <f>YEAR(DATA.SAGA!$B277)</f>
        <v>2019</v>
      </c>
      <c r="G277" s="88" t="str">
        <f>IF(OR($D277="Pré-Inscrito",$D277="Matriculado",$D277="Trancado"),
IF($A277="Mestrado",DATA.SAGA!$B277+(365*24/12),DATA.SAGA!$B277+(365*48/12)),"*")</f>
        <v>*</v>
      </c>
      <c r="H277" s="89" t="str">
        <f t="shared" si="19"/>
        <v>*</v>
      </c>
      <c r="I277" s="87">
        <f>IF(DATA.SAGA!$K277="","*",YEAR(DATA.SAGA!$K277))</f>
        <v>2022</v>
      </c>
      <c r="J277" s="89">
        <f ca="1">IF($D277="Formado",(DATA.SAGA!$K277-DATA.SAGA!$B277)/365*12,
IF(OR($D277="Pré-Inscrito",$D277="Matriculado",$D277="Pré-inscrito"),(TODAY()-DATA.SAGA!$B277)/365*12,"*"))</f>
        <v>38.432876712328763</v>
      </c>
      <c r="K277" s="89" t="str">
        <f t="shared" si="15"/>
        <v>Formado</v>
      </c>
      <c r="L277" s="89">
        <f t="shared" ca="1" si="16"/>
        <v>38.432876712328763</v>
      </c>
      <c r="M277" s="87" t="str">
        <f t="shared" ca="1" si="17"/>
        <v>Egresso</v>
      </c>
      <c r="N277" s="89" t="str">
        <f t="shared" si="18"/>
        <v>*</v>
      </c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 x14ac:dyDescent="0.2">
      <c r="A278" s="87" t="str">
        <f>IF(LEFT(DATA.SAGA!$D278,2)="MA","Mestrado",
IF(LEFT(DATA.SAGA!$D278,2)="DA","Doutorado",
IF(LEFT(DATA.SAGA!$D278,2)="PD","Pós-Doutorado")))</f>
        <v>Doutorado</v>
      </c>
      <c r="B278" s="87" t="str">
        <f>DATA.SAGA!$E278</f>
        <v>João Paulo Freitas</v>
      </c>
      <c r="C278" s="87" t="str">
        <f>IF(DATA.SAGA!$H278="","Sem orientador",DATA.SAGA!$H278)</f>
        <v>FTO1124 - Leandro Nogueira</v>
      </c>
      <c r="D278" s="87" t="str">
        <f>DATA.SAGA!$J278</f>
        <v>Formado</v>
      </c>
      <c r="E278" s="87" t="str">
        <f>IF(DATA.SAGA!N278="","*",DATA.SAGA!N278)</f>
        <v>RJ</v>
      </c>
      <c r="F278" s="87">
        <f>YEAR(DATA.SAGA!$B278)</f>
        <v>2019</v>
      </c>
      <c r="G278" s="88" t="str">
        <f>IF(OR($D278="Pré-Inscrito",$D278="Matriculado",$D278="Trancado"),
IF($A278="Mestrado",DATA.SAGA!$B278+(365*24/12),DATA.SAGA!$B278+(365*48/12)),"*")</f>
        <v>*</v>
      </c>
      <c r="H278" s="89" t="str">
        <f t="shared" si="19"/>
        <v>*</v>
      </c>
      <c r="I278" s="87">
        <f>IF(DATA.SAGA!$K278="","*",YEAR(DATA.SAGA!$K278))</f>
        <v>2022</v>
      </c>
      <c r="J278" s="89">
        <f ca="1">IF($D278="Formado",(DATA.SAGA!$K278-DATA.SAGA!$B278)/365*12,
IF(OR($D278="Pré-Inscrito",$D278="Matriculado",$D278="Pré-inscrito"),(TODAY()-DATA.SAGA!$B278)/365*12,"*"))</f>
        <v>45.698630136986303</v>
      </c>
      <c r="K278" s="89" t="str">
        <f t="shared" si="15"/>
        <v>Formado</v>
      </c>
      <c r="L278" s="89">
        <f t="shared" ca="1" si="16"/>
        <v>45.698630136986303</v>
      </c>
      <c r="M278" s="87" t="str">
        <f t="shared" ca="1" si="17"/>
        <v>Egresso</v>
      </c>
      <c r="N278" s="89" t="str">
        <f t="shared" si="18"/>
        <v>*</v>
      </c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 x14ac:dyDescent="0.2">
      <c r="A279" s="87" t="str">
        <f>IF(LEFT(DATA.SAGA!$D279,2)="MA","Mestrado",
IF(LEFT(DATA.SAGA!$D279,2)="DA","Doutorado",
IF(LEFT(DATA.SAGA!$D279,2)="PD","Pós-Doutorado")))</f>
        <v>Doutorado</v>
      </c>
      <c r="B279" s="87" t="str">
        <f>DATA.SAGA!$E279</f>
        <v>Lizyana Vieira</v>
      </c>
      <c r="C279" s="87" t="str">
        <f>IF(DATA.SAGA!$H279="","Sem orientador",DATA.SAGA!$H279)</f>
        <v>FTO1152 - Renato Almeida</v>
      </c>
      <c r="D279" s="87" t="str">
        <f>DATA.SAGA!$J279</f>
        <v>Matriculado</v>
      </c>
      <c r="E279" s="87" t="str">
        <f>IF(DATA.SAGA!N279="","*",DATA.SAGA!N279)</f>
        <v>PR</v>
      </c>
      <c r="F279" s="87">
        <f>YEAR(DATA.SAGA!$B279)</f>
        <v>2019</v>
      </c>
      <c r="G279" s="88">
        <f>IF(OR($D279="Pré-Inscrito",$D279="Matriculado",$D279="Trancado"),
IF($A279="Mestrado",DATA.SAGA!$B279+(365*24/12),DATA.SAGA!$B279+(365*48/12)),"*")</f>
        <v>44970</v>
      </c>
      <c r="H279" s="89" t="str">
        <f t="shared" si="19"/>
        <v>2023-1</v>
      </c>
      <c r="I279" s="87" t="str">
        <f>IF(DATA.SAGA!$K279="","*",YEAR(DATA.SAGA!$K279))</f>
        <v>*</v>
      </c>
      <c r="J279" s="89">
        <f ca="1">IF($D279="Formado",(DATA.SAGA!$K279-DATA.SAGA!$B279)/365*12,
IF(OR($D279="Pré-Inscrito",$D279="Matriculado",$D279="Pré-inscrito"),(TODAY()-DATA.SAGA!$B279)/365*12,"*"))</f>
        <v>45.994520547945207</v>
      </c>
      <c r="K279" s="89" t="str">
        <f t="shared" ca="1" si="15"/>
        <v>Defesa imediata</v>
      </c>
      <c r="L279" s="89" t="str">
        <f t="shared" ca="1" si="16"/>
        <v>*</v>
      </c>
      <c r="M279" s="87" t="str">
        <f t="shared" ca="1" si="17"/>
        <v>*</v>
      </c>
      <c r="N279" s="89" t="str">
        <f t="shared" si="18"/>
        <v>*</v>
      </c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 x14ac:dyDescent="0.2">
      <c r="A280" s="87" t="str">
        <f>IF(LEFT(DATA.SAGA!$D280,2)="MA","Mestrado",
IF(LEFT(DATA.SAGA!$D280,2)="DA","Doutorado",
IF(LEFT(DATA.SAGA!$D280,2)="PD","Pós-Doutorado")))</f>
        <v>Doutorado</v>
      </c>
      <c r="B280" s="87" t="str">
        <f>DATA.SAGA!$E280</f>
        <v>Cynthia Mara Zilli Casagrande</v>
      </c>
      <c r="C280" s="87" t="str">
        <f>IF(DATA.SAGA!$H280="","Sem orientador",DATA.SAGA!$H280)</f>
        <v>FTO1096 - Arthur Ferreira</v>
      </c>
      <c r="D280" s="87" t="str">
        <f>DATA.SAGA!$J280</f>
        <v>Formado</v>
      </c>
      <c r="E280" s="87" t="str">
        <f>IF(DATA.SAGA!N280="","*",DATA.SAGA!N280)</f>
        <v>PR</v>
      </c>
      <c r="F280" s="87">
        <f>YEAR(DATA.SAGA!$B280)</f>
        <v>2019</v>
      </c>
      <c r="G280" s="88" t="str">
        <f>IF(OR($D280="Pré-Inscrito",$D280="Matriculado",$D280="Trancado"),
IF($A280="Mestrado",DATA.SAGA!$B280+(365*24/12),DATA.SAGA!$B280+(365*48/12)),"*")</f>
        <v>*</v>
      </c>
      <c r="H280" s="89" t="str">
        <f t="shared" si="19"/>
        <v>*</v>
      </c>
      <c r="I280" s="87">
        <f>IF(DATA.SAGA!$K280="","*",YEAR(DATA.SAGA!$K280))</f>
        <v>2022</v>
      </c>
      <c r="J280" s="89">
        <f ca="1">IF($D280="Formado",(DATA.SAGA!$K280-DATA.SAGA!$B280)/365*12,
IF(OR($D280="Pré-Inscrito",$D280="Matriculado",$D280="Pré-inscrito"),(TODAY()-DATA.SAGA!$B280)/365*12,"*"))</f>
        <v>45.567123287671237</v>
      </c>
      <c r="K280" s="89" t="str">
        <f t="shared" si="15"/>
        <v>Formado</v>
      </c>
      <c r="L280" s="89">
        <f t="shared" ca="1" si="16"/>
        <v>45.567123287671237</v>
      </c>
      <c r="M280" s="87" t="str">
        <f t="shared" ca="1" si="17"/>
        <v>Egresso</v>
      </c>
      <c r="N280" s="89" t="str">
        <f t="shared" si="18"/>
        <v>*</v>
      </c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 x14ac:dyDescent="0.2">
      <c r="A281" s="87" t="str">
        <f>IF(LEFT(DATA.SAGA!$D281,2)="MA","Mestrado",
IF(LEFT(DATA.SAGA!$D281,2)="DA","Doutorado",
IF(LEFT(DATA.SAGA!$D281,2)="PD","Pós-Doutorado")))</f>
        <v>Doutorado</v>
      </c>
      <c r="B281" s="87" t="str">
        <f>DATA.SAGA!$E281</f>
        <v>Monica Borchart Nicolau</v>
      </c>
      <c r="C281" s="87" t="str">
        <f>IF(DATA.SAGA!$H281="","Sem orientador",DATA.SAGA!$H281)</f>
        <v>FTO1101 - Agnaldo Lopes</v>
      </c>
      <c r="D281" s="87" t="str">
        <f>DATA.SAGA!$J281</f>
        <v>Formado</v>
      </c>
      <c r="E281" s="87" t="str">
        <f>IF(DATA.SAGA!N281="","*",DATA.SAGA!N281)</f>
        <v>RJ</v>
      </c>
      <c r="F281" s="87">
        <f>YEAR(DATA.SAGA!$B281)</f>
        <v>2019</v>
      </c>
      <c r="G281" s="88" t="str">
        <f>IF(OR($D281="Pré-Inscrito",$D281="Matriculado",$D281="Trancado"),
IF($A281="Mestrado",DATA.SAGA!$B281+(365*24/12),DATA.SAGA!$B281+(365*48/12)),"*")</f>
        <v>*</v>
      </c>
      <c r="H281" s="89" t="str">
        <f t="shared" si="19"/>
        <v>*</v>
      </c>
      <c r="I281" s="87">
        <f>IF(DATA.SAGA!$K281="","*",YEAR(DATA.SAGA!$K281))</f>
        <v>2022</v>
      </c>
      <c r="J281" s="89">
        <f ca="1">IF($D281="Formado",(DATA.SAGA!$K281-DATA.SAGA!$B281)/365*12,
IF(OR($D281="Pré-Inscrito",$D281="Matriculado",$D281="Pré-inscrito"),(TODAY()-DATA.SAGA!$B281)/365*12,"*"))</f>
        <v>45.534246575342465</v>
      </c>
      <c r="K281" s="89" t="str">
        <f t="shared" si="15"/>
        <v>Formado</v>
      </c>
      <c r="L281" s="89">
        <f t="shared" ca="1" si="16"/>
        <v>45.534246575342465</v>
      </c>
      <c r="M281" s="87" t="str">
        <f t="shared" ca="1" si="17"/>
        <v>Egresso</v>
      </c>
      <c r="N281" s="89" t="str">
        <f t="shared" si="18"/>
        <v>*</v>
      </c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 x14ac:dyDescent="0.2">
      <c r="A282" s="87" t="str">
        <f>IF(LEFT(DATA.SAGA!$D282,2)="MA","Mestrado",
IF(LEFT(DATA.SAGA!$D282,2)="DA","Doutorado",
IF(LEFT(DATA.SAGA!$D282,2)="PD","Pós-Doutorado")))</f>
        <v>Doutorado</v>
      </c>
      <c r="B282" s="87" t="str">
        <f>DATA.SAGA!$E282</f>
        <v>Tatiana Grasser</v>
      </c>
      <c r="C282" s="87" t="str">
        <f>IF(DATA.SAGA!$H282="","Sem orientador",DATA.SAGA!$H282)</f>
        <v>FTO1137 - Ney Filho</v>
      </c>
      <c r="D282" s="87" t="str">
        <f>DATA.SAGA!$J282</f>
        <v>Matriculado</v>
      </c>
      <c r="E282" s="87" t="str">
        <f>IF(DATA.SAGA!N282="","*",DATA.SAGA!N282)</f>
        <v>PR</v>
      </c>
      <c r="F282" s="87">
        <f>YEAR(DATA.SAGA!$B282)</f>
        <v>2019</v>
      </c>
      <c r="G282" s="88">
        <f>IF(OR($D282="Pré-Inscrito",$D282="Matriculado",$D282="Trancado"),
IF($A282="Mestrado",DATA.SAGA!$B282+(365*24/12),DATA.SAGA!$B282+(365*48/12)),"*")</f>
        <v>44970</v>
      </c>
      <c r="H282" s="89" t="str">
        <f t="shared" si="19"/>
        <v>2023-1</v>
      </c>
      <c r="I282" s="87" t="str">
        <f>IF(DATA.SAGA!$K282="","*",YEAR(DATA.SAGA!$K282))</f>
        <v>*</v>
      </c>
      <c r="J282" s="89">
        <f ca="1">IF($D282="Formado",(DATA.SAGA!$K282-DATA.SAGA!$B282)/365*12,
IF(OR($D282="Pré-Inscrito",$D282="Matriculado",$D282="Pré-inscrito"),(TODAY()-DATA.SAGA!$B282)/365*12,"*"))</f>
        <v>45.994520547945207</v>
      </c>
      <c r="K282" s="89" t="str">
        <f t="shared" ca="1" si="15"/>
        <v>Defesa imediata</v>
      </c>
      <c r="L282" s="89" t="str">
        <f t="shared" ca="1" si="16"/>
        <v>*</v>
      </c>
      <c r="M282" s="87" t="str">
        <f t="shared" ca="1" si="17"/>
        <v>*</v>
      </c>
      <c r="N282" s="89" t="str">
        <f t="shared" si="18"/>
        <v>*</v>
      </c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 x14ac:dyDescent="0.2">
      <c r="A283" s="87" t="str">
        <f>IF(LEFT(DATA.SAGA!$D283,2)="MA","Mestrado",
IF(LEFT(DATA.SAGA!$D283,2)="DA","Doutorado",
IF(LEFT(DATA.SAGA!$D283,2)="PD","Pós-Doutorado")))</f>
        <v>Doutorado</v>
      </c>
      <c r="B283" s="87" t="str">
        <f>DATA.SAGA!$E283</f>
        <v>Jean Paulo Farias</v>
      </c>
      <c r="C283" s="87" t="str">
        <f>IF(DATA.SAGA!$H283="","Sem orientador",DATA.SAGA!$H283)</f>
        <v>FTO1096 - Arthur Ferreira</v>
      </c>
      <c r="D283" s="87" t="str">
        <f>DATA.SAGA!$J283</f>
        <v>Matriculado</v>
      </c>
      <c r="E283" s="87" t="str">
        <f>IF(DATA.SAGA!N283="","*",DATA.SAGA!N283)</f>
        <v>PR</v>
      </c>
      <c r="F283" s="87">
        <f>YEAR(DATA.SAGA!$B283)</f>
        <v>2019</v>
      </c>
      <c r="G283" s="88">
        <f>IF(OR($D283="Pré-Inscrito",$D283="Matriculado",$D283="Trancado"),
IF($A283="Mestrado",DATA.SAGA!$B283+(365*24/12),DATA.SAGA!$B283+(365*48/12)),"*")</f>
        <v>44970</v>
      </c>
      <c r="H283" s="89" t="str">
        <f t="shared" si="19"/>
        <v>2023-1</v>
      </c>
      <c r="I283" s="87" t="str">
        <f>IF(DATA.SAGA!$K283="","*",YEAR(DATA.SAGA!$K283))</f>
        <v>*</v>
      </c>
      <c r="J283" s="89">
        <f ca="1">IF($D283="Formado",(DATA.SAGA!$K283-DATA.SAGA!$B283)/365*12,
IF(OR($D283="Pré-Inscrito",$D283="Matriculado",$D283="Pré-inscrito"),(TODAY()-DATA.SAGA!$B283)/365*12,"*"))</f>
        <v>45.994520547945207</v>
      </c>
      <c r="K283" s="89" t="str">
        <f t="shared" ca="1" si="15"/>
        <v>Defesa imediata</v>
      </c>
      <c r="L283" s="89" t="str">
        <f t="shared" ca="1" si="16"/>
        <v>*</v>
      </c>
      <c r="M283" s="87" t="str">
        <f t="shared" ca="1" si="17"/>
        <v>*</v>
      </c>
      <c r="N283" s="89" t="str">
        <f t="shared" si="18"/>
        <v>*</v>
      </c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 x14ac:dyDescent="0.2">
      <c r="A284" s="87" t="str">
        <f>IF(LEFT(DATA.SAGA!$D284,2)="MA","Mestrado",
IF(LEFT(DATA.SAGA!$D284,2)="DA","Doutorado",
IF(LEFT(DATA.SAGA!$D284,2)="PD","Pós-Doutorado")))</f>
        <v>Doutorado</v>
      </c>
      <c r="B284" s="87" t="str">
        <f>DATA.SAGA!$E284</f>
        <v>João Eduardo de Azevedo Vieira</v>
      </c>
      <c r="C284" s="87" t="str">
        <f>IF(DATA.SAGA!$H284="","Sem orientador",DATA.SAGA!$H284)</f>
        <v>FTO1101 - Agnaldo Lopes</v>
      </c>
      <c r="D284" s="87" t="str">
        <f>DATA.SAGA!$J284</f>
        <v>Formado</v>
      </c>
      <c r="E284" s="87" t="str">
        <f>IF(DATA.SAGA!N284="","*",DATA.SAGA!N284)</f>
        <v>PR</v>
      </c>
      <c r="F284" s="87">
        <f>YEAR(DATA.SAGA!$B284)</f>
        <v>2019</v>
      </c>
      <c r="G284" s="88" t="str">
        <f>IF(OR($D284="Pré-Inscrito",$D284="Matriculado",$D284="Trancado"),
IF($A284="Mestrado",DATA.SAGA!$B284+(365*24/12),DATA.SAGA!$B284+(365*48/12)),"*")</f>
        <v>*</v>
      </c>
      <c r="H284" s="89" t="str">
        <f t="shared" si="19"/>
        <v>*</v>
      </c>
      <c r="I284" s="87">
        <f>IF(DATA.SAGA!$K284="","*",YEAR(DATA.SAGA!$K284))</f>
        <v>2022</v>
      </c>
      <c r="J284" s="89">
        <f ca="1">IF($D284="Formado",(DATA.SAGA!$K284-DATA.SAGA!$B284)/365*12,
IF(OR($D284="Pré-Inscrito",$D284="Matriculado",$D284="Pré-inscrito"),(TODAY()-DATA.SAGA!$B284)/365*12,"*"))</f>
        <v>44.38356164383562</v>
      </c>
      <c r="K284" s="89" t="str">
        <f t="shared" si="15"/>
        <v>Formado</v>
      </c>
      <c r="L284" s="89">
        <f t="shared" ca="1" si="16"/>
        <v>44.38356164383562</v>
      </c>
      <c r="M284" s="87" t="str">
        <f t="shared" ca="1" si="17"/>
        <v>Egresso</v>
      </c>
      <c r="N284" s="89" t="str">
        <f t="shared" si="18"/>
        <v>*</v>
      </c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 x14ac:dyDescent="0.2">
      <c r="A285" s="87" t="str">
        <f>IF(LEFT(DATA.SAGA!$D285,2)="MA","Mestrado",
IF(LEFT(DATA.SAGA!$D285,2)="DA","Doutorado",
IF(LEFT(DATA.SAGA!$D285,2)="PD","Pós-Doutorado")))</f>
        <v>Mestrado</v>
      </c>
      <c r="B285" s="87" t="str">
        <f>DATA.SAGA!$E285</f>
        <v>Cynthia Beatriz Silveira Kisse</v>
      </c>
      <c r="C285" s="87" t="str">
        <f>IF(DATA.SAGA!$H285="","Sem orientador",DATA.SAGA!$H285)</f>
        <v>Sem orientador</v>
      </c>
      <c r="D285" s="87" t="str">
        <f>DATA.SAGA!$J285</f>
        <v>Cancelado</v>
      </c>
      <c r="E285" s="87" t="str">
        <f>IF(DATA.SAGA!N285="","*",DATA.SAGA!N285)</f>
        <v>RJ</v>
      </c>
      <c r="F285" s="87">
        <f>YEAR(DATA.SAGA!$B285)</f>
        <v>2019</v>
      </c>
      <c r="G285" s="88" t="str">
        <f>IF(OR($D285="Pré-Inscrito",$D285="Matriculado",$D285="Trancado"),
IF($A285="Mestrado",DATA.SAGA!$B285+(365*24/12),DATA.SAGA!$B285+(365*48/12)),"*")</f>
        <v>*</v>
      </c>
      <c r="H285" s="89" t="str">
        <f t="shared" si="19"/>
        <v>*</v>
      </c>
      <c r="I285" s="87" t="str">
        <f>IF(DATA.SAGA!$K285="","*",YEAR(DATA.SAGA!$K285))</f>
        <v>*</v>
      </c>
      <c r="J285" s="89" t="str">
        <f ca="1">IF($D285="Formado",(DATA.SAGA!$K285-DATA.SAGA!$B285)/365*12,
IF(OR($D285="Pré-Inscrito",$D285="Matriculado",$D285="Pré-inscrito"),(TODAY()-DATA.SAGA!$B285)/365*12,"*"))</f>
        <v>*</v>
      </c>
      <c r="K285" s="89" t="str">
        <f t="shared" si="15"/>
        <v>Cancelado</v>
      </c>
      <c r="L285" s="89" t="str">
        <f t="shared" si="16"/>
        <v>*</v>
      </c>
      <c r="M285" s="87" t="str">
        <f t="shared" ca="1" si="17"/>
        <v>*</v>
      </c>
      <c r="N285" s="89" t="str">
        <f t="shared" si="18"/>
        <v>*</v>
      </c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 x14ac:dyDescent="0.2">
      <c r="A286" s="87" t="str">
        <f>IF(LEFT(DATA.SAGA!$D286,2)="MA","Mestrado",
IF(LEFT(DATA.SAGA!$D286,2)="DA","Doutorado",
IF(LEFT(DATA.SAGA!$D286,2)="PD","Pós-Doutorado")))</f>
        <v>Mestrado</v>
      </c>
      <c r="B286" s="87" t="str">
        <f>DATA.SAGA!$E286</f>
        <v>Adrieli Borsoe Nunes Pezzin</v>
      </c>
      <c r="C286" s="87" t="str">
        <f>IF(DATA.SAGA!$H286="","Sem orientador",DATA.SAGA!$H286)</f>
        <v>FTO1137 - Ney Filho</v>
      </c>
      <c r="D286" s="87" t="str">
        <f>DATA.SAGA!$J286</f>
        <v>Formado</v>
      </c>
      <c r="E286" s="87" t="str">
        <f>IF(DATA.SAGA!N286="","*",DATA.SAGA!N286)</f>
        <v>ES</v>
      </c>
      <c r="F286" s="87">
        <f>YEAR(DATA.SAGA!$B286)</f>
        <v>2019</v>
      </c>
      <c r="G286" s="88" t="str">
        <f>IF(OR($D286="Pré-Inscrito",$D286="Matriculado",$D286="Trancado"),
IF($A286="Mestrado",DATA.SAGA!$B286+(365*24/12),DATA.SAGA!$B286+(365*48/12)),"*")</f>
        <v>*</v>
      </c>
      <c r="H286" s="89" t="str">
        <f t="shared" si="19"/>
        <v>*</v>
      </c>
      <c r="I286" s="87">
        <f>IF(DATA.SAGA!$K286="","*",YEAR(DATA.SAGA!$K286))</f>
        <v>2021</v>
      </c>
      <c r="J286" s="89">
        <f ca="1">IF($D286="Formado",(DATA.SAGA!$K286-DATA.SAGA!$B286)/365*12,
IF(OR($D286="Pré-Inscrito",$D286="Matriculado",$D286="Pré-inscrito"),(TODAY()-DATA.SAGA!$B286)/365*12,"*"))</f>
        <v>33.895890410958899</v>
      </c>
      <c r="K286" s="89" t="str">
        <f t="shared" si="15"/>
        <v>Formado</v>
      </c>
      <c r="L286" s="89">
        <f t="shared" ca="1" si="16"/>
        <v>33.895890410958899</v>
      </c>
      <c r="M286" s="87" t="str">
        <f t="shared" ca="1" si="17"/>
        <v>Egresso</v>
      </c>
      <c r="N286" s="89" t="str">
        <f t="shared" si="18"/>
        <v>*</v>
      </c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 x14ac:dyDescent="0.2">
      <c r="A287" s="87" t="str">
        <f>IF(LEFT(DATA.SAGA!$D287,2)="MA","Mestrado",
IF(LEFT(DATA.SAGA!$D287,2)="DA","Doutorado",
IF(LEFT(DATA.SAGA!$D287,2)="PD","Pós-Doutorado")))</f>
        <v>Mestrado</v>
      </c>
      <c r="B287" s="87" t="str">
        <f>DATA.SAGA!$E287</f>
        <v>Israel da Silva Amud</v>
      </c>
      <c r="C287" s="87" t="str">
        <f>IF(DATA.SAGA!$H287="","Sem orientador",DATA.SAGA!$H287)</f>
        <v>Sem orientador</v>
      </c>
      <c r="D287" s="87" t="str">
        <f>DATA.SAGA!$J287</f>
        <v>Desligado</v>
      </c>
      <c r="E287" s="87" t="str">
        <f>IF(DATA.SAGA!N287="","*",DATA.SAGA!N287)</f>
        <v>RJ</v>
      </c>
      <c r="F287" s="87">
        <f>YEAR(DATA.SAGA!$B287)</f>
        <v>2019</v>
      </c>
      <c r="G287" s="88" t="str">
        <f>IF(OR($D287="Pré-Inscrito",$D287="Matriculado",$D287="Trancado"),
IF($A287="Mestrado",DATA.SAGA!$B287+(365*24/12),DATA.SAGA!$B287+(365*48/12)),"*")</f>
        <v>*</v>
      </c>
      <c r="H287" s="89" t="str">
        <f t="shared" si="19"/>
        <v>*</v>
      </c>
      <c r="I287" s="87" t="str">
        <f>IF(DATA.SAGA!$K287="","*",YEAR(DATA.SAGA!$K287))</f>
        <v>*</v>
      </c>
      <c r="J287" s="89" t="str">
        <f ca="1">IF($D287="Formado",(DATA.SAGA!$K287-DATA.SAGA!$B287)/365*12,
IF(OR($D287="Pré-Inscrito",$D287="Matriculado",$D287="Pré-inscrito"),(TODAY()-DATA.SAGA!$B287)/365*12,"*"))</f>
        <v>*</v>
      </c>
      <c r="K287" s="89" t="str">
        <f t="shared" si="15"/>
        <v>Desligado</v>
      </c>
      <c r="L287" s="89" t="str">
        <f t="shared" si="16"/>
        <v>*</v>
      </c>
      <c r="M287" s="87" t="str">
        <f t="shared" ca="1" si="17"/>
        <v>*</v>
      </c>
      <c r="N287" s="89" t="str">
        <f t="shared" si="18"/>
        <v>*</v>
      </c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 x14ac:dyDescent="0.2">
      <c r="A288" s="87" t="str">
        <f>IF(LEFT(DATA.SAGA!$D288,2)="MA","Mestrado",
IF(LEFT(DATA.SAGA!$D288,2)="DA","Doutorado",
IF(LEFT(DATA.SAGA!$D288,2)="PD","Pós-Doutorado")))</f>
        <v>Mestrado</v>
      </c>
      <c r="B288" s="87" t="str">
        <f>DATA.SAGA!$E288</f>
        <v>Eduardo Gallas Leivas</v>
      </c>
      <c r="C288" s="87" t="str">
        <f>IF(DATA.SAGA!$H288="","Sem orientador",DATA.SAGA!$H288)</f>
        <v>FTO1124 - Leandro Nogueira</v>
      </c>
      <c r="D288" s="87" t="str">
        <f>DATA.SAGA!$J288</f>
        <v>Upgrade</v>
      </c>
      <c r="E288" s="87" t="str">
        <f>IF(DATA.SAGA!N288="","*",DATA.SAGA!N288)</f>
        <v>RJ</v>
      </c>
      <c r="F288" s="87">
        <f>YEAR(DATA.SAGA!$B288)</f>
        <v>2019</v>
      </c>
      <c r="G288" s="88" t="str">
        <f>IF(OR($D288="Pré-Inscrito",$D288="Matriculado",$D288="Trancado"),
IF($A288="Mestrado",DATA.SAGA!$B288+(365*24/12),DATA.SAGA!$B288+(365*48/12)),"*")</f>
        <v>*</v>
      </c>
      <c r="H288" s="89" t="str">
        <f t="shared" si="19"/>
        <v>*</v>
      </c>
      <c r="I288" s="87" t="str">
        <f>IF(DATA.SAGA!$K288="","*",YEAR(DATA.SAGA!$K288))</f>
        <v>*</v>
      </c>
      <c r="J288" s="89" t="str">
        <f ca="1">IF($D288="Formado",(DATA.SAGA!$K288-DATA.SAGA!$B288)/365*12,
IF(OR($D288="Pré-Inscrito",$D288="Matriculado",$D288="Pré-inscrito"),(TODAY()-DATA.SAGA!$B288)/365*12,"*"))</f>
        <v>*</v>
      </c>
      <c r="K288" s="89" t="str">
        <f t="shared" si="15"/>
        <v>Upgrade</v>
      </c>
      <c r="L288" s="89" t="str">
        <f t="shared" si="16"/>
        <v>*</v>
      </c>
      <c r="M288" s="87" t="str">
        <f t="shared" ca="1" si="17"/>
        <v>*</v>
      </c>
      <c r="N288" s="89" t="str">
        <f t="shared" si="18"/>
        <v>*</v>
      </c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 x14ac:dyDescent="0.2">
      <c r="A289" s="87" t="str">
        <f>IF(LEFT(DATA.SAGA!$D289,2)="MA","Mestrado",
IF(LEFT(DATA.SAGA!$D289,2)="DA","Doutorado",
IF(LEFT(DATA.SAGA!$D289,2)="PD","Pós-Doutorado")))</f>
        <v>Mestrado</v>
      </c>
      <c r="B289" s="87" t="str">
        <f>DATA.SAGA!$E289</f>
        <v>Jaqueline Borges Pereira Figueiredo</v>
      </c>
      <c r="C289" s="87" t="str">
        <f>IF(DATA.SAGA!$H289="","Sem orientador",DATA.SAGA!$H289)</f>
        <v>EDF1084 - Thiago Carvalho</v>
      </c>
      <c r="D289" s="87" t="str">
        <f>DATA.SAGA!$J289</f>
        <v>Formado</v>
      </c>
      <c r="E289" s="87" t="str">
        <f>IF(DATA.SAGA!N289="","*",DATA.SAGA!N289)</f>
        <v>RJ</v>
      </c>
      <c r="F289" s="87">
        <f>YEAR(DATA.SAGA!$B289)</f>
        <v>2019</v>
      </c>
      <c r="G289" s="88" t="str">
        <f>IF(OR($D289="Pré-Inscrito",$D289="Matriculado",$D289="Trancado"),
IF($A289="Mestrado",DATA.SAGA!$B289+(365*24/12),DATA.SAGA!$B289+(365*48/12)),"*")</f>
        <v>*</v>
      </c>
      <c r="H289" s="89" t="str">
        <f t="shared" si="19"/>
        <v>*</v>
      </c>
      <c r="I289" s="87">
        <f>IF(DATA.SAGA!$K289="","*",YEAR(DATA.SAGA!$K289))</f>
        <v>2022</v>
      </c>
      <c r="J289" s="89">
        <f ca="1">IF($D289="Formado",(DATA.SAGA!$K289-DATA.SAGA!$B289)/365*12,
IF(OR($D289="Pré-Inscrito",$D289="Matriculado",$D289="Pré-inscrito"),(TODAY()-DATA.SAGA!$B289)/365*12,"*"))</f>
        <v>37.512328767123293</v>
      </c>
      <c r="K289" s="89" t="str">
        <f t="shared" si="15"/>
        <v>Formado</v>
      </c>
      <c r="L289" s="89">
        <f t="shared" ca="1" si="16"/>
        <v>37.512328767123293</v>
      </c>
      <c r="M289" s="87" t="str">
        <f t="shared" ca="1" si="17"/>
        <v>Egresso</v>
      </c>
      <c r="N289" s="89" t="str">
        <f t="shared" si="18"/>
        <v>*</v>
      </c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 x14ac:dyDescent="0.2">
      <c r="A290" s="87" t="str">
        <f>IF(LEFT(DATA.SAGA!$D290,2)="MA","Mestrado",
IF(LEFT(DATA.SAGA!$D290,2)="DA","Doutorado",
IF(LEFT(DATA.SAGA!$D290,2)="PD","Pós-Doutorado")))</f>
        <v>Mestrado</v>
      </c>
      <c r="B290" s="87" t="str">
        <f>DATA.SAGA!$E290</f>
        <v>Gabriel Parisotto</v>
      </c>
      <c r="C290" s="87" t="str">
        <f>IF(DATA.SAGA!$H290="","Sem orientador",DATA.SAGA!$H290)</f>
        <v>FTO1096 - Arthur Ferreira</v>
      </c>
      <c r="D290" s="87" t="str">
        <f>DATA.SAGA!$J290</f>
        <v>Formado</v>
      </c>
      <c r="E290" s="87" t="str">
        <f>IF(DATA.SAGA!N290="","*",DATA.SAGA!N290)</f>
        <v>RJ</v>
      </c>
      <c r="F290" s="87">
        <f>YEAR(DATA.SAGA!$B290)</f>
        <v>2019</v>
      </c>
      <c r="G290" s="88" t="str">
        <f>IF(OR($D290="Pré-Inscrito",$D290="Matriculado",$D290="Trancado"),
IF($A290="Mestrado",DATA.SAGA!$B290+(365*24/12),DATA.SAGA!$B290+(365*48/12)),"*")</f>
        <v>*</v>
      </c>
      <c r="H290" s="89" t="str">
        <f t="shared" si="19"/>
        <v>*</v>
      </c>
      <c r="I290" s="87">
        <f>IF(DATA.SAGA!$K290="","*",YEAR(DATA.SAGA!$K290))</f>
        <v>2020</v>
      </c>
      <c r="J290" s="89">
        <f ca="1">IF($D290="Formado",(DATA.SAGA!$K290-DATA.SAGA!$B290)/365*12,
IF(OR($D290="Pré-Inscrito",$D290="Matriculado",$D290="Pré-inscrito"),(TODAY()-DATA.SAGA!$B290)/365*12,"*"))</f>
        <v>20.153424657534249</v>
      </c>
      <c r="K290" s="89" t="str">
        <f t="shared" si="15"/>
        <v>Formado</v>
      </c>
      <c r="L290" s="89">
        <f t="shared" ca="1" si="16"/>
        <v>20.153424657534249</v>
      </c>
      <c r="M290" s="87" t="str">
        <f t="shared" ca="1" si="17"/>
        <v>Egresso</v>
      </c>
      <c r="N290" s="89" t="str">
        <f t="shared" si="18"/>
        <v>*</v>
      </c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 x14ac:dyDescent="0.2">
      <c r="A291" s="87" t="str">
        <f>IF(LEFT(DATA.SAGA!$D291,2)="MA","Mestrado",
IF(LEFT(DATA.SAGA!$D291,2)="DA","Doutorado",
IF(LEFT(DATA.SAGA!$D291,2)="PD","Pós-Doutorado")))</f>
        <v>Mestrado</v>
      </c>
      <c r="B291" s="87" t="str">
        <f>DATA.SAGA!$E291</f>
        <v>Lucileia Venancio dos Santos</v>
      </c>
      <c r="C291" s="87" t="str">
        <f>IF(DATA.SAGA!$H291="","Sem orientador",DATA.SAGA!$H291)</f>
        <v>EDF1078 - Alex Souto Alves</v>
      </c>
      <c r="D291" s="87" t="str">
        <f>DATA.SAGA!$J291</f>
        <v>Formado</v>
      </c>
      <c r="E291" s="87" t="str">
        <f>IF(DATA.SAGA!N291="","*",DATA.SAGA!N291)</f>
        <v>RJ</v>
      </c>
      <c r="F291" s="87">
        <f>YEAR(DATA.SAGA!$B291)</f>
        <v>2019</v>
      </c>
      <c r="G291" s="88" t="str">
        <f>IF(OR($D291="Pré-Inscrito",$D291="Matriculado",$D291="Trancado"),
IF($A291="Mestrado",DATA.SAGA!$B291+(365*24/12),DATA.SAGA!$B291+(365*48/12)),"*")</f>
        <v>*</v>
      </c>
      <c r="H291" s="89" t="str">
        <f t="shared" si="19"/>
        <v>*</v>
      </c>
      <c r="I291" s="87">
        <f>IF(DATA.SAGA!$K291="","*",YEAR(DATA.SAGA!$K291))</f>
        <v>2021</v>
      </c>
      <c r="J291" s="89">
        <f ca="1">IF($D291="Formado",(DATA.SAGA!$K291-DATA.SAGA!$B291)/365*12,
IF(OR($D291="Pré-Inscrito",$D291="Matriculado",$D291="Pré-inscrito"),(TODAY()-DATA.SAGA!$B291)/365*12,"*"))</f>
        <v>30.969863013698628</v>
      </c>
      <c r="K291" s="89" t="str">
        <f t="shared" si="15"/>
        <v>Formado</v>
      </c>
      <c r="L291" s="89">
        <f t="shared" ca="1" si="16"/>
        <v>30.969863013698628</v>
      </c>
      <c r="M291" s="87" t="str">
        <f t="shared" ca="1" si="17"/>
        <v>Egresso</v>
      </c>
      <c r="N291" s="89" t="str">
        <f t="shared" si="18"/>
        <v>*</v>
      </c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 x14ac:dyDescent="0.2">
      <c r="A292" s="87" t="str">
        <f>IF(LEFT(DATA.SAGA!$D292,2)="MA","Mestrado",
IF(LEFT(DATA.SAGA!$D292,2)="DA","Doutorado",
IF(LEFT(DATA.SAGA!$D292,2)="PD","Pós-Doutorado")))</f>
        <v>Mestrado</v>
      </c>
      <c r="B292" s="87" t="str">
        <f>DATA.SAGA!$E292</f>
        <v>Ana Lucia Cardozo Rosa</v>
      </c>
      <c r="C292" s="87" t="str">
        <f>IF(DATA.SAGA!$H292="","Sem orientador",DATA.SAGA!$H292)</f>
        <v>Sem orientador</v>
      </c>
      <c r="D292" s="87" t="str">
        <f>DATA.SAGA!$J292</f>
        <v>Cancelado</v>
      </c>
      <c r="E292" s="87" t="str">
        <f>IF(DATA.SAGA!N292="","*",DATA.SAGA!N292)</f>
        <v>RJ</v>
      </c>
      <c r="F292" s="87">
        <f>YEAR(DATA.SAGA!$B292)</f>
        <v>2019</v>
      </c>
      <c r="G292" s="88" t="str">
        <f>IF(OR($D292="Pré-Inscrito",$D292="Matriculado",$D292="Trancado"),
IF($A292="Mestrado",DATA.SAGA!$B292+(365*24/12),DATA.SAGA!$B292+(365*48/12)),"*")</f>
        <v>*</v>
      </c>
      <c r="H292" s="89" t="str">
        <f t="shared" si="19"/>
        <v>*</v>
      </c>
      <c r="I292" s="87" t="str">
        <f>IF(DATA.SAGA!$K292="","*",YEAR(DATA.SAGA!$K292))</f>
        <v>*</v>
      </c>
      <c r="J292" s="89" t="str">
        <f ca="1">IF($D292="Formado",(DATA.SAGA!$K292-DATA.SAGA!$B292)/365*12,
IF(OR($D292="Pré-Inscrito",$D292="Matriculado",$D292="Pré-inscrito"),(TODAY()-DATA.SAGA!$B292)/365*12,"*"))</f>
        <v>*</v>
      </c>
      <c r="K292" s="89" t="str">
        <f t="shared" si="15"/>
        <v>Cancelado</v>
      </c>
      <c r="L292" s="89" t="str">
        <f t="shared" si="16"/>
        <v>*</v>
      </c>
      <c r="M292" s="87" t="str">
        <f t="shared" ca="1" si="17"/>
        <v>*</v>
      </c>
      <c r="N292" s="89" t="str">
        <f t="shared" si="18"/>
        <v>*</v>
      </c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 x14ac:dyDescent="0.2">
      <c r="A293" s="87" t="str">
        <f>IF(LEFT(DATA.SAGA!$D293,2)="MA","Mestrado",
IF(LEFT(DATA.SAGA!$D293,2)="DA","Doutorado",
IF(LEFT(DATA.SAGA!$D293,2)="PD","Pós-Doutorado")))</f>
        <v>Mestrado</v>
      </c>
      <c r="B293" s="87" t="str">
        <f>DATA.SAGA!$E293</f>
        <v>Leticia Ozorio Gomes</v>
      </c>
      <c r="C293" s="87" t="str">
        <f>IF(DATA.SAGA!$H293="","Sem orientador",DATA.SAGA!$H293)</f>
        <v>EDF1107 - Fabio Anjos</v>
      </c>
      <c r="D293" s="87" t="str">
        <f>DATA.SAGA!$J293</f>
        <v>Formado</v>
      </c>
      <c r="E293" s="87" t="str">
        <f>IF(DATA.SAGA!N293="","*",DATA.SAGA!N293)</f>
        <v>RJ</v>
      </c>
      <c r="F293" s="87">
        <f>YEAR(DATA.SAGA!$B293)</f>
        <v>2019</v>
      </c>
      <c r="G293" s="88" t="str">
        <f>IF(OR($D293="Pré-Inscrito",$D293="Matriculado",$D293="Trancado"),
IF($A293="Mestrado",DATA.SAGA!$B293+(365*24/12),DATA.SAGA!$B293+(365*48/12)),"*")</f>
        <v>*</v>
      </c>
      <c r="H293" s="89" t="str">
        <f t="shared" si="19"/>
        <v>*</v>
      </c>
      <c r="I293" s="87">
        <f>IF(DATA.SAGA!$K293="","*",YEAR(DATA.SAGA!$K293))</f>
        <v>2021</v>
      </c>
      <c r="J293" s="89">
        <f ca="1">IF($D293="Formado",(DATA.SAGA!$K293-DATA.SAGA!$B293)/365*12,
IF(OR($D293="Pré-Inscrito",$D293="Matriculado",$D293="Pré-inscrito"),(TODAY()-DATA.SAGA!$B293)/365*12,"*"))</f>
        <v>29.128767123287673</v>
      </c>
      <c r="K293" s="89" t="str">
        <f t="shared" si="15"/>
        <v>Formado</v>
      </c>
      <c r="L293" s="89">
        <f t="shared" ca="1" si="16"/>
        <v>29.128767123287673</v>
      </c>
      <c r="M293" s="87" t="str">
        <f t="shared" ca="1" si="17"/>
        <v>Egresso</v>
      </c>
      <c r="N293" s="89" t="str">
        <f t="shared" si="18"/>
        <v>*</v>
      </c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 x14ac:dyDescent="0.2">
      <c r="A294" s="87" t="str">
        <f>IF(LEFT(DATA.SAGA!$D294,2)="MA","Mestrado",
IF(LEFT(DATA.SAGA!$D294,2)="DA","Doutorado",
IF(LEFT(DATA.SAGA!$D294,2)="PD","Pós-Doutorado")))</f>
        <v>Mestrado</v>
      </c>
      <c r="B294" s="87" t="str">
        <f>DATA.SAGA!$E294</f>
        <v>Martha Raquel dos Santos</v>
      </c>
      <c r="C294" s="87" t="str">
        <f>IF(DATA.SAGA!$H294="","Sem orientador",DATA.SAGA!$H294)</f>
        <v>Sem orientador</v>
      </c>
      <c r="D294" s="87" t="str">
        <f>DATA.SAGA!$J294</f>
        <v>Desligado</v>
      </c>
      <c r="E294" s="87" t="str">
        <f>IF(DATA.SAGA!N294="","*",DATA.SAGA!N294)</f>
        <v>RJ</v>
      </c>
      <c r="F294" s="87">
        <f>YEAR(DATA.SAGA!$B294)</f>
        <v>2019</v>
      </c>
      <c r="G294" s="88" t="str">
        <f>IF(OR($D294="Pré-Inscrito",$D294="Matriculado",$D294="Trancado"),
IF($A294="Mestrado",DATA.SAGA!$B294+(365*24/12),DATA.SAGA!$B294+(365*48/12)),"*")</f>
        <v>*</v>
      </c>
      <c r="H294" s="89" t="str">
        <f t="shared" si="19"/>
        <v>*</v>
      </c>
      <c r="I294" s="87" t="str">
        <f>IF(DATA.SAGA!$K294="","*",YEAR(DATA.SAGA!$K294))</f>
        <v>*</v>
      </c>
      <c r="J294" s="89" t="str">
        <f ca="1">IF($D294="Formado",(DATA.SAGA!$K294-DATA.SAGA!$B294)/365*12,
IF(OR($D294="Pré-Inscrito",$D294="Matriculado",$D294="Pré-inscrito"),(TODAY()-DATA.SAGA!$B294)/365*12,"*"))</f>
        <v>*</v>
      </c>
      <c r="K294" s="89" t="str">
        <f t="shared" si="15"/>
        <v>Desligado</v>
      </c>
      <c r="L294" s="89" t="str">
        <f t="shared" si="16"/>
        <v>*</v>
      </c>
      <c r="M294" s="87" t="str">
        <f t="shared" ca="1" si="17"/>
        <v>*</v>
      </c>
      <c r="N294" s="89" t="str">
        <f t="shared" si="18"/>
        <v>*</v>
      </c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 x14ac:dyDescent="0.2">
      <c r="A295" s="87" t="str">
        <f>IF(LEFT(DATA.SAGA!$D295,2)="MA","Mestrado",
IF(LEFT(DATA.SAGA!$D295,2)="DA","Doutorado",
IF(LEFT(DATA.SAGA!$D295,2)="PD","Pós-Doutorado")))</f>
        <v>Mestrado</v>
      </c>
      <c r="B295" s="87" t="str">
        <f>DATA.SAGA!$E295</f>
        <v>Matheus Jose Alonso Palugan</v>
      </c>
      <c r="C295" s="87" t="str">
        <f>IF(DATA.SAGA!$H295="","Sem orientador",DATA.SAGA!$H295)</f>
        <v>FTO1101 - Agnaldo Lopes</v>
      </c>
      <c r="D295" s="87" t="str">
        <f>DATA.SAGA!$J295</f>
        <v>Formado</v>
      </c>
      <c r="E295" s="87" t="str">
        <f>IF(DATA.SAGA!N295="","*",DATA.SAGA!N295)</f>
        <v>RJ</v>
      </c>
      <c r="F295" s="87">
        <f>YEAR(DATA.SAGA!$B295)</f>
        <v>2019</v>
      </c>
      <c r="G295" s="88" t="str">
        <f>IF(OR($D295="Pré-Inscrito",$D295="Matriculado",$D295="Trancado"),
IF($A295="Mestrado",DATA.SAGA!$B295+(365*24/12),DATA.SAGA!$B295+(365*48/12)),"*")</f>
        <v>*</v>
      </c>
      <c r="H295" s="89" t="str">
        <f t="shared" si="19"/>
        <v>*</v>
      </c>
      <c r="I295" s="87">
        <f>IF(DATA.SAGA!$K295="","*",YEAR(DATA.SAGA!$K295))</f>
        <v>2020</v>
      </c>
      <c r="J295" s="89">
        <f ca="1">IF($D295="Formado",(DATA.SAGA!$K295-DATA.SAGA!$B295)/365*12,
IF(OR($D295="Pré-Inscrito",$D295="Matriculado",$D295="Pré-inscrito"),(TODAY()-DATA.SAGA!$B295)/365*12,"*"))</f>
        <v>19.167123287671231</v>
      </c>
      <c r="K295" s="89" t="str">
        <f t="shared" si="15"/>
        <v>Formado</v>
      </c>
      <c r="L295" s="89">
        <f t="shared" ca="1" si="16"/>
        <v>19.167123287671231</v>
      </c>
      <c r="M295" s="87" t="str">
        <f t="shared" ca="1" si="17"/>
        <v>Egresso</v>
      </c>
      <c r="N295" s="89" t="str">
        <f t="shared" si="18"/>
        <v>*</v>
      </c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 x14ac:dyDescent="0.2">
      <c r="A296" s="87" t="str">
        <f>IF(LEFT(DATA.SAGA!$D296,2)="MA","Mestrado",
IF(LEFT(DATA.SAGA!$D296,2)="DA","Doutorado",
IF(LEFT(DATA.SAGA!$D296,2)="PD","Pós-Doutorado")))</f>
        <v>Mestrado</v>
      </c>
      <c r="B296" s="87" t="str">
        <f>DATA.SAGA!$E296</f>
        <v>Denise Dias Xavier</v>
      </c>
      <c r="C296" s="87" t="str">
        <f>IF(DATA.SAGA!$H296="","Sem orientador",DATA.SAGA!$H296)</f>
        <v>FTO1096 - Arthur Ferreira</v>
      </c>
      <c r="D296" s="87" t="str">
        <f>DATA.SAGA!$J296</f>
        <v>Formado</v>
      </c>
      <c r="E296" s="87" t="str">
        <f>IF(DATA.SAGA!N296="","*",DATA.SAGA!N296)</f>
        <v>RJ</v>
      </c>
      <c r="F296" s="87">
        <f>YEAR(DATA.SAGA!$B296)</f>
        <v>2019</v>
      </c>
      <c r="G296" s="88" t="str">
        <f>IF(OR($D296="Pré-Inscrito",$D296="Matriculado",$D296="Trancado"),
IF($A296="Mestrado",DATA.SAGA!$B296+(365*24/12),DATA.SAGA!$B296+(365*48/12)),"*")</f>
        <v>*</v>
      </c>
      <c r="H296" s="89" t="str">
        <f t="shared" si="19"/>
        <v>*</v>
      </c>
      <c r="I296" s="87">
        <f>IF(DATA.SAGA!$K296="","*",YEAR(DATA.SAGA!$K296))</f>
        <v>2020</v>
      </c>
      <c r="J296" s="89">
        <f ca="1">IF($D296="Formado",(DATA.SAGA!$K296-DATA.SAGA!$B296)/365*12,
IF(OR($D296="Pré-Inscrito",$D296="Matriculado",$D296="Pré-inscrito"),(TODAY()-DATA.SAGA!$B296)/365*12,"*"))</f>
        <v>21.665753424657535</v>
      </c>
      <c r="K296" s="89" t="str">
        <f t="shared" si="15"/>
        <v>Formado</v>
      </c>
      <c r="L296" s="89">
        <f t="shared" ca="1" si="16"/>
        <v>21.665753424657535</v>
      </c>
      <c r="M296" s="87" t="str">
        <f t="shared" ca="1" si="17"/>
        <v>Egresso</v>
      </c>
      <c r="N296" s="89" t="str">
        <f t="shared" si="18"/>
        <v>*</v>
      </c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 x14ac:dyDescent="0.2">
      <c r="A297" s="87" t="str">
        <f>IF(LEFT(DATA.SAGA!$D297,2)="MA","Mestrado",
IF(LEFT(DATA.SAGA!$D297,2)="DA","Doutorado",
IF(LEFT(DATA.SAGA!$D297,2)="PD","Pós-Doutorado")))</f>
        <v>Mestrado</v>
      </c>
      <c r="B297" s="87" t="str">
        <f>DATA.SAGA!$E297</f>
        <v>Paula Renata Conceição de Oliveira Dias</v>
      </c>
      <c r="C297" s="87" t="str">
        <f>IF(DATA.SAGA!$H297="","Sem orientador",DATA.SAGA!$H297)</f>
        <v>FTO1124 - Leandro Nogueira</v>
      </c>
      <c r="D297" s="87" t="str">
        <f>DATA.SAGA!$J297</f>
        <v>Formado</v>
      </c>
      <c r="E297" s="87" t="str">
        <f>IF(DATA.SAGA!N297="","*",DATA.SAGA!N297)</f>
        <v>PA</v>
      </c>
      <c r="F297" s="87">
        <f>YEAR(DATA.SAGA!$B297)</f>
        <v>2019</v>
      </c>
      <c r="G297" s="88" t="str">
        <f>IF(OR($D297="Pré-Inscrito",$D297="Matriculado",$D297="Trancado"),
IF($A297="Mestrado",DATA.SAGA!$B297+(365*24/12),DATA.SAGA!$B297+(365*48/12)),"*")</f>
        <v>*</v>
      </c>
      <c r="H297" s="89" t="str">
        <f t="shared" si="19"/>
        <v>*</v>
      </c>
      <c r="I297" s="87">
        <f>IF(DATA.SAGA!$K297="","*",YEAR(DATA.SAGA!$K297))</f>
        <v>2021</v>
      </c>
      <c r="J297" s="89">
        <f ca="1">IF($D297="Formado",(DATA.SAGA!$K297-DATA.SAGA!$B297)/365*12,
IF(OR($D297="Pré-Inscrito",$D297="Matriculado",$D297="Pré-inscrito"),(TODAY()-DATA.SAGA!$B297)/365*12,"*"))</f>
        <v>31.265753424657532</v>
      </c>
      <c r="K297" s="89" t="str">
        <f t="shared" si="15"/>
        <v>Formado</v>
      </c>
      <c r="L297" s="89">
        <f t="shared" ca="1" si="16"/>
        <v>31.265753424657532</v>
      </c>
      <c r="M297" s="87" t="str">
        <f t="shared" ca="1" si="17"/>
        <v>Egresso</v>
      </c>
      <c r="N297" s="89" t="str">
        <f t="shared" si="18"/>
        <v>*</v>
      </c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 x14ac:dyDescent="0.2">
      <c r="A298" s="87" t="str">
        <f>IF(LEFT(DATA.SAGA!$D298,2)="MA","Mestrado",
IF(LEFT(DATA.SAGA!$D298,2)="DA","Doutorado",
IF(LEFT(DATA.SAGA!$D298,2)="PD","Pós-Doutorado")))</f>
        <v>Doutorado</v>
      </c>
      <c r="B298" s="87" t="str">
        <f>DATA.SAGA!$E298</f>
        <v>Melissa Conceição de Oliveira</v>
      </c>
      <c r="C298" s="87" t="str">
        <f>IF(DATA.SAGA!$H298="","Sem orientador",DATA.SAGA!$H298)</f>
        <v>FTO1096 - Arthur Ferreira</v>
      </c>
      <c r="D298" s="87" t="str">
        <f>DATA.SAGA!$J298</f>
        <v>Matriculado</v>
      </c>
      <c r="E298" s="87" t="str">
        <f>IF(DATA.SAGA!N298="","*",DATA.SAGA!N298)</f>
        <v>RJ</v>
      </c>
      <c r="F298" s="87">
        <f>YEAR(DATA.SAGA!$B298)</f>
        <v>2019</v>
      </c>
      <c r="G298" s="88">
        <f>IF(OR($D298="Pré-Inscrito",$D298="Matriculado",$D298="Trancado"),
IF($A298="Mestrado",DATA.SAGA!$B298+(365*24/12),DATA.SAGA!$B298+(365*48/12)),"*")</f>
        <v>44984</v>
      </c>
      <c r="H298" s="89" t="str">
        <f t="shared" si="19"/>
        <v>2023-1</v>
      </c>
      <c r="I298" s="87" t="str">
        <f>IF(DATA.SAGA!$K298="","*",YEAR(DATA.SAGA!$K298))</f>
        <v>*</v>
      </c>
      <c r="J298" s="89">
        <f ca="1">IF($D298="Formado",(DATA.SAGA!$K298-DATA.SAGA!$B298)/365*12,
IF(OR($D298="Pré-Inscrito",$D298="Matriculado",$D298="Pré-inscrito"),(TODAY()-DATA.SAGA!$B298)/365*12,"*"))</f>
        <v>45.534246575342465</v>
      </c>
      <c r="K298" s="89" t="str">
        <f t="shared" ca="1" si="15"/>
        <v>Defesa imediata</v>
      </c>
      <c r="L298" s="89" t="str">
        <f t="shared" ca="1" si="16"/>
        <v>*</v>
      </c>
      <c r="M298" s="87" t="str">
        <f t="shared" ca="1" si="17"/>
        <v>*</v>
      </c>
      <c r="N298" s="89" t="str">
        <f t="shared" si="18"/>
        <v>*</v>
      </c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 x14ac:dyDescent="0.2">
      <c r="A299" s="87" t="str">
        <f>IF(LEFT(DATA.SAGA!$D299,2)="MA","Mestrado",
IF(LEFT(DATA.SAGA!$D299,2)="DA","Doutorado",
IF(LEFT(DATA.SAGA!$D299,2)="PD","Pós-Doutorado")))</f>
        <v>Mestrado</v>
      </c>
      <c r="B299" s="87" t="str">
        <f>DATA.SAGA!$E299</f>
        <v>Diego Matos Galvão de Barros</v>
      </c>
      <c r="C299" s="87" t="str">
        <f>IF(DATA.SAGA!$H299="","Sem orientador",DATA.SAGA!$H299)</f>
        <v>Sem orientador</v>
      </c>
      <c r="D299" s="87" t="str">
        <f>DATA.SAGA!$J299</f>
        <v>Cancelado</v>
      </c>
      <c r="E299" s="87" t="str">
        <f>IF(DATA.SAGA!N299="","*",DATA.SAGA!N299)</f>
        <v>RJ</v>
      </c>
      <c r="F299" s="87">
        <f>YEAR(DATA.SAGA!$B299)</f>
        <v>2019</v>
      </c>
      <c r="G299" s="88" t="str">
        <f>IF(OR($D299="Pré-Inscrito",$D299="Matriculado",$D299="Trancado"),
IF($A299="Mestrado",DATA.SAGA!$B299+(365*24/12),DATA.SAGA!$B299+(365*48/12)),"*")</f>
        <v>*</v>
      </c>
      <c r="H299" s="89" t="str">
        <f t="shared" si="19"/>
        <v>*</v>
      </c>
      <c r="I299" s="87" t="str">
        <f>IF(DATA.SAGA!$K299="","*",YEAR(DATA.SAGA!$K299))</f>
        <v>*</v>
      </c>
      <c r="J299" s="89" t="str">
        <f ca="1">IF($D299="Formado",(DATA.SAGA!$K299-DATA.SAGA!$B299)/365*12,
IF(OR($D299="Pré-Inscrito",$D299="Matriculado",$D299="Pré-inscrito"),(TODAY()-DATA.SAGA!$B299)/365*12,"*"))</f>
        <v>*</v>
      </c>
      <c r="K299" s="89" t="str">
        <f t="shared" si="15"/>
        <v>Cancelado</v>
      </c>
      <c r="L299" s="89" t="str">
        <f t="shared" si="16"/>
        <v>*</v>
      </c>
      <c r="M299" s="87" t="str">
        <f t="shared" ca="1" si="17"/>
        <v>*</v>
      </c>
      <c r="N299" s="89" t="str">
        <f t="shared" si="18"/>
        <v>*</v>
      </c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 x14ac:dyDescent="0.2">
      <c r="A300" s="87" t="str">
        <f>IF(LEFT(DATA.SAGA!$D300,2)="MA","Mestrado",
IF(LEFT(DATA.SAGA!$D300,2)="DA","Doutorado",
IF(LEFT(DATA.SAGA!$D300,2)="PD","Pós-Doutorado")))</f>
        <v>Mestrado</v>
      </c>
      <c r="B300" s="87" t="str">
        <f>DATA.SAGA!$E300</f>
        <v>Joelma Cristina Guimarães Medeiros</v>
      </c>
      <c r="C300" s="87" t="str">
        <f>IF(DATA.SAGA!$H300="","Sem orientador",DATA.SAGA!$H300)</f>
        <v>Sem orientador</v>
      </c>
      <c r="D300" s="87" t="str">
        <f>DATA.SAGA!$J300</f>
        <v>Cancelado</v>
      </c>
      <c r="E300" s="87" t="str">
        <f>IF(DATA.SAGA!N300="","*",DATA.SAGA!N300)</f>
        <v>RJ</v>
      </c>
      <c r="F300" s="87">
        <f>YEAR(DATA.SAGA!$B300)</f>
        <v>2019</v>
      </c>
      <c r="G300" s="88" t="str">
        <f>IF(OR($D300="Pré-Inscrito",$D300="Matriculado",$D300="Trancado"),
IF($A300="Mestrado",DATA.SAGA!$B300+(365*24/12),DATA.SAGA!$B300+(365*48/12)),"*")</f>
        <v>*</v>
      </c>
      <c r="H300" s="89" t="str">
        <f t="shared" si="19"/>
        <v>*</v>
      </c>
      <c r="I300" s="87" t="str">
        <f>IF(DATA.SAGA!$K300="","*",YEAR(DATA.SAGA!$K300))</f>
        <v>*</v>
      </c>
      <c r="J300" s="89" t="str">
        <f ca="1">IF($D300="Formado",(DATA.SAGA!$K300-DATA.SAGA!$B300)/365*12,
IF(OR($D300="Pré-Inscrito",$D300="Matriculado",$D300="Pré-inscrito"),(TODAY()-DATA.SAGA!$B300)/365*12,"*"))</f>
        <v>*</v>
      </c>
      <c r="K300" s="89" t="str">
        <f t="shared" si="15"/>
        <v>Cancelado</v>
      </c>
      <c r="L300" s="89" t="str">
        <f t="shared" si="16"/>
        <v>*</v>
      </c>
      <c r="M300" s="87" t="str">
        <f t="shared" ca="1" si="17"/>
        <v>*</v>
      </c>
      <c r="N300" s="89" t="str">
        <f t="shared" si="18"/>
        <v>*</v>
      </c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 x14ac:dyDescent="0.2">
      <c r="A301" s="87" t="str">
        <f>IF(LEFT(DATA.SAGA!$D301,2)="MA","Mestrado",
IF(LEFT(DATA.SAGA!$D301,2)="DA","Doutorado",
IF(LEFT(DATA.SAGA!$D301,2)="PD","Pós-Doutorado")))</f>
        <v>Mestrado</v>
      </c>
      <c r="B301" s="87" t="str">
        <f>DATA.SAGA!$E301</f>
        <v>Joséas Josenildo dos Anjos</v>
      </c>
      <c r="C301" s="87" t="str">
        <f>IF(DATA.SAGA!$H301="","Sem orientador",DATA.SAGA!$H301)</f>
        <v>Sem orientador</v>
      </c>
      <c r="D301" s="87" t="str">
        <f>DATA.SAGA!$J301</f>
        <v>Desligado</v>
      </c>
      <c r="E301" s="87" t="str">
        <f>IF(DATA.SAGA!N301="","*",DATA.SAGA!N301)</f>
        <v>RJ</v>
      </c>
      <c r="F301" s="87">
        <f>YEAR(DATA.SAGA!$B301)</f>
        <v>2019</v>
      </c>
      <c r="G301" s="88" t="str">
        <f>IF(OR($D301="Pré-Inscrito",$D301="Matriculado",$D301="Trancado"),
IF($A301="Mestrado",DATA.SAGA!$B301+(365*24/12),DATA.SAGA!$B301+(365*48/12)),"*")</f>
        <v>*</v>
      </c>
      <c r="H301" s="89" t="str">
        <f t="shared" si="19"/>
        <v>*</v>
      </c>
      <c r="I301" s="87" t="str">
        <f>IF(DATA.SAGA!$K301="","*",YEAR(DATA.SAGA!$K301))</f>
        <v>*</v>
      </c>
      <c r="J301" s="89" t="str">
        <f ca="1">IF($D301="Formado",(DATA.SAGA!$K301-DATA.SAGA!$B301)/365*12,
IF(OR($D301="Pré-Inscrito",$D301="Matriculado",$D301="Pré-inscrito"),(TODAY()-DATA.SAGA!$B301)/365*12,"*"))</f>
        <v>*</v>
      </c>
      <c r="K301" s="89" t="str">
        <f t="shared" si="15"/>
        <v>Desligado</v>
      </c>
      <c r="L301" s="89" t="str">
        <f t="shared" si="16"/>
        <v>*</v>
      </c>
      <c r="M301" s="87" t="str">
        <f t="shared" ca="1" si="17"/>
        <v>*</v>
      </c>
      <c r="N301" s="89" t="str">
        <f t="shared" si="18"/>
        <v>*</v>
      </c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 x14ac:dyDescent="0.2">
      <c r="A302" s="87" t="str">
        <f>IF(LEFT(DATA.SAGA!$D302,2)="MA","Mestrado",
IF(LEFT(DATA.SAGA!$D302,2)="DA","Doutorado",
IF(LEFT(DATA.SAGA!$D302,2)="PD","Pós-Doutorado")))</f>
        <v>Mestrado</v>
      </c>
      <c r="B302" s="87" t="str">
        <f>DATA.SAGA!$E302</f>
        <v>Aline Paloma Duarte de Macêdo</v>
      </c>
      <c r="C302" s="87" t="str">
        <f>IF(DATA.SAGA!$H302="","Sem orientador",DATA.SAGA!$H302)</f>
        <v>EDF1084 - Thiago Carvalho</v>
      </c>
      <c r="D302" s="87" t="str">
        <f>DATA.SAGA!$J302</f>
        <v>Formado</v>
      </c>
      <c r="E302" s="87" t="str">
        <f>IF(DATA.SAGA!N302="","*",DATA.SAGA!N302)</f>
        <v>RJ</v>
      </c>
      <c r="F302" s="87">
        <f>YEAR(DATA.SAGA!$B302)</f>
        <v>2019</v>
      </c>
      <c r="G302" s="88" t="str">
        <f>IF(OR($D302="Pré-Inscrito",$D302="Matriculado",$D302="Trancado"),
IF($A302="Mestrado",DATA.SAGA!$B302+(365*24/12),DATA.SAGA!$B302+(365*48/12)),"*")</f>
        <v>*</v>
      </c>
      <c r="H302" s="89" t="str">
        <f t="shared" si="19"/>
        <v>*</v>
      </c>
      <c r="I302" s="87">
        <f>IF(DATA.SAGA!$K302="","*",YEAR(DATA.SAGA!$K302))</f>
        <v>2021</v>
      </c>
      <c r="J302" s="89">
        <f ca="1">IF($D302="Formado",(DATA.SAGA!$K302-DATA.SAGA!$B302)/365*12,
IF(OR($D302="Pré-Inscrito",$D302="Matriculado",$D302="Pré-inscrito"),(TODAY()-DATA.SAGA!$B302)/365*12,"*"))</f>
        <v>28.043835616438354</v>
      </c>
      <c r="K302" s="89" t="str">
        <f t="shared" si="15"/>
        <v>Formado</v>
      </c>
      <c r="L302" s="89">
        <f t="shared" ca="1" si="16"/>
        <v>28.043835616438354</v>
      </c>
      <c r="M302" s="87" t="str">
        <f t="shared" ca="1" si="17"/>
        <v>Egresso</v>
      </c>
      <c r="N302" s="89" t="str">
        <f t="shared" si="18"/>
        <v>*</v>
      </c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 x14ac:dyDescent="0.2">
      <c r="A303" s="87" t="str">
        <f>IF(LEFT(DATA.SAGA!$D303,2)="MA","Mestrado",
IF(LEFT(DATA.SAGA!$D303,2)="DA","Doutorado",
IF(LEFT(DATA.SAGA!$D303,2)="PD","Pós-Doutorado")))</f>
        <v>Doutorado</v>
      </c>
      <c r="B303" s="87" t="str">
        <f>DATA.SAGA!$E303</f>
        <v>Maria Alice Mainenti Pagnez</v>
      </c>
      <c r="C303" s="87" t="str">
        <f>IF(DATA.SAGA!$H303="","Sem orientador",DATA.SAGA!$H303)</f>
        <v>FTO1124 - Leandro Nogueira</v>
      </c>
      <c r="D303" s="87" t="str">
        <f>DATA.SAGA!$J303</f>
        <v>Matriculado</v>
      </c>
      <c r="E303" s="87" t="str">
        <f>IF(DATA.SAGA!N303="","*",DATA.SAGA!N303)</f>
        <v>RJ</v>
      </c>
      <c r="F303" s="87">
        <f>YEAR(DATA.SAGA!$B303)</f>
        <v>2019</v>
      </c>
      <c r="G303" s="88">
        <f>IF(OR($D303="Pré-Inscrito",$D303="Matriculado",$D303="Trancado"),
IF($A303="Mestrado",DATA.SAGA!$B303+(365*24/12),DATA.SAGA!$B303+(365*48/12)),"*")</f>
        <v>45137</v>
      </c>
      <c r="H303" s="89" t="str">
        <f t="shared" si="19"/>
        <v>2023-2</v>
      </c>
      <c r="I303" s="87" t="str">
        <f>IF(DATA.SAGA!$K303="","*",YEAR(DATA.SAGA!$K303))</f>
        <v>*</v>
      </c>
      <c r="J303" s="89">
        <f ca="1">IF($D303="Formado",(DATA.SAGA!$K303-DATA.SAGA!$B303)/365*12,
IF(OR($D303="Pré-Inscrito",$D303="Matriculado",$D303="Pré-inscrito"),(TODAY()-DATA.SAGA!$B303)/365*12,"*"))</f>
        <v>40.504109589041093</v>
      </c>
      <c r="K303" s="89" t="str">
        <f t="shared" ca="1" si="15"/>
        <v>Matriculado</v>
      </c>
      <c r="L303" s="89" t="str">
        <f t="shared" ca="1" si="16"/>
        <v>*</v>
      </c>
      <c r="M303" s="87" t="str">
        <f t="shared" ca="1" si="17"/>
        <v>*</v>
      </c>
      <c r="N303" s="89" t="str">
        <f t="shared" si="18"/>
        <v>Sim</v>
      </c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 x14ac:dyDescent="0.2">
      <c r="A304" s="87" t="str">
        <f>IF(LEFT(DATA.SAGA!$D304,2)="MA","Mestrado",
IF(LEFT(DATA.SAGA!$D304,2)="DA","Doutorado",
IF(LEFT(DATA.SAGA!$D304,2)="PD","Pós-Doutorado")))</f>
        <v>Mestrado</v>
      </c>
      <c r="B304" s="87" t="str">
        <f>DATA.SAGA!$E304</f>
        <v>Carlos Henrique Stohler de Almeida</v>
      </c>
      <c r="C304" s="87" t="str">
        <f>IF(DATA.SAGA!$H304="","Sem orientador",DATA.SAGA!$H304)</f>
        <v>FTO1101 - Agnaldo Lopes</v>
      </c>
      <c r="D304" s="87" t="str">
        <f>DATA.SAGA!$J304</f>
        <v>Formado</v>
      </c>
      <c r="E304" s="87" t="str">
        <f>IF(DATA.SAGA!N304="","*",DATA.SAGA!N304)</f>
        <v>RJ</v>
      </c>
      <c r="F304" s="87">
        <f>YEAR(DATA.SAGA!$B304)</f>
        <v>2019</v>
      </c>
      <c r="G304" s="88" t="str">
        <f>IF(OR($D304="Pré-Inscrito",$D304="Matriculado",$D304="Trancado"),
IF($A304="Mestrado",DATA.SAGA!$B304+(365*24/12),DATA.SAGA!$B304+(365*48/12)),"*")</f>
        <v>*</v>
      </c>
      <c r="H304" s="89" t="str">
        <f t="shared" si="19"/>
        <v>*</v>
      </c>
      <c r="I304" s="87">
        <f>IF(DATA.SAGA!$K304="","*",YEAR(DATA.SAGA!$K304))</f>
        <v>2021</v>
      </c>
      <c r="J304" s="89">
        <f ca="1">IF($D304="Formado",(DATA.SAGA!$K304-DATA.SAGA!$B304)/365*12,
IF(OR($D304="Pré-Inscrito",$D304="Matriculado",$D304="Pré-inscrito"),(TODAY()-DATA.SAGA!$B304)/365*12,"*"))</f>
        <v>21.830136986301369</v>
      </c>
      <c r="K304" s="89" t="str">
        <f t="shared" si="15"/>
        <v>Formado</v>
      </c>
      <c r="L304" s="89">
        <f t="shared" ca="1" si="16"/>
        <v>21.830136986301369</v>
      </c>
      <c r="M304" s="87" t="str">
        <f t="shared" ca="1" si="17"/>
        <v>Egresso</v>
      </c>
      <c r="N304" s="89" t="str">
        <f t="shared" si="18"/>
        <v>*</v>
      </c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 x14ac:dyDescent="0.2">
      <c r="A305" s="87" t="str">
        <f>IF(LEFT(DATA.SAGA!$D305,2)="MA","Mestrado",
IF(LEFT(DATA.SAGA!$D305,2)="DA","Doutorado",
IF(LEFT(DATA.SAGA!$D305,2)="PD","Pós-Doutorado")))</f>
        <v>Mestrado</v>
      </c>
      <c r="B305" s="87" t="str">
        <f>DATA.SAGA!$E305</f>
        <v>Luís Mario Januário Emedeiros Duarte</v>
      </c>
      <c r="C305" s="87" t="str">
        <f>IF(DATA.SAGA!$H305="","Sem orientador",DATA.SAGA!$H305)</f>
        <v>Sem orientador</v>
      </c>
      <c r="D305" s="87" t="str">
        <f>DATA.SAGA!$J305</f>
        <v>Cancelado</v>
      </c>
      <c r="E305" s="87" t="str">
        <f>IF(DATA.SAGA!N305="","*",DATA.SAGA!N305)</f>
        <v>RJ</v>
      </c>
      <c r="F305" s="87">
        <f>YEAR(DATA.SAGA!$B305)</f>
        <v>2019</v>
      </c>
      <c r="G305" s="88" t="str">
        <f>IF(OR($D305="Pré-Inscrito",$D305="Matriculado",$D305="Trancado"),
IF($A305="Mestrado",DATA.SAGA!$B305+(365*24/12),DATA.SAGA!$B305+(365*48/12)),"*")</f>
        <v>*</v>
      </c>
      <c r="H305" s="89" t="str">
        <f t="shared" si="19"/>
        <v>*</v>
      </c>
      <c r="I305" s="87" t="str">
        <f>IF(DATA.SAGA!$K305="","*",YEAR(DATA.SAGA!$K305))</f>
        <v>*</v>
      </c>
      <c r="J305" s="89" t="str">
        <f ca="1">IF($D305="Formado",(DATA.SAGA!$K305-DATA.SAGA!$B305)/365*12,
IF(OR($D305="Pré-Inscrito",$D305="Matriculado",$D305="Pré-inscrito"),(TODAY()-DATA.SAGA!$B305)/365*12,"*"))</f>
        <v>*</v>
      </c>
      <c r="K305" s="89" t="str">
        <f t="shared" si="15"/>
        <v>Cancelado</v>
      </c>
      <c r="L305" s="89" t="str">
        <f t="shared" si="16"/>
        <v>*</v>
      </c>
      <c r="M305" s="87" t="str">
        <f t="shared" ca="1" si="17"/>
        <v>*</v>
      </c>
      <c r="N305" s="89" t="str">
        <f t="shared" si="18"/>
        <v>*</v>
      </c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 x14ac:dyDescent="0.2">
      <c r="A306" s="87" t="str">
        <f>IF(LEFT(DATA.SAGA!$D306,2)="MA","Mestrado",
IF(LEFT(DATA.SAGA!$D306,2)="DA","Doutorado",
IF(LEFT(DATA.SAGA!$D306,2)="PD","Pós-Doutorado")))</f>
        <v>Mestrado</v>
      </c>
      <c r="B306" s="87" t="str">
        <f>DATA.SAGA!$E306</f>
        <v>Rodrigo Pena Soares Silva</v>
      </c>
      <c r="C306" s="87" t="str">
        <f>IF(DATA.SAGA!$H306="","Sem orientador",DATA.SAGA!$H306)</f>
        <v>FTO1063 - Luis Felipe Reis</v>
      </c>
      <c r="D306" s="87" t="str">
        <f>DATA.SAGA!$J306</f>
        <v>Formado</v>
      </c>
      <c r="E306" s="87" t="str">
        <f>IF(DATA.SAGA!N306="","*",DATA.SAGA!N306)</f>
        <v>RJ</v>
      </c>
      <c r="F306" s="87">
        <f>YEAR(DATA.SAGA!$B306)</f>
        <v>2019</v>
      </c>
      <c r="G306" s="88" t="str">
        <f>IF(OR($D306="Pré-Inscrito",$D306="Matriculado",$D306="Trancado"),
IF($A306="Mestrado",DATA.SAGA!$B306+(365*24/12),DATA.SAGA!$B306+(365*48/12)),"*")</f>
        <v>*</v>
      </c>
      <c r="H306" s="89" t="str">
        <f t="shared" si="19"/>
        <v>*</v>
      </c>
      <c r="I306" s="87">
        <f>IF(DATA.SAGA!$K306="","*",YEAR(DATA.SAGA!$K306))</f>
        <v>2022</v>
      </c>
      <c r="J306" s="89">
        <f ca="1">IF($D306="Formado",(DATA.SAGA!$K306-DATA.SAGA!$B306)/365*12,
IF(OR($D306="Pré-Inscrito",$D306="Matriculado",$D306="Pré-inscrito"),(TODAY()-DATA.SAGA!$B306)/365*12,"*"))</f>
        <v>37.019178082191779</v>
      </c>
      <c r="K306" s="89" t="str">
        <f t="shared" si="15"/>
        <v>Formado</v>
      </c>
      <c r="L306" s="89">
        <f t="shared" ca="1" si="16"/>
        <v>37.019178082191779</v>
      </c>
      <c r="M306" s="87" t="str">
        <f t="shared" ca="1" si="17"/>
        <v>Egresso</v>
      </c>
      <c r="N306" s="89" t="str">
        <f t="shared" si="18"/>
        <v>*</v>
      </c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 x14ac:dyDescent="0.2">
      <c r="A307" s="87" t="str">
        <f>IF(LEFT(DATA.SAGA!$D307,2)="MA","Mestrado",
IF(LEFT(DATA.SAGA!$D307,2)="DA","Doutorado",
IF(LEFT(DATA.SAGA!$D307,2)="PD","Pós-Doutorado")))</f>
        <v>Mestrado</v>
      </c>
      <c r="B307" s="87" t="str">
        <f>DATA.SAGA!$E307</f>
        <v>Diego Matos Galvão de Barros</v>
      </c>
      <c r="C307" s="87" t="str">
        <f>IF(DATA.SAGA!$H307="","Sem orientador",DATA.SAGA!$H307)</f>
        <v>Sem orientador</v>
      </c>
      <c r="D307" s="87" t="str">
        <f>DATA.SAGA!$J307</f>
        <v>Desligado</v>
      </c>
      <c r="E307" s="87" t="str">
        <f>IF(DATA.SAGA!N307="","*",DATA.SAGA!N307)</f>
        <v>RJ</v>
      </c>
      <c r="F307" s="87">
        <f>YEAR(DATA.SAGA!$B307)</f>
        <v>2019</v>
      </c>
      <c r="G307" s="88" t="str">
        <f>IF(OR($D307="Pré-Inscrito",$D307="Matriculado",$D307="Trancado"),
IF($A307="Mestrado",DATA.SAGA!$B307+(365*24/12),DATA.SAGA!$B307+(365*48/12)),"*")</f>
        <v>*</v>
      </c>
      <c r="H307" s="89" t="str">
        <f t="shared" si="19"/>
        <v>*</v>
      </c>
      <c r="I307" s="87" t="str">
        <f>IF(DATA.SAGA!$K307="","*",YEAR(DATA.SAGA!$K307))</f>
        <v>*</v>
      </c>
      <c r="J307" s="89" t="str">
        <f ca="1">IF($D307="Formado",(DATA.SAGA!$K307-DATA.SAGA!$B307)/365*12,
IF(OR($D307="Pré-Inscrito",$D307="Matriculado",$D307="Pré-inscrito"),(TODAY()-DATA.SAGA!$B307)/365*12,"*"))</f>
        <v>*</v>
      </c>
      <c r="K307" s="89" t="str">
        <f t="shared" si="15"/>
        <v>Desligado</v>
      </c>
      <c r="L307" s="89" t="str">
        <f t="shared" si="16"/>
        <v>*</v>
      </c>
      <c r="M307" s="87" t="str">
        <f t="shared" ca="1" si="17"/>
        <v>*</v>
      </c>
      <c r="N307" s="89" t="str">
        <f t="shared" si="18"/>
        <v>*</v>
      </c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 x14ac:dyDescent="0.2">
      <c r="A308" s="87" t="str">
        <f>IF(LEFT(DATA.SAGA!$D308,2)="MA","Mestrado",
IF(LEFT(DATA.SAGA!$D308,2)="DA","Doutorado",
IF(LEFT(DATA.SAGA!$D308,2)="PD","Pós-Doutorado")))</f>
        <v>Doutorado</v>
      </c>
      <c r="B308" s="87" t="str">
        <f>DATA.SAGA!$E308</f>
        <v>Joyce Maria Leite e Silva</v>
      </c>
      <c r="C308" s="87" t="str">
        <f>IF(DATA.SAGA!$H308="","Sem orientador",DATA.SAGA!$H308)</f>
        <v>FTO1137 - Ney Filho</v>
      </c>
      <c r="D308" s="87" t="str">
        <f>DATA.SAGA!$J308</f>
        <v>Matriculado</v>
      </c>
      <c r="E308" s="87" t="str">
        <f>IF(DATA.SAGA!N308="","*",DATA.SAGA!N308)</f>
        <v>RJ</v>
      </c>
      <c r="F308" s="87">
        <f>YEAR(DATA.SAGA!$B308)</f>
        <v>2019</v>
      </c>
      <c r="G308" s="88">
        <f>IF(OR($D308="Pré-Inscrito",$D308="Matriculado",$D308="Trancado"),
IF($A308="Mestrado",DATA.SAGA!$B308+(365*24/12),DATA.SAGA!$B308+(365*48/12)),"*")</f>
        <v>45152</v>
      </c>
      <c r="H308" s="89" t="str">
        <f t="shared" si="19"/>
        <v>2023-2</v>
      </c>
      <c r="I308" s="87" t="str">
        <f>IF(DATA.SAGA!$K308="","*",YEAR(DATA.SAGA!$K308))</f>
        <v>*</v>
      </c>
      <c r="J308" s="89">
        <f ca="1">IF($D308="Formado",(DATA.SAGA!$K308-DATA.SAGA!$B308)/365*12,
IF(OR($D308="Pré-Inscrito",$D308="Matriculado",$D308="Pré-inscrito"),(TODAY()-DATA.SAGA!$B308)/365*12,"*"))</f>
        <v>40.010958904109593</v>
      </c>
      <c r="K308" s="89" t="str">
        <f t="shared" ca="1" si="15"/>
        <v>Matriculado</v>
      </c>
      <c r="L308" s="89" t="str">
        <f t="shared" ca="1" si="16"/>
        <v>*</v>
      </c>
      <c r="M308" s="87" t="str">
        <f t="shared" ca="1" si="17"/>
        <v>*</v>
      </c>
      <c r="N308" s="89" t="str">
        <f t="shared" si="18"/>
        <v>*</v>
      </c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 x14ac:dyDescent="0.2">
      <c r="A309" s="87" t="str">
        <f>IF(LEFT(DATA.SAGA!$D309,2)="MA","Mestrado",
IF(LEFT(DATA.SAGA!$D309,2)="DA","Doutorado",
IF(LEFT(DATA.SAGA!$D309,2)="PD","Pós-Doutorado")))</f>
        <v>Mestrado</v>
      </c>
      <c r="B309" s="87" t="str">
        <f>DATA.SAGA!$E309</f>
        <v>Jéssica Alves Moreira</v>
      </c>
      <c r="C309" s="87" t="str">
        <f>IF(DATA.SAGA!$H309="","Sem orientador",DATA.SAGA!$H309)</f>
        <v>Sem orientador</v>
      </c>
      <c r="D309" s="87" t="str">
        <f>DATA.SAGA!$J309</f>
        <v>Desligado</v>
      </c>
      <c r="E309" s="87" t="str">
        <f>IF(DATA.SAGA!N309="","*",DATA.SAGA!N309)</f>
        <v>RJ</v>
      </c>
      <c r="F309" s="87">
        <f>YEAR(DATA.SAGA!$B309)</f>
        <v>2019</v>
      </c>
      <c r="G309" s="88" t="str">
        <f>IF(OR($D309="Pré-Inscrito",$D309="Matriculado",$D309="Trancado"),
IF($A309="Mestrado",DATA.SAGA!$B309+(365*24/12),DATA.SAGA!$B309+(365*48/12)),"*")</f>
        <v>*</v>
      </c>
      <c r="H309" s="89" t="str">
        <f t="shared" si="19"/>
        <v>*</v>
      </c>
      <c r="I309" s="87" t="str">
        <f>IF(DATA.SAGA!$K309="","*",YEAR(DATA.SAGA!$K309))</f>
        <v>*</v>
      </c>
      <c r="J309" s="89" t="str">
        <f ca="1">IF($D309="Formado",(DATA.SAGA!$K309-DATA.SAGA!$B309)/365*12,
IF(OR($D309="Pré-Inscrito",$D309="Matriculado",$D309="Pré-inscrito"),(TODAY()-DATA.SAGA!$B309)/365*12,"*"))</f>
        <v>*</v>
      </c>
      <c r="K309" s="89" t="str">
        <f t="shared" si="15"/>
        <v>Desligado</v>
      </c>
      <c r="L309" s="89" t="str">
        <f t="shared" si="16"/>
        <v>*</v>
      </c>
      <c r="M309" s="87" t="str">
        <f t="shared" ca="1" si="17"/>
        <v>*</v>
      </c>
      <c r="N309" s="89" t="str">
        <f t="shared" si="18"/>
        <v>*</v>
      </c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 x14ac:dyDescent="0.2">
      <c r="A310" s="87" t="str">
        <f>IF(LEFT(DATA.SAGA!$D310,2)="MA","Mestrado",
IF(LEFT(DATA.SAGA!$D310,2)="DA","Doutorado",
IF(LEFT(DATA.SAGA!$D310,2)="PD","Pós-Doutorado")))</f>
        <v>Mestrado</v>
      </c>
      <c r="B310" s="87" t="str">
        <f>DATA.SAGA!$E310</f>
        <v>Juliana Linhares Cavalcanti de Alencar</v>
      </c>
      <c r="C310" s="87" t="str">
        <f>IF(DATA.SAGA!$H310="","Sem orientador",DATA.SAGA!$H310)</f>
        <v>Sem orientador</v>
      </c>
      <c r="D310" s="87" t="str">
        <f>DATA.SAGA!$J310</f>
        <v>Desligado</v>
      </c>
      <c r="E310" s="87" t="str">
        <f>IF(DATA.SAGA!N310="","*",DATA.SAGA!N310)</f>
        <v>RJ</v>
      </c>
      <c r="F310" s="87">
        <f>YEAR(DATA.SAGA!$B310)</f>
        <v>2019</v>
      </c>
      <c r="G310" s="88" t="str">
        <f>IF(OR($D310="Pré-Inscrito",$D310="Matriculado",$D310="Trancado"),
IF($A310="Mestrado",DATA.SAGA!$B310+(365*24/12),DATA.SAGA!$B310+(365*48/12)),"*")</f>
        <v>*</v>
      </c>
      <c r="H310" s="89" t="str">
        <f t="shared" si="19"/>
        <v>*</v>
      </c>
      <c r="I310" s="87" t="str">
        <f>IF(DATA.SAGA!$K310="","*",YEAR(DATA.SAGA!$K310))</f>
        <v>*</v>
      </c>
      <c r="J310" s="89" t="str">
        <f ca="1">IF($D310="Formado",(DATA.SAGA!$K310-DATA.SAGA!$B310)/365*12,
IF(OR($D310="Pré-Inscrito",$D310="Matriculado",$D310="Pré-inscrito"),(TODAY()-DATA.SAGA!$B310)/365*12,"*"))</f>
        <v>*</v>
      </c>
      <c r="K310" s="89" t="str">
        <f t="shared" si="15"/>
        <v>Desligado</v>
      </c>
      <c r="L310" s="89" t="str">
        <f t="shared" si="16"/>
        <v>*</v>
      </c>
      <c r="M310" s="87" t="str">
        <f t="shared" ca="1" si="17"/>
        <v>*</v>
      </c>
      <c r="N310" s="89" t="str">
        <f t="shared" si="18"/>
        <v>*</v>
      </c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 x14ac:dyDescent="0.2">
      <c r="A311" s="87" t="str">
        <f>IF(LEFT(DATA.SAGA!$D311,2)="MA","Mestrado",
IF(LEFT(DATA.SAGA!$D311,2)="DA","Doutorado",
IF(LEFT(DATA.SAGA!$D311,2)="PD","Pós-Doutorado")))</f>
        <v>Mestrado</v>
      </c>
      <c r="B311" s="87" t="str">
        <f>DATA.SAGA!$E311</f>
        <v>Ana Fernanda Galvão</v>
      </c>
      <c r="C311" s="87" t="str">
        <f>IF(DATA.SAGA!$H311="","Sem orientador",DATA.SAGA!$H311)</f>
        <v>FTO1096 - Arthur Ferreira</v>
      </c>
      <c r="D311" s="87" t="str">
        <f>DATA.SAGA!$J311</f>
        <v>Formado</v>
      </c>
      <c r="E311" s="87" t="str">
        <f>IF(DATA.SAGA!N311="","*",DATA.SAGA!N311)</f>
        <v>RJ</v>
      </c>
      <c r="F311" s="87">
        <f>YEAR(DATA.SAGA!$B311)</f>
        <v>2019</v>
      </c>
      <c r="G311" s="88" t="str">
        <f>IF(OR($D311="Pré-Inscrito",$D311="Matriculado",$D311="Trancado"),
IF($A311="Mestrado",DATA.SAGA!$B311+(365*24/12),DATA.SAGA!$B311+(365*48/12)),"*")</f>
        <v>*</v>
      </c>
      <c r="H311" s="89" t="str">
        <f t="shared" si="19"/>
        <v>*</v>
      </c>
      <c r="I311" s="87">
        <f>IF(DATA.SAGA!$K311="","*",YEAR(DATA.SAGA!$K311))</f>
        <v>2021</v>
      </c>
      <c r="J311" s="89">
        <f ca="1">IF($D311="Formado",(DATA.SAGA!$K311-DATA.SAGA!$B311)/365*12,
IF(OR($D311="Pré-Inscrito",$D311="Matriculado",$D311="Pré-inscrito"),(TODAY()-DATA.SAGA!$B311)/365*12,"*"))</f>
        <v>24.131506849315066</v>
      </c>
      <c r="K311" s="89" t="str">
        <f t="shared" si="15"/>
        <v>Formado</v>
      </c>
      <c r="L311" s="89">
        <f t="shared" ca="1" si="16"/>
        <v>24.131506849315066</v>
      </c>
      <c r="M311" s="87" t="str">
        <f t="shared" ca="1" si="17"/>
        <v>Egresso</v>
      </c>
      <c r="N311" s="89" t="str">
        <f t="shared" si="18"/>
        <v>*</v>
      </c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 x14ac:dyDescent="0.2">
      <c r="A312" s="87" t="str">
        <f>IF(LEFT(DATA.SAGA!$D312,2)="MA","Mestrado",
IF(LEFT(DATA.SAGA!$D312,2)="DA","Doutorado",
IF(LEFT(DATA.SAGA!$D312,2)="PD","Pós-Doutorado")))</f>
        <v>Doutorado</v>
      </c>
      <c r="B312" s="87" t="str">
        <f>DATA.SAGA!$E312</f>
        <v>Maira Jaqueline Maturana</v>
      </c>
      <c r="C312" s="87" t="str">
        <f>IF(DATA.SAGA!$H312="","Sem orientador",DATA.SAGA!$H312)</f>
        <v>Sem orientador</v>
      </c>
      <c r="D312" s="87" t="str">
        <f>DATA.SAGA!$J312</f>
        <v>Trancado</v>
      </c>
      <c r="E312" s="87" t="str">
        <f>IF(DATA.SAGA!N312="","*",DATA.SAGA!N312)</f>
        <v>RJ</v>
      </c>
      <c r="F312" s="87">
        <f>YEAR(DATA.SAGA!$B312)</f>
        <v>2019</v>
      </c>
      <c r="G312" s="88">
        <f>IF(OR($D312="Pré-Inscrito",$D312="Matriculado",$D312="Trancado"),
IF($A312="Mestrado",DATA.SAGA!$B312+(365*24/12),DATA.SAGA!$B312+(365*48/12)),"*")</f>
        <v>45156</v>
      </c>
      <c r="H312" s="89" t="str">
        <f t="shared" si="19"/>
        <v>*</v>
      </c>
      <c r="I312" s="87" t="str">
        <f>IF(DATA.SAGA!$K312="","*",YEAR(DATA.SAGA!$K312))</f>
        <v>*</v>
      </c>
      <c r="J312" s="89" t="str">
        <f ca="1">IF($D312="Formado",(DATA.SAGA!$K312-DATA.SAGA!$B312)/365*12,
IF(OR($D312="Pré-Inscrito",$D312="Matriculado",$D312="Pré-inscrito"),(TODAY()-DATA.SAGA!$B312)/365*12,"*"))</f>
        <v>*</v>
      </c>
      <c r="K312" s="89" t="str">
        <f t="shared" si="15"/>
        <v>Trancado</v>
      </c>
      <c r="L312" s="89" t="str">
        <f t="shared" si="16"/>
        <v>*</v>
      </c>
      <c r="M312" s="87" t="str">
        <f t="shared" ca="1" si="17"/>
        <v>*</v>
      </c>
      <c r="N312" s="89" t="str">
        <f t="shared" si="18"/>
        <v>*</v>
      </c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 x14ac:dyDescent="0.2">
      <c r="A313" s="87" t="str">
        <f>IF(LEFT(DATA.SAGA!$D313,2)="MA","Mestrado",
IF(LEFT(DATA.SAGA!$D313,2)="DA","Doutorado",
IF(LEFT(DATA.SAGA!$D313,2)="PD","Pós-Doutorado")))</f>
        <v>Doutorado</v>
      </c>
      <c r="B313" s="87" t="str">
        <f>DATA.SAGA!$E313</f>
        <v>Roberto Mattar Cepeda</v>
      </c>
      <c r="C313" s="87" t="str">
        <f>IF(DATA.SAGA!$H313="","Sem orientador",DATA.SAGA!$H313)</f>
        <v>Sem orientador</v>
      </c>
      <c r="D313" s="87" t="str">
        <f>DATA.SAGA!$J313</f>
        <v>Cancelado</v>
      </c>
      <c r="E313" s="87" t="str">
        <f>IF(DATA.SAGA!N313="","*",DATA.SAGA!N313)</f>
        <v>RJ</v>
      </c>
      <c r="F313" s="87">
        <f>YEAR(DATA.SAGA!$B313)</f>
        <v>2019</v>
      </c>
      <c r="G313" s="88" t="str">
        <f>IF(OR($D313="Pré-Inscrito",$D313="Matriculado",$D313="Trancado"),
IF($A313="Mestrado",DATA.SAGA!$B313+(365*24/12),DATA.SAGA!$B313+(365*48/12)),"*")</f>
        <v>*</v>
      </c>
      <c r="H313" s="89" t="str">
        <f t="shared" si="19"/>
        <v>*</v>
      </c>
      <c r="I313" s="87" t="str">
        <f>IF(DATA.SAGA!$K313="","*",YEAR(DATA.SAGA!$K313))</f>
        <v>*</v>
      </c>
      <c r="J313" s="89" t="str">
        <f ca="1">IF($D313="Formado",(DATA.SAGA!$K313-DATA.SAGA!$B313)/365*12,
IF(OR($D313="Pré-Inscrito",$D313="Matriculado",$D313="Pré-inscrito"),(TODAY()-DATA.SAGA!$B313)/365*12,"*"))</f>
        <v>*</v>
      </c>
      <c r="K313" s="89" t="str">
        <f t="shared" si="15"/>
        <v>Cancelado</v>
      </c>
      <c r="L313" s="89" t="str">
        <f t="shared" si="16"/>
        <v>*</v>
      </c>
      <c r="M313" s="87" t="str">
        <f t="shared" ca="1" si="17"/>
        <v>*</v>
      </c>
      <c r="N313" s="89" t="str">
        <f t="shared" si="18"/>
        <v>*</v>
      </c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 x14ac:dyDescent="0.2">
      <c r="A314" s="87" t="str">
        <f>IF(LEFT(DATA.SAGA!$D314,2)="MA","Mestrado",
IF(LEFT(DATA.SAGA!$D314,2)="DA","Doutorado",
IF(LEFT(DATA.SAGA!$D314,2)="PD","Pós-Doutorado")))</f>
        <v>Doutorado</v>
      </c>
      <c r="B314" s="87" t="str">
        <f>DATA.SAGA!$E314</f>
        <v>Ana Paula Oliveira Rodrigues</v>
      </c>
      <c r="C314" s="87" t="str">
        <f>IF(DATA.SAGA!$H314="","Sem orientador",DATA.SAGA!$H314)</f>
        <v>Sem orientador</v>
      </c>
      <c r="D314" s="87" t="str">
        <f>DATA.SAGA!$J314</f>
        <v>Trancado</v>
      </c>
      <c r="E314" s="87" t="str">
        <f>IF(DATA.SAGA!N314="","*",DATA.SAGA!N314)</f>
        <v>RJ</v>
      </c>
      <c r="F314" s="87">
        <f>YEAR(DATA.SAGA!$B314)</f>
        <v>2019</v>
      </c>
      <c r="G314" s="88">
        <f>IF(OR($D314="Pré-Inscrito",$D314="Matriculado",$D314="Trancado"),
IF($A314="Mestrado",DATA.SAGA!$B314+(365*24/12),DATA.SAGA!$B314+(365*48/12)),"*")</f>
        <v>45158</v>
      </c>
      <c r="H314" s="89" t="str">
        <f t="shared" si="19"/>
        <v>*</v>
      </c>
      <c r="I314" s="87" t="str">
        <f>IF(DATA.SAGA!$K314="","*",YEAR(DATA.SAGA!$K314))</f>
        <v>*</v>
      </c>
      <c r="J314" s="89" t="str">
        <f ca="1">IF($D314="Formado",(DATA.SAGA!$K314-DATA.SAGA!$B314)/365*12,
IF(OR($D314="Pré-Inscrito",$D314="Matriculado",$D314="Pré-inscrito"),(TODAY()-DATA.SAGA!$B314)/365*12,"*"))</f>
        <v>*</v>
      </c>
      <c r="K314" s="89" t="str">
        <f t="shared" si="15"/>
        <v>Trancado</v>
      </c>
      <c r="L314" s="89" t="str">
        <f t="shared" si="16"/>
        <v>*</v>
      </c>
      <c r="M314" s="87" t="str">
        <f t="shared" ca="1" si="17"/>
        <v>*</v>
      </c>
      <c r="N314" s="89" t="str">
        <f t="shared" si="18"/>
        <v>*</v>
      </c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 x14ac:dyDescent="0.2">
      <c r="A315" s="87" t="str">
        <f>IF(LEFT(DATA.SAGA!$D315,2)="MA","Mestrado",
IF(LEFT(DATA.SAGA!$D315,2)="DA","Doutorado",
IF(LEFT(DATA.SAGA!$D315,2)="PD","Pós-Doutorado")))</f>
        <v>Doutorado</v>
      </c>
      <c r="B315" s="87" t="str">
        <f>DATA.SAGA!$E315</f>
        <v>Lucy Mara Silva Bau</v>
      </c>
      <c r="C315" s="87" t="str">
        <f>IF(DATA.SAGA!$H315="","Sem orientador",DATA.SAGA!$H315)</f>
        <v>Sem orientador</v>
      </c>
      <c r="D315" s="87" t="str">
        <f>DATA.SAGA!$J315</f>
        <v>Cancelado</v>
      </c>
      <c r="E315" s="87" t="str">
        <f>IF(DATA.SAGA!N315="","*",DATA.SAGA!N315)</f>
        <v>RJ</v>
      </c>
      <c r="F315" s="87">
        <f>YEAR(DATA.SAGA!$B315)</f>
        <v>2019</v>
      </c>
      <c r="G315" s="88" t="str">
        <f>IF(OR($D315="Pré-Inscrito",$D315="Matriculado",$D315="Trancado"),
IF($A315="Mestrado",DATA.SAGA!$B315+(365*24/12),DATA.SAGA!$B315+(365*48/12)),"*")</f>
        <v>*</v>
      </c>
      <c r="H315" s="89" t="str">
        <f t="shared" si="19"/>
        <v>*</v>
      </c>
      <c r="I315" s="87" t="str">
        <f>IF(DATA.SAGA!$K315="","*",YEAR(DATA.SAGA!$K315))</f>
        <v>*</v>
      </c>
      <c r="J315" s="89" t="str">
        <f ca="1">IF($D315="Formado",(DATA.SAGA!$K315-DATA.SAGA!$B315)/365*12,
IF(OR($D315="Pré-Inscrito",$D315="Matriculado",$D315="Pré-inscrito"),(TODAY()-DATA.SAGA!$B315)/365*12,"*"))</f>
        <v>*</v>
      </c>
      <c r="K315" s="89" t="str">
        <f t="shared" si="15"/>
        <v>Cancelado</v>
      </c>
      <c r="L315" s="89" t="str">
        <f t="shared" si="16"/>
        <v>*</v>
      </c>
      <c r="M315" s="87" t="str">
        <f t="shared" ca="1" si="17"/>
        <v>*</v>
      </c>
      <c r="N315" s="89" t="str">
        <f t="shared" si="18"/>
        <v>Sim</v>
      </c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 x14ac:dyDescent="0.2">
      <c r="A316" s="87" t="str">
        <f>IF(LEFT(DATA.SAGA!$D316,2)="MA","Mestrado",
IF(LEFT(DATA.SAGA!$D316,2)="DA","Doutorado",
IF(LEFT(DATA.SAGA!$D316,2)="PD","Pós-Doutorado")))</f>
        <v>Mestrado</v>
      </c>
      <c r="B316" s="87" t="str">
        <f>DATA.SAGA!$E316</f>
        <v>Robson de Lima Pinheiro</v>
      </c>
      <c r="C316" s="87" t="str">
        <f>IF(DATA.SAGA!$H316="","Sem orientador",DATA.SAGA!$H316)</f>
        <v>Sem orientador</v>
      </c>
      <c r="D316" s="87" t="str">
        <f>DATA.SAGA!$J316</f>
        <v>Desligado</v>
      </c>
      <c r="E316" s="87" t="str">
        <f>IF(DATA.SAGA!N316="","*",DATA.SAGA!N316)</f>
        <v>RJ</v>
      </c>
      <c r="F316" s="87">
        <f>YEAR(DATA.SAGA!$B316)</f>
        <v>2019</v>
      </c>
      <c r="G316" s="88" t="str">
        <f>IF(OR($D316="Pré-Inscrito",$D316="Matriculado",$D316="Trancado"),
IF($A316="Mestrado",DATA.SAGA!$B316+(365*24/12),DATA.SAGA!$B316+(365*48/12)),"*")</f>
        <v>*</v>
      </c>
      <c r="H316" s="89" t="str">
        <f t="shared" si="19"/>
        <v>*</v>
      </c>
      <c r="I316" s="87" t="str">
        <f>IF(DATA.SAGA!$K316="","*",YEAR(DATA.SAGA!$K316))</f>
        <v>*</v>
      </c>
      <c r="J316" s="89" t="str">
        <f ca="1">IF($D316="Formado",(DATA.SAGA!$K316-DATA.SAGA!$B316)/365*12,
IF(OR($D316="Pré-Inscrito",$D316="Matriculado",$D316="Pré-inscrito"),(TODAY()-DATA.SAGA!$B316)/365*12,"*"))</f>
        <v>*</v>
      </c>
      <c r="K316" s="89" t="str">
        <f t="shared" si="15"/>
        <v>Desligado</v>
      </c>
      <c r="L316" s="89" t="str">
        <f t="shared" si="16"/>
        <v>*</v>
      </c>
      <c r="M316" s="87" t="str">
        <f t="shared" ca="1" si="17"/>
        <v>*</v>
      </c>
      <c r="N316" s="89" t="str">
        <f t="shared" si="18"/>
        <v>*</v>
      </c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 x14ac:dyDescent="0.2">
      <c r="A317" s="87" t="str">
        <f>IF(LEFT(DATA.SAGA!$D317,2)="MA","Mestrado",
IF(LEFT(DATA.SAGA!$D317,2)="DA","Doutorado",
IF(LEFT(DATA.SAGA!$D317,2)="PD","Pós-Doutorado")))</f>
        <v>Mestrado</v>
      </c>
      <c r="B317" s="87" t="str">
        <f>DATA.SAGA!$E317</f>
        <v>Jéssica Gonçalves de Lima</v>
      </c>
      <c r="C317" s="87" t="str">
        <f>IF(DATA.SAGA!$H317="","Sem orientador",DATA.SAGA!$H317)</f>
        <v>Sem orientador</v>
      </c>
      <c r="D317" s="87" t="str">
        <f>DATA.SAGA!$J317</f>
        <v>Cancelado</v>
      </c>
      <c r="E317" s="87" t="str">
        <f>IF(DATA.SAGA!N317="","*",DATA.SAGA!N317)</f>
        <v>RJ</v>
      </c>
      <c r="F317" s="87">
        <f>YEAR(DATA.SAGA!$B317)</f>
        <v>2019</v>
      </c>
      <c r="G317" s="88" t="str">
        <f>IF(OR($D317="Pré-Inscrito",$D317="Matriculado",$D317="Trancado"),
IF($A317="Mestrado",DATA.SAGA!$B317+(365*24/12),DATA.SAGA!$B317+(365*48/12)),"*")</f>
        <v>*</v>
      </c>
      <c r="H317" s="89" t="str">
        <f t="shared" si="19"/>
        <v>*</v>
      </c>
      <c r="I317" s="87" t="str">
        <f>IF(DATA.SAGA!$K317="","*",YEAR(DATA.SAGA!$K317))</f>
        <v>*</v>
      </c>
      <c r="J317" s="89" t="str">
        <f ca="1">IF($D317="Formado",(DATA.SAGA!$K317-DATA.SAGA!$B317)/365*12,
IF(OR($D317="Pré-Inscrito",$D317="Matriculado",$D317="Pré-inscrito"),(TODAY()-DATA.SAGA!$B317)/365*12,"*"))</f>
        <v>*</v>
      </c>
      <c r="K317" s="89" t="str">
        <f t="shared" si="15"/>
        <v>Cancelado</v>
      </c>
      <c r="L317" s="89" t="str">
        <f t="shared" si="16"/>
        <v>*</v>
      </c>
      <c r="M317" s="87" t="str">
        <f t="shared" ca="1" si="17"/>
        <v>*</v>
      </c>
      <c r="N317" s="89" t="str">
        <f t="shared" si="18"/>
        <v>*</v>
      </c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 x14ac:dyDescent="0.2">
      <c r="A318" s="87" t="str">
        <f>IF(LEFT(DATA.SAGA!$D318,2)="MA","Mestrado",
IF(LEFT(DATA.SAGA!$D318,2)="DA","Doutorado",
IF(LEFT(DATA.SAGA!$D318,2)="PD","Pós-Doutorado")))</f>
        <v>Doutorado</v>
      </c>
      <c r="B318" s="87" t="str">
        <f>DATA.SAGA!$E318</f>
        <v>Adrea Leal da Hora</v>
      </c>
      <c r="C318" s="87" t="str">
        <f>IF(DATA.SAGA!$H318="","Sem orientador",DATA.SAGA!$H318)</f>
        <v>FTO1124 - Leandro Nogueira</v>
      </c>
      <c r="D318" s="87" t="str">
        <f>DATA.SAGA!$J318</f>
        <v>Matriculado</v>
      </c>
      <c r="E318" s="87" t="str">
        <f>IF(DATA.SAGA!N318="","*",DATA.SAGA!N318)</f>
        <v>RJ</v>
      </c>
      <c r="F318" s="87">
        <f>YEAR(DATA.SAGA!$B318)</f>
        <v>2019</v>
      </c>
      <c r="G318" s="88">
        <f>IF(OR($D318="Pré-Inscrito",$D318="Matriculado",$D318="Trancado"),
IF($A318="Mestrado",DATA.SAGA!$B318+(365*24/12),DATA.SAGA!$B318+(365*48/12)),"*")</f>
        <v>45255</v>
      </c>
      <c r="H318" s="89" t="str">
        <f t="shared" si="19"/>
        <v>2023-2</v>
      </c>
      <c r="I318" s="87" t="str">
        <f>IF(DATA.SAGA!$K318="","*",YEAR(DATA.SAGA!$K318))</f>
        <v>*</v>
      </c>
      <c r="J318" s="89">
        <f ca="1">IF($D318="Formado",(DATA.SAGA!$K318-DATA.SAGA!$B318)/365*12,
IF(OR($D318="Pré-Inscrito",$D318="Matriculado",$D318="Pré-inscrito"),(TODAY()-DATA.SAGA!$B318)/365*12,"*"))</f>
        <v>36.62465753424658</v>
      </c>
      <c r="K318" s="89" t="str">
        <f t="shared" ca="1" si="15"/>
        <v>Matriculado</v>
      </c>
      <c r="L318" s="89" t="str">
        <f t="shared" ca="1" si="16"/>
        <v>*</v>
      </c>
      <c r="M318" s="87" t="str">
        <f t="shared" ca="1" si="17"/>
        <v>*</v>
      </c>
      <c r="N318" s="89" t="str">
        <f t="shared" si="18"/>
        <v>Sim</v>
      </c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 x14ac:dyDescent="0.2">
      <c r="A319" s="87" t="str">
        <f>IF(LEFT(DATA.SAGA!$D319,2)="MA","Mestrado",
IF(LEFT(DATA.SAGA!$D319,2)="DA","Doutorado",
IF(LEFT(DATA.SAGA!$D319,2)="PD","Pós-Doutorado")))</f>
        <v>Doutorado</v>
      </c>
      <c r="B319" s="87" t="str">
        <f>DATA.SAGA!$E319</f>
        <v>Jessica Fernandez Mosqueira Gomes</v>
      </c>
      <c r="C319" s="87" t="str">
        <f>IF(DATA.SAGA!$H319="","Sem orientador",DATA.SAGA!$H319)</f>
        <v>FTO1137 - Ney Filho</v>
      </c>
      <c r="D319" s="87" t="str">
        <f>DATA.SAGA!$J319</f>
        <v>Matriculado</v>
      </c>
      <c r="E319" s="87" t="str">
        <f>IF(DATA.SAGA!N319="","*",DATA.SAGA!N319)</f>
        <v>RJ</v>
      </c>
      <c r="F319" s="87">
        <f>YEAR(DATA.SAGA!$B319)</f>
        <v>2019</v>
      </c>
      <c r="G319" s="88">
        <f>IF(OR($D319="Pré-Inscrito",$D319="Matriculado",$D319="Trancado"),
IF($A319="Mestrado",DATA.SAGA!$B319+(365*24/12),DATA.SAGA!$B319+(365*48/12)),"*")</f>
        <v>45255</v>
      </c>
      <c r="H319" s="89" t="str">
        <f t="shared" si="19"/>
        <v>2023-2</v>
      </c>
      <c r="I319" s="87" t="str">
        <f>IF(DATA.SAGA!$K319="","*",YEAR(DATA.SAGA!$K319))</f>
        <v>*</v>
      </c>
      <c r="J319" s="89">
        <f ca="1">IF($D319="Formado",(DATA.SAGA!$K319-DATA.SAGA!$B319)/365*12,
IF(OR($D319="Pré-Inscrito",$D319="Matriculado",$D319="Pré-inscrito"),(TODAY()-DATA.SAGA!$B319)/365*12,"*"))</f>
        <v>36.62465753424658</v>
      </c>
      <c r="K319" s="89" t="str">
        <f t="shared" ca="1" si="15"/>
        <v>Matriculado</v>
      </c>
      <c r="L319" s="89" t="str">
        <f t="shared" ca="1" si="16"/>
        <v>*</v>
      </c>
      <c r="M319" s="87" t="str">
        <f t="shared" ca="1" si="17"/>
        <v>*</v>
      </c>
      <c r="N319" s="89" t="str">
        <f t="shared" si="18"/>
        <v>Sim</v>
      </c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 x14ac:dyDescent="0.2">
      <c r="A320" s="87" t="str">
        <f>IF(LEFT(DATA.SAGA!$D320,2)="MA","Mestrado",
IF(LEFT(DATA.SAGA!$D320,2)="DA","Doutorado",
IF(LEFT(DATA.SAGA!$D320,2)="PD","Pós-Doutorado")))</f>
        <v>Doutorado</v>
      </c>
      <c r="B320" s="87" t="str">
        <f>DATA.SAGA!$E320</f>
        <v>Julia Damasceno de Castro</v>
      </c>
      <c r="C320" s="87" t="str">
        <f>IF(DATA.SAGA!$H320="","Sem orientador",DATA.SAGA!$H320)</f>
        <v>FTO1137 - Ney Filho</v>
      </c>
      <c r="D320" s="87" t="str">
        <f>DATA.SAGA!$J320</f>
        <v>Matriculado</v>
      </c>
      <c r="E320" s="87" t="str">
        <f>IF(DATA.SAGA!N320="","*",DATA.SAGA!N320)</f>
        <v>SP</v>
      </c>
      <c r="F320" s="87">
        <f>YEAR(DATA.SAGA!$B320)</f>
        <v>2019</v>
      </c>
      <c r="G320" s="88">
        <f>IF(OR($D320="Pré-Inscrito",$D320="Matriculado",$D320="Trancado"),
IF($A320="Mestrado",DATA.SAGA!$B320+(365*24/12),DATA.SAGA!$B320+(365*48/12)),"*")</f>
        <v>45255</v>
      </c>
      <c r="H320" s="89" t="str">
        <f t="shared" si="19"/>
        <v>2023-2</v>
      </c>
      <c r="I320" s="87" t="str">
        <f>IF(DATA.SAGA!$K320="","*",YEAR(DATA.SAGA!$K320))</f>
        <v>*</v>
      </c>
      <c r="J320" s="89">
        <f ca="1">IF($D320="Formado",(DATA.SAGA!$K320-DATA.SAGA!$B320)/365*12,
IF(OR($D320="Pré-Inscrito",$D320="Matriculado",$D320="Pré-inscrito"),(TODAY()-DATA.SAGA!$B320)/365*12,"*"))</f>
        <v>36.62465753424658</v>
      </c>
      <c r="K320" s="89" t="str">
        <f t="shared" ca="1" si="15"/>
        <v>Matriculado</v>
      </c>
      <c r="L320" s="89" t="str">
        <f t="shared" ca="1" si="16"/>
        <v>*</v>
      </c>
      <c r="M320" s="87" t="str">
        <f t="shared" ca="1" si="17"/>
        <v>*</v>
      </c>
      <c r="N320" s="89" t="str">
        <f t="shared" si="18"/>
        <v>Sim</v>
      </c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 x14ac:dyDescent="0.2">
      <c r="A321" s="87" t="str">
        <f>IF(LEFT(DATA.SAGA!$D321,2)="MA","Mestrado",
IF(LEFT(DATA.SAGA!$D321,2)="DA","Doutorado",
IF(LEFT(DATA.SAGA!$D321,2)="PD","Pós-Doutorado")))</f>
        <v>Doutorado</v>
      </c>
      <c r="B321" s="87" t="str">
        <f>DATA.SAGA!$E321</f>
        <v>Leticia Amaral Corrêa</v>
      </c>
      <c r="C321" s="87" t="str">
        <f>IF(DATA.SAGA!$H321="","Sem orientador",DATA.SAGA!$H321)</f>
        <v>FTO1124 - Leandro Nogueira</v>
      </c>
      <c r="D321" s="87" t="str">
        <f>DATA.SAGA!$J321</f>
        <v>Formado</v>
      </c>
      <c r="E321" s="87" t="str">
        <f>IF(DATA.SAGA!N321="","*",DATA.SAGA!N321)</f>
        <v>RJ</v>
      </c>
      <c r="F321" s="87">
        <f>YEAR(DATA.SAGA!$B321)</f>
        <v>2019</v>
      </c>
      <c r="G321" s="88" t="str">
        <f>IF(OR($D321="Pré-Inscrito",$D321="Matriculado",$D321="Trancado"),
IF($A321="Mestrado",DATA.SAGA!$B321+(365*24/12),DATA.SAGA!$B321+(365*48/12)),"*")</f>
        <v>*</v>
      </c>
      <c r="H321" s="89" t="str">
        <f t="shared" si="19"/>
        <v>*</v>
      </c>
      <c r="I321" s="87">
        <f>IF(DATA.SAGA!$K321="","*",YEAR(DATA.SAGA!$K321))</f>
        <v>2022</v>
      </c>
      <c r="J321" s="89">
        <f ca="1">IF($D321="Formado",(DATA.SAGA!$K321-DATA.SAGA!$B321)/365*12,
IF(OR($D321="Pré-Inscrito",$D321="Matriculado",$D321="Pré-inscrito"),(TODAY()-DATA.SAGA!$B321)/365*12,"*"))</f>
        <v>35.178082191780824</v>
      </c>
      <c r="K321" s="89" t="str">
        <f t="shared" si="15"/>
        <v>Formado</v>
      </c>
      <c r="L321" s="89">
        <f t="shared" ca="1" si="16"/>
        <v>35.178082191780824</v>
      </c>
      <c r="M321" s="87" t="str">
        <f t="shared" ca="1" si="17"/>
        <v>Egresso</v>
      </c>
      <c r="N321" s="89" t="str">
        <f t="shared" si="18"/>
        <v>Sim</v>
      </c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 x14ac:dyDescent="0.2">
      <c r="A322" s="87" t="str">
        <f>IF(LEFT(DATA.SAGA!$D322,2)="MA","Mestrado",
IF(LEFT(DATA.SAGA!$D322,2)="DA","Doutorado",
IF(LEFT(DATA.SAGA!$D322,2)="PD","Pós-Doutorado")))</f>
        <v>Doutorado</v>
      </c>
      <c r="B322" s="87" t="str">
        <f>DATA.SAGA!$E322</f>
        <v>Juliana Valentim Bittencourt</v>
      </c>
      <c r="C322" s="87" t="str">
        <f>IF(DATA.SAGA!$H322="","Sem orientador",DATA.SAGA!$H322)</f>
        <v>FTO1124 - Leandro Nogueira</v>
      </c>
      <c r="D322" s="87" t="str">
        <f>DATA.SAGA!$J322</f>
        <v>Matriculado</v>
      </c>
      <c r="E322" s="87" t="str">
        <f>IF(DATA.SAGA!N322="","*",DATA.SAGA!N322)</f>
        <v>RJ</v>
      </c>
      <c r="F322" s="87">
        <f>YEAR(DATA.SAGA!$B322)</f>
        <v>2019</v>
      </c>
      <c r="G322" s="88">
        <f>IF(OR($D322="Pré-Inscrito",$D322="Matriculado",$D322="Trancado"),
IF($A322="Mestrado",DATA.SAGA!$B322+(365*24/12),DATA.SAGA!$B322+(365*48/12)),"*")</f>
        <v>45255</v>
      </c>
      <c r="H322" s="89" t="str">
        <f t="shared" si="19"/>
        <v>2023-2</v>
      </c>
      <c r="I322" s="87" t="str">
        <f>IF(DATA.SAGA!$K322="","*",YEAR(DATA.SAGA!$K322))</f>
        <v>*</v>
      </c>
      <c r="J322" s="89">
        <f ca="1">IF($D322="Formado",(DATA.SAGA!$K322-DATA.SAGA!$B322)/365*12,
IF(OR($D322="Pré-Inscrito",$D322="Matriculado",$D322="Pré-inscrito"),(TODAY()-DATA.SAGA!$B322)/365*12,"*"))</f>
        <v>36.62465753424658</v>
      </c>
      <c r="K322" s="89" t="str">
        <f t="shared" ca="1" si="15"/>
        <v>Matriculado</v>
      </c>
      <c r="L322" s="89" t="str">
        <f t="shared" ca="1" si="16"/>
        <v>*</v>
      </c>
      <c r="M322" s="87" t="str">
        <f t="shared" ca="1" si="17"/>
        <v>*</v>
      </c>
      <c r="N322" s="89" t="str">
        <f t="shared" ref="N322:N385" si="20">IF(AND(COUNTIF($B:$B,$B322)&gt;1,$A322="Doutorado"),"Sim","*")</f>
        <v>Sim</v>
      </c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 x14ac:dyDescent="0.2">
      <c r="A323" s="87" t="str">
        <f>IF(LEFT(DATA.SAGA!$D323,2)="MA","Mestrado",
IF(LEFT(DATA.SAGA!$D323,2)="DA","Doutorado",
IF(LEFT(DATA.SAGA!$D323,2)="PD","Pós-Doutorado")))</f>
        <v>Doutorado</v>
      </c>
      <c r="B323" s="87" t="str">
        <f>DATA.SAGA!$E323</f>
        <v>Marcos Paulo Gonçalves dos Santos</v>
      </c>
      <c r="C323" s="87" t="str">
        <f>IF(DATA.SAGA!$H323="","Sem orientador",DATA.SAGA!$H323)</f>
        <v>FTO1111 - Laura Oliveira</v>
      </c>
      <c r="D323" s="87" t="str">
        <f>DATA.SAGA!$J323</f>
        <v>Matriculado</v>
      </c>
      <c r="E323" s="87" t="str">
        <f>IF(DATA.SAGA!N323="","*",DATA.SAGA!N323)</f>
        <v>RJ</v>
      </c>
      <c r="F323" s="87">
        <f>YEAR(DATA.SAGA!$B323)</f>
        <v>2019</v>
      </c>
      <c r="G323" s="88">
        <f>IF(OR($D323="Pré-Inscrito",$D323="Matriculado",$D323="Trancado"),
IF($A323="Mestrado",DATA.SAGA!$B323+(365*24/12),DATA.SAGA!$B323+(365*48/12)),"*")</f>
        <v>45255</v>
      </c>
      <c r="H323" s="89" t="str">
        <f t="shared" ref="H323:H386" si="21">IF(OR($D323="Pré-Inscrito",$D323="Matriculado"),_xlfn.CONCAT(YEAR(G323),"-",IF(MONTH(G323)&lt;=6,1,2)),"*")</f>
        <v>2023-2</v>
      </c>
      <c r="I323" s="87" t="str">
        <f>IF(DATA.SAGA!$K323="","*",YEAR(DATA.SAGA!$K323))</f>
        <v>*</v>
      </c>
      <c r="J323" s="89">
        <f ca="1">IF($D323="Formado",(DATA.SAGA!$K323-DATA.SAGA!$B323)/365*12,
IF(OR($D323="Pré-Inscrito",$D323="Matriculado",$D323="Pré-inscrito"),(TODAY()-DATA.SAGA!$B323)/365*12,"*"))</f>
        <v>36.62465753424658</v>
      </c>
      <c r="K323" s="89" t="str">
        <f t="shared" ca="1" si="15"/>
        <v>Matriculado</v>
      </c>
      <c r="L323" s="89" t="str">
        <f t="shared" ca="1" si="16"/>
        <v>*</v>
      </c>
      <c r="M323" s="87" t="str">
        <f t="shared" ca="1" si="17"/>
        <v>*</v>
      </c>
      <c r="N323" s="89" t="str">
        <f t="shared" si="20"/>
        <v>Sim</v>
      </c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 x14ac:dyDescent="0.2">
      <c r="A324" s="87" t="str">
        <f>IF(LEFT(DATA.SAGA!$D324,2)="MA","Mestrado",
IF(LEFT(DATA.SAGA!$D324,2)="DA","Doutorado",
IF(LEFT(DATA.SAGA!$D324,2)="PD","Pós-Doutorado")))</f>
        <v>Doutorado</v>
      </c>
      <c r="B324" s="87" t="str">
        <f>DATA.SAGA!$E324</f>
        <v>Carlos Henrique Ramos Horsczaruk</v>
      </c>
      <c r="C324" s="87" t="str">
        <f>IF(DATA.SAGA!$H324="","Sem orientador",DATA.SAGA!$H324)</f>
        <v>EDF1084 - Thiago Carvalho</v>
      </c>
      <c r="D324" s="87" t="str">
        <f>DATA.SAGA!$J324</f>
        <v>Matriculado</v>
      </c>
      <c r="E324" s="87" t="str">
        <f>IF(DATA.SAGA!N324="","*",DATA.SAGA!N324)</f>
        <v>RJ</v>
      </c>
      <c r="F324" s="87">
        <f>YEAR(DATA.SAGA!$B324)</f>
        <v>2019</v>
      </c>
      <c r="G324" s="88">
        <f>IF(OR($D324="Pré-Inscrito",$D324="Matriculado",$D324="Trancado"),
IF($A324="Mestrado",DATA.SAGA!$B324+(365*24/12),DATA.SAGA!$B324+(365*48/12)),"*")</f>
        <v>45255</v>
      </c>
      <c r="H324" s="89" t="str">
        <f t="shared" si="21"/>
        <v>2023-2</v>
      </c>
      <c r="I324" s="87" t="str">
        <f>IF(DATA.SAGA!$K324="","*",YEAR(DATA.SAGA!$K324))</f>
        <v>*</v>
      </c>
      <c r="J324" s="89">
        <f ca="1">IF($D324="Formado",(DATA.SAGA!$K324-DATA.SAGA!$B324)/365*12,
IF(OR($D324="Pré-Inscrito",$D324="Matriculado",$D324="Pré-inscrito"),(TODAY()-DATA.SAGA!$B324)/365*12,"*"))</f>
        <v>36.62465753424658</v>
      </c>
      <c r="K324" s="89" t="str">
        <f t="shared" ca="1" si="15"/>
        <v>Matriculado</v>
      </c>
      <c r="L324" s="89" t="str">
        <f t="shared" ca="1" si="16"/>
        <v>*</v>
      </c>
      <c r="M324" s="87" t="str">
        <f t="shared" ca="1" si="17"/>
        <v>*</v>
      </c>
      <c r="N324" s="89" t="str">
        <f t="shared" si="20"/>
        <v>Sim</v>
      </c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 x14ac:dyDescent="0.2">
      <c r="A325" s="87" t="str">
        <f>IF(LEFT(DATA.SAGA!$D325,2)="MA","Mestrado",
IF(LEFT(DATA.SAGA!$D325,2)="DA","Doutorado",
IF(LEFT(DATA.SAGA!$D325,2)="PD","Pós-Doutorado")))</f>
        <v>Doutorado</v>
      </c>
      <c r="B325" s="87" t="str">
        <f>DATA.SAGA!$E325</f>
        <v>Igor da Silva Bonfim</v>
      </c>
      <c r="C325" s="87" t="str">
        <f>IF(DATA.SAGA!$H325="","Sem orientador",DATA.SAGA!$H325)</f>
        <v>FTO1152 - Renato Almeida</v>
      </c>
      <c r="D325" s="87" t="str">
        <f>DATA.SAGA!$J325</f>
        <v>Matriculado</v>
      </c>
      <c r="E325" s="87" t="str">
        <f>IF(DATA.SAGA!N325="","*",DATA.SAGA!N325)</f>
        <v>RJ</v>
      </c>
      <c r="F325" s="87">
        <f>YEAR(DATA.SAGA!$B325)</f>
        <v>2019</v>
      </c>
      <c r="G325" s="88">
        <f>IF(OR($D325="Pré-Inscrito",$D325="Matriculado",$D325="Trancado"),
IF($A325="Mestrado",DATA.SAGA!$B325+(365*24/12),DATA.SAGA!$B325+(365*48/12)),"*")</f>
        <v>45255</v>
      </c>
      <c r="H325" s="89" t="str">
        <f t="shared" si="21"/>
        <v>2023-2</v>
      </c>
      <c r="I325" s="87" t="str">
        <f>IF(DATA.SAGA!$K325="","*",YEAR(DATA.SAGA!$K325))</f>
        <v>*</v>
      </c>
      <c r="J325" s="89">
        <f ca="1">IF($D325="Formado",(DATA.SAGA!$K325-DATA.SAGA!$B325)/365*12,
IF(OR($D325="Pré-Inscrito",$D325="Matriculado",$D325="Pré-inscrito"),(TODAY()-DATA.SAGA!$B325)/365*12,"*"))</f>
        <v>36.62465753424658</v>
      </c>
      <c r="K325" s="89" t="str">
        <f t="shared" ca="1" si="15"/>
        <v>Matriculado</v>
      </c>
      <c r="L325" s="89" t="str">
        <f t="shared" ca="1" si="16"/>
        <v>*</v>
      </c>
      <c r="M325" s="87" t="str">
        <f t="shared" ca="1" si="17"/>
        <v>*</v>
      </c>
      <c r="N325" s="89" t="str">
        <f t="shared" si="20"/>
        <v>Sim</v>
      </c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 x14ac:dyDescent="0.2">
      <c r="A326" s="87" t="str">
        <f>IF(LEFT(DATA.SAGA!$D326,2)="MA","Mestrado",
IF(LEFT(DATA.SAGA!$D326,2)="DA","Doutorado",
IF(LEFT(DATA.SAGA!$D326,2)="PD","Pós-Doutorado")))</f>
        <v>Doutorado</v>
      </c>
      <c r="B326" s="87" t="str">
        <f>DATA.SAGA!$E326</f>
        <v>Pedro Manoel Pena Junior</v>
      </c>
      <c r="C326" s="87" t="str">
        <f>IF(DATA.SAGA!$H326="","Sem orientador",DATA.SAGA!$H326)</f>
        <v>EDF1084 - Thiago Carvalho</v>
      </c>
      <c r="D326" s="87" t="str">
        <f>DATA.SAGA!$J326</f>
        <v>Matriculado</v>
      </c>
      <c r="E326" s="87" t="str">
        <f>IF(DATA.SAGA!N326="","*",DATA.SAGA!N326)</f>
        <v>RJ</v>
      </c>
      <c r="F326" s="87">
        <f>YEAR(DATA.SAGA!$B326)</f>
        <v>2019</v>
      </c>
      <c r="G326" s="88">
        <f>IF(OR($D326="Pré-Inscrito",$D326="Matriculado",$D326="Trancado"),
IF($A326="Mestrado",DATA.SAGA!$B326+(365*24/12),DATA.SAGA!$B326+(365*48/12)),"*")</f>
        <v>45255</v>
      </c>
      <c r="H326" s="89" t="str">
        <f t="shared" si="21"/>
        <v>2023-2</v>
      </c>
      <c r="I326" s="87" t="str">
        <f>IF(DATA.SAGA!$K326="","*",YEAR(DATA.SAGA!$K326))</f>
        <v>*</v>
      </c>
      <c r="J326" s="89">
        <f ca="1">IF($D326="Formado",(DATA.SAGA!$K326-DATA.SAGA!$B326)/365*12,
IF(OR($D326="Pré-Inscrito",$D326="Matriculado",$D326="Pré-inscrito"),(TODAY()-DATA.SAGA!$B326)/365*12,"*"))</f>
        <v>36.62465753424658</v>
      </c>
      <c r="K326" s="89" t="str">
        <f t="shared" ca="1" si="15"/>
        <v>Matriculado</v>
      </c>
      <c r="L326" s="89" t="str">
        <f t="shared" ca="1" si="16"/>
        <v>*</v>
      </c>
      <c r="M326" s="87" t="str">
        <f t="shared" ca="1" si="17"/>
        <v>*</v>
      </c>
      <c r="N326" s="89" t="str">
        <f t="shared" si="20"/>
        <v>Sim</v>
      </c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 x14ac:dyDescent="0.2">
      <c r="A327" s="87" t="str">
        <f>IF(LEFT(DATA.SAGA!$D327,2)="MA","Mestrado",
IF(LEFT(DATA.SAGA!$D327,2)="DA","Doutorado",
IF(LEFT(DATA.SAGA!$D327,2)="PD","Pós-Doutorado")))</f>
        <v>Doutorado</v>
      </c>
      <c r="B327" s="87" t="str">
        <f>DATA.SAGA!$E327</f>
        <v>Leila Paula Alves da Silva Nascimento</v>
      </c>
      <c r="C327" s="87" t="str">
        <f>IF(DATA.SAGA!$H327="","Sem orientador",DATA.SAGA!$H327)</f>
        <v>FTO1101 - Agnaldo Lopes</v>
      </c>
      <c r="D327" s="87" t="str">
        <f>DATA.SAGA!$J327</f>
        <v>Matriculado</v>
      </c>
      <c r="E327" s="87" t="str">
        <f>IF(DATA.SAGA!N327="","*",DATA.SAGA!N327)</f>
        <v>RJ</v>
      </c>
      <c r="F327" s="87">
        <f>YEAR(DATA.SAGA!$B327)</f>
        <v>2019</v>
      </c>
      <c r="G327" s="88">
        <f>IF(OR($D327="Pré-Inscrito",$D327="Matriculado",$D327="Trancado"),
IF($A327="Mestrado",DATA.SAGA!$B327+(365*24/12),DATA.SAGA!$B327+(365*48/12)),"*")</f>
        <v>45255</v>
      </c>
      <c r="H327" s="89" t="str">
        <f t="shared" si="21"/>
        <v>2023-2</v>
      </c>
      <c r="I327" s="87" t="str">
        <f>IF(DATA.SAGA!$K327="","*",YEAR(DATA.SAGA!$K327))</f>
        <v>*</v>
      </c>
      <c r="J327" s="89">
        <f ca="1">IF($D327="Formado",(DATA.SAGA!$K327-DATA.SAGA!$B327)/365*12,
IF(OR($D327="Pré-Inscrito",$D327="Matriculado",$D327="Pré-inscrito"),(TODAY()-DATA.SAGA!$B327)/365*12,"*"))</f>
        <v>36.62465753424658</v>
      </c>
      <c r="K327" s="89" t="str">
        <f t="shared" ca="1" si="15"/>
        <v>Matriculado</v>
      </c>
      <c r="L327" s="89" t="str">
        <f t="shared" ca="1" si="16"/>
        <v>*</v>
      </c>
      <c r="M327" s="87" t="str">
        <f t="shared" ca="1" si="17"/>
        <v>*</v>
      </c>
      <c r="N327" s="89" t="str">
        <f t="shared" si="20"/>
        <v>*</v>
      </c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 x14ac:dyDescent="0.2">
      <c r="A328" s="87" t="str">
        <f>IF(LEFT(DATA.SAGA!$D328,2)="MA","Mestrado",
IF(LEFT(DATA.SAGA!$D328,2)="DA","Doutorado",
IF(LEFT(DATA.SAGA!$D328,2)="PD","Pós-Doutorado")))</f>
        <v>Doutorado</v>
      </c>
      <c r="B328" s="87" t="str">
        <f>DATA.SAGA!$E328</f>
        <v>Michele Souza Menezes Autran</v>
      </c>
      <c r="C328" s="87" t="str">
        <f>IF(DATA.SAGA!$H328="","Sem orientador",DATA.SAGA!$H328)</f>
        <v>FTO1137 - Ney Filho</v>
      </c>
      <c r="D328" s="87" t="str">
        <f>DATA.SAGA!$J328</f>
        <v>Matriculado</v>
      </c>
      <c r="E328" s="87" t="str">
        <f>IF(DATA.SAGA!N328="","*",DATA.SAGA!N328)</f>
        <v>RJ</v>
      </c>
      <c r="F328" s="87">
        <f>YEAR(DATA.SAGA!$B328)</f>
        <v>2019</v>
      </c>
      <c r="G328" s="88">
        <f>IF(OR($D328="Pré-Inscrito",$D328="Matriculado",$D328="Trancado"),
IF($A328="Mestrado",DATA.SAGA!$B328+(365*24/12),DATA.SAGA!$B328+(365*48/12)),"*")</f>
        <v>45255</v>
      </c>
      <c r="H328" s="89" t="str">
        <f t="shared" si="21"/>
        <v>2023-2</v>
      </c>
      <c r="I328" s="87" t="str">
        <f>IF(DATA.SAGA!$K328="","*",YEAR(DATA.SAGA!$K328))</f>
        <v>*</v>
      </c>
      <c r="J328" s="89">
        <f ca="1">IF($D328="Formado",(DATA.SAGA!$K328-DATA.SAGA!$B328)/365*12,
IF(OR($D328="Pré-Inscrito",$D328="Matriculado",$D328="Pré-inscrito"),(TODAY()-DATA.SAGA!$B328)/365*12,"*"))</f>
        <v>36.62465753424658</v>
      </c>
      <c r="K328" s="89" t="str">
        <f t="shared" ca="1" si="15"/>
        <v>Matriculado</v>
      </c>
      <c r="L328" s="89" t="str">
        <f t="shared" ca="1" si="16"/>
        <v>*</v>
      </c>
      <c r="M328" s="87" t="str">
        <f t="shared" ca="1" si="17"/>
        <v>*</v>
      </c>
      <c r="N328" s="89" t="str">
        <f t="shared" si="20"/>
        <v>Sim</v>
      </c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 x14ac:dyDescent="0.2">
      <c r="A329" s="87" t="str">
        <f>IF(LEFT(DATA.SAGA!$D329,2)="MA","Mestrado",
IF(LEFT(DATA.SAGA!$D329,2)="DA","Doutorado",
IF(LEFT(DATA.SAGA!$D329,2)="PD","Pós-Doutorado")))</f>
        <v>Doutorado</v>
      </c>
      <c r="B329" s="87" t="str">
        <f>DATA.SAGA!$E329</f>
        <v>Igor Macêdo Tavares Correia</v>
      </c>
      <c r="C329" s="87" t="str">
        <f>IF(DATA.SAGA!$H329="","Sem orientador",DATA.SAGA!$H329)</f>
        <v>FTO1137 - Ney Filho</v>
      </c>
      <c r="D329" s="87" t="str">
        <f>DATA.SAGA!$J329</f>
        <v>Matriculado</v>
      </c>
      <c r="E329" s="87" t="str">
        <f>IF(DATA.SAGA!N329="","*",DATA.SAGA!N329)</f>
        <v>RJ</v>
      </c>
      <c r="F329" s="87">
        <f>YEAR(DATA.SAGA!$B329)</f>
        <v>2019</v>
      </c>
      <c r="G329" s="88">
        <f>IF(OR($D329="Pré-Inscrito",$D329="Matriculado",$D329="Trancado"),
IF($A329="Mestrado",DATA.SAGA!$B329+(365*24/12),DATA.SAGA!$B329+(365*48/12)),"*")</f>
        <v>45255</v>
      </c>
      <c r="H329" s="89" t="str">
        <f t="shared" si="21"/>
        <v>2023-2</v>
      </c>
      <c r="I329" s="87" t="str">
        <f>IF(DATA.SAGA!$K329="","*",YEAR(DATA.SAGA!$K329))</f>
        <v>*</v>
      </c>
      <c r="J329" s="89">
        <f ca="1">IF($D329="Formado",(DATA.SAGA!$K329-DATA.SAGA!$B329)/365*12,
IF(OR($D329="Pré-Inscrito",$D329="Matriculado",$D329="Pré-inscrito"),(TODAY()-DATA.SAGA!$B329)/365*12,"*"))</f>
        <v>36.62465753424658</v>
      </c>
      <c r="K329" s="89" t="str">
        <f t="shared" ca="1" si="15"/>
        <v>Matriculado</v>
      </c>
      <c r="L329" s="89" t="str">
        <f t="shared" ca="1" si="16"/>
        <v>*</v>
      </c>
      <c r="M329" s="87" t="str">
        <f t="shared" ca="1" si="17"/>
        <v>*</v>
      </c>
      <c r="N329" s="89" t="str">
        <f t="shared" si="20"/>
        <v>Sim</v>
      </c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 x14ac:dyDescent="0.2">
      <c r="A330" s="87" t="str">
        <f>IF(LEFT(DATA.SAGA!$D330,2)="MA","Mestrado",
IF(LEFT(DATA.SAGA!$D330,2)="DA","Doutorado",
IF(LEFT(DATA.SAGA!$D330,2)="PD","Pós-Doutorado")))</f>
        <v>Mestrado</v>
      </c>
      <c r="B330" s="87" t="str">
        <f>DATA.SAGA!$E330</f>
        <v>Thiago Moreira Xarles</v>
      </c>
      <c r="C330" s="87" t="str">
        <f>IF(DATA.SAGA!$H330="","Sem orientador",DATA.SAGA!$H330)</f>
        <v>FTO1096 - Arthur Ferreira</v>
      </c>
      <c r="D330" s="87" t="str">
        <f>DATA.SAGA!$J330</f>
        <v>Formado</v>
      </c>
      <c r="E330" s="87" t="str">
        <f>IF(DATA.SAGA!N330="","*",DATA.SAGA!N330)</f>
        <v>RJ</v>
      </c>
      <c r="F330" s="87">
        <f>YEAR(DATA.SAGA!$B330)</f>
        <v>2020</v>
      </c>
      <c r="G330" s="88" t="str">
        <f>IF(OR($D330="Pré-Inscrito",$D330="Matriculado",$D330="Trancado"),
IF($A330="Mestrado",DATA.SAGA!$B330+(365*24/12),DATA.SAGA!$B330+(365*48/12)),"*")</f>
        <v>*</v>
      </c>
      <c r="H330" s="89" t="str">
        <f t="shared" si="21"/>
        <v>*</v>
      </c>
      <c r="I330" s="87">
        <f>IF(DATA.SAGA!$K330="","*",YEAR(DATA.SAGA!$K330))</f>
        <v>2022</v>
      </c>
      <c r="J330" s="89">
        <f ca="1">IF($D330="Formado",(DATA.SAGA!$K330-DATA.SAGA!$B330)/365*12,
IF(OR($D330="Pré-Inscrito",$D330="Matriculado",$D330="Pré-inscrito"),(TODAY()-DATA.SAGA!$B330)/365*12,"*"))</f>
        <v>25.841095890410955</v>
      </c>
      <c r="K330" s="89" t="str">
        <f t="shared" si="15"/>
        <v>Formado</v>
      </c>
      <c r="L330" s="89">
        <f t="shared" ca="1" si="16"/>
        <v>25.841095890410955</v>
      </c>
      <c r="M330" s="87" t="str">
        <f t="shared" ca="1" si="17"/>
        <v>Egresso</v>
      </c>
      <c r="N330" s="89" t="str">
        <f t="shared" si="20"/>
        <v>*</v>
      </c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 x14ac:dyDescent="0.2">
      <c r="A331" s="87" t="str">
        <f>IF(LEFT(DATA.SAGA!$D331,2)="MA","Mestrado",
IF(LEFT(DATA.SAGA!$D331,2)="DA","Doutorado",
IF(LEFT(DATA.SAGA!$D331,2)="PD","Pós-Doutorado")))</f>
        <v>Mestrado</v>
      </c>
      <c r="B331" s="87" t="str">
        <f>DATA.SAGA!$E331</f>
        <v>Jacqueline Cunha Inacio</v>
      </c>
      <c r="C331" s="87" t="str">
        <f>IF(DATA.SAGA!$H331="","Sem orientador",DATA.SAGA!$H331)</f>
        <v>EDF1084 - Thiago Carvalho</v>
      </c>
      <c r="D331" s="87" t="str">
        <f>DATA.SAGA!$J331</f>
        <v>Formado</v>
      </c>
      <c r="E331" s="87" t="str">
        <f>IF(DATA.SAGA!N331="","*",DATA.SAGA!N331)</f>
        <v>RJ</v>
      </c>
      <c r="F331" s="87">
        <f>YEAR(DATA.SAGA!$B331)</f>
        <v>2020</v>
      </c>
      <c r="G331" s="88" t="str">
        <f>IF(OR($D331="Pré-Inscrito",$D331="Matriculado",$D331="Trancado"),
IF($A331="Mestrado",DATA.SAGA!$B331+(365*24/12),DATA.SAGA!$B331+(365*48/12)),"*")</f>
        <v>*</v>
      </c>
      <c r="H331" s="89" t="str">
        <f t="shared" si="21"/>
        <v>*</v>
      </c>
      <c r="I331" s="87">
        <f>IF(DATA.SAGA!$K331="","*",YEAR(DATA.SAGA!$K331))</f>
        <v>2022</v>
      </c>
      <c r="J331" s="89">
        <f ca="1">IF($D331="Formado",(DATA.SAGA!$K331-DATA.SAGA!$B331)/365*12,
IF(OR($D331="Pré-Inscrito",$D331="Matriculado",$D331="Pré-inscrito"),(TODAY()-DATA.SAGA!$B331)/365*12,"*"))</f>
        <v>25.972602739726028</v>
      </c>
      <c r="K331" s="89" t="str">
        <f t="shared" si="15"/>
        <v>Formado</v>
      </c>
      <c r="L331" s="89">
        <f t="shared" ca="1" si="16"/>
        <v>25.972602739726028</v>
      </c>
      <c r="M331" s="87" t="str">
        <f t="shared" ca="1" si="17"/>
        <v>Egresso</v>
      </c>
      <c r="N331" s="89" t="str">
        <f t="shared" si="20"/>
        <v>*</v>
      </c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 x14ac:dyDescent="0.2">
      <c r="A332" s="87" t="str">
        <f>IF(LEFT(DATA.SAGA!$D332,2)="MA","Mestrado",
IF(LEFT(DATA.SAGA!$D332,2)="DA","Doutorado",
IF(LEFT(DATA.SAGA!$D332,2)="PD","Pós-Doutorado")))</f>
        <v>Mestrado</v>
      </c>
      <c r="B332" s="87" t="str">
        <f>DATA.SAGA!$E332</f>
        <v>Braz Perpetuo de Lima</v>
      </c>
      <c r="C332" s="87" t="str">
        <f>IF(DATA.SAGA!$H332="","Sem orientador",DATA.SAGA!$H332)</f>
        <v>FTO1063 - Luis Felipe Reis</v>
      </c>
      <c r="D332" s="87" t="str">
        <f>DATA.SAGA!$J332</f>
        <v>Matriculado</v>
      </c>
      <c r="E332" s="87" t="str">
        <f>IF(DATA.SAGA!N332="","*",DATA.SAGA!N332)</f>
        <v>RJ</v>
      </c>
      <c r="F332" s="87">
        <f>YEAR(DATA.SAGA!$B332)</f>
        <v>2020</v>
      </c>
      <c r="G332" s="88">
        <f>IF(OR($D332="Pré-Inscrito",$D332="Matriculado",$D332="Trancado"),
IF($A332="Mestrado",DATA.SAGA!$B332+(365*24/12),DATA.SAGA!$B332+(365*48/12)),"*")</f>
        <v>44602</v>
      </c>
      <c r="H332" s="89" t="str">
        <f t="shared" si="21"/>
        <v>2022-1</v>
      </c>
      <c r="I332" s="87" t="str">
        <f>IF(DATA.SAGA!$K332="","*",YEAR(DATA.SAGA!$K332))</f>
        <v>*</v>
      </c>
      <c r="J332" s="89">
        <f ca="1">IF($D332="Formado",(DATA.SAGA!$K332-DATA.SAGA!$B332)/365*12,
IF(OR($D332="Pré-Inscrito",$D332="Matriculado",$D332="Pré-inscrito"),(TODAY()-DATA.SAGA!$B332)/365*12,"*"))</f>
        <v>34.093150684931508</v>
      </c>
      <c r="K332" s="89" t="str">
        <f t="shared" ca="1" si="15"/>
        <v>Defesa EM ATRASO</v>
      </c>
      <c r="L332" s="89" t="str">
        <f t="shared" ca="1" si="16"/>
        <v>*</v>
      </c>
      <c r="M332" s="87" t="str">
        <f t="shared" ca="1" si="17"/>
        <v>*</v>
      </c>
      <c r="N332" s="89" t="str">
        <f t="shared" si="20"/>
        <v>*</v>
      </c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 x14ac:dyDescent="0.2">
      <c r="A333" s="87" t="str">
        <f>IF(LEFT(DATA.SAGA!$D333,2)="MA","Mestrado",
IF(LEFT(DATA.SAGA!$D333,2)="DA","Doutorado",
IF(LEFT(DATA.SAGA!$D333,2)="PD","Pós-Doutorado")))</f>
        <v>Mestrado</v>
      </c>
      <c r="B333" s="87" t="str">
        <f>DATA.SAGA!$E333</f>
        <v>Erivelton de Aguiar Ferreira</v>
      </c>
      <c r="C333" s="87" t="str">
        <f>IF(DATA.SAGA!$H333="","Sem orientador",DATA.SAGA!$H333)</f>
        <v>EDF1084 - Thiago Carvalho</v>
      </c>
      <c r="D333" s="87" t="str">
        <f>DATA.SAGA!$J333</f>
        <v>Formado</v>
      </c>
      <c r="E333" s="87" t="str">
        <f>IF(DATA.SAGA!N333="","*",DATA.SAGA!N333)</f>
        <v>RJ</v>
      </c>
      <c r="F333" s="87">
        <f>YEAR(DATA.SAGA!$B333)</f>
        <v>2020</v>
      </c>
      <c r="G333" s="88" t="str">
        <f>IF(OR($D333="Pré-Inscrito",$D333="Matriculado",$D333="Trancado"),
IF($A333="Mestrado",DATA.SAGA!$B333+(365*24/12),DATA.SAGA!$B333+(365*48/12)),"*")</f>
        <v>*</v>
      </c>
      <c r="H333" s="89" t="str">
        <f t="shared" si="21"/>
        <v>*</v>
      </c>
      <c r="I333" s="87">
        <f>IF(DATA.SAGA!$K333="","*",YEAR(DATA.SAGA!$K333))</f>
        <v>2022</v>
      </c>
      <c r="J333" s="89">
        <f ca="1">IF($D333="Formado",(DATA.SAGA!$K333-DATA.SAGA!$B333)/365*12,
IF(OR($D333="Pré-Inscrito",$D333="Matriculado",$D333="Pré-inscrito"),(TODAY()-DATA.SAGA!$B333)/365*12,"*"))</f>
        <v>25.939726027397263</v>
      </c>
      <c r="K333" s="89" t="str">
        <f t="shared" si="15"/>
        <v>Formado</v>
      </c>
      <c r="L333" s="89">
        <f t="shared" ca="1" si="16"/>
        <v>25.939726027397263</v>
      </c>
      <c r="M333" s="87" t="str">
        <f t="shared" ca="1" si="17"/>
        <v>Egresso</v>
      </c>
      <c r="N333" s="89" t="str">
        <f t="shared" si="20"/>
        <v>*</v>
      </c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 x14ac:dyDescent="0.2">
      <c r="A334" s="87" t="str">
        <f>IF(LEFT(DATA.SAGA!$D334,2)="MA","Mestrado",
IF(LEFT(DATA.SAGA!$D334,2)="DA","Doutorado",
IF(LEFT(DATA.SAGA!$D334,2)="PD","Pós-Doutorado")))</f>
        <v>Mestrado</v>
      </c>
      <c r="B334" s="87" t="str">
        <f>DATA.SAGA!$E334</f>
        <v>Sabrina de Oliveira Silva</v>
      </c>
      <c r="C334" s="87" t="str">
        <f>IF(DATA.SAGA!$H334="","Sem orientador",DATA.SAGA!$H334)</f>
        <v>FTO1096 - Arthur Ferreira</v>
      </c>
      <c r="D334" s="87" t="str">
        <f>DATA.SAGA!$J334</f>
        <v>Formado</v>
      </c>
      <c r="E334" s="87" t="str">
        <f>IF(DATA.SAGA!N334="","*",DATA.SAGA!N334)</f>
        <v>RJ</v>
      </c>
      <c r="F334" s="87">
        <f>YEAR(DATA.SAGA!$B334)</f>
        <v>2020</v>
      </c>
      <c r="G334" s="88" t="str">
        <f>IF(OR($D334="Pré-Inscrito",$D334="Matriculado",$D334="Trancado"),
IF($A334="Mestrado",DATA.SAGA!$B334+(365*24/12),DATA.SAGA!$B334+(365*48/12)),"*")</f>
        <v>*</v>
      </c>
      <c r="H334" s="89" t="str">
        <f t="shared" si="21"/>
        <v>*</v>
      </c>
      <c r="I334" s="87">
        <f>IF(DATA.SAGA!$K334="","*",YEAR(DATA.SAGA!$K334))</f>
        <v>2021</v>
      </c>
      <c r="J334" s="89">
        <f ca="1">IF($D334="Formado",(DATA.SAGA!$K334-DATA.SAGA!$B334)/365*12,
IF(OR($D334="Pré-Inscrito",$D334="Matriculado",$D334="Pré-inscrito"),(TODAY()-DATA.SAGA!$B334)/365*12,"*"))</f>
        <v>22.323287671232876</v>
      </c>
      <c r="K334" s="89" t="str">
        <f t="shared" si="15"/>
        <v>Formado</v>
      </c>
      <c r="L334" s="89">
        <f t="shared" ca="1" si="16"/>
        <v>22.323287671232876</v>
      </c>
      <c r="M334" s="87" t="str">
        <f t="shared" ca="1" si="17"/>
        <v>Egresso</v>
      </c>
      <c r="N334" s="89" t="str">
        <f t="shared" si="20"/>
        <v>*</v>
      </c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 x14ac:dyDescent="0.2">
      <c r="A335" s="87" t="str">
        <f>IF(LEFT(DATA.SAGA!$D335,2)="MA","Mestrado",
IF(LEFT(DATA.SAGA!$D335,2)="DA","Doutorado",
IF(LEFT(DATA.SAGA!$D335,2)="PD","Pós-Doutorado")))</f>
        <v>Mestrado</v>
      </c>
      <c r="B335" s="87" t="str">
        <f>DATA.SAGA!$E335</f>
        <v>Marcell Slemau Silveira</v>
      </c>
      <c r="C335" s="87" t="str">
        <f>IF(DATA.SAGA!$H335="","Sem orientador",DATA.SAGA!$H335)</f>
        <v>FTO1124 - Leandro Nogueira</v>
      </c>
      <c r="D335" s="87" t="str">
        <f>DATA.SAGA!$J335</f>
        <v>Formado</v>
      </c>
      <c r="E335" s="87" t="str">
        <f>IF(DATA.SAGA!N335="","*",DATA.SAGA!N335)</f>
        <v>RJ</v>
      </c>
      <c r="F335" s="87">
        <f>YEAR(DATA.SAGA!$B335)</f>
        <v>2020</v>
      </c>
      <c r="G335" s="88" t="str">
        <f>IF(OR($D335="Pré-Inscrito",$D335="Matriculado",$D335="Trancado"),
IF($A335="Mestrado",DATA.SAGA!$B335+(365*24/12),DATA.SAGA!$B335+(365*48/12)),"*")</f>
        <v>*</v>
      </c>
      <c r="H335" s="89" t="str">
        <f t="shared" si="21"/>
        <v>*</v>
      </c>
      <c r="I335" s="87">
        <f>IF(DATA.SAGA!$K335="","*",YEAR(DATA.SAGA!$K335))</f>
        <v>2022</v>
      </c>
      <c r="J335" s="89">
        <f ca="1">IF($D335="Formado",(DATA.SAGA!$K335-DATA.SAGA!$B335)/365*12,
IF(OR($D335="Pré-Inscrito",$D335="Matriculado",$D335="Pré-inscrito"),(TODAY()-DATA.SAGA!$B335)/365*12,"*"))</f>
        <v>26.4986301369863</v>
      </c>
      <c r="K335" s="89" t="str">
        <f t="shared" si="15"/>
        <v>Formado</v>
      </c>
      <c r="L335" s="89">
        <f t="shared" ca="1" si="16"/>
        <v>26.4986301369863</v>
      </c>
      <c r="M335" s="87" t="str">
        <f t="shared" ca="1" si="17"/>
        <v>Egresso</v>
      </c>
      <c r="N335" s="89" t="str">
        <f t="shared" si="20"/>
        <v>*</v>
      </c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 x14ac:dyDescent="0.2">
      <c r="A336" s="87" t="str">
        <f>IF(LEFT(DATA.SAGA!$D336,2)="MA","Mestrado",
IF(LEFT(DATA.SAGA!$D336,2)="DA","Doutorado",
IF(LEFT(DATA.SAGA!$D336,2)="PD","Pós-Doutorado")))</f>
        <v>Mestrado</v>
      </c>
      <c r="B336" s="87" t="str">
        <f>DATA.SAGA!$E336</f>
        <v>João Paulo Arruda de Oliveira</v>
      </c>
      <c r="C336" s="87" t="str">
        <f>IF(DATA.SAGA!$H336="","Sem orientador",DATA.SAGA!$H336)</f>
        <v>FTO1063 - Luis Felipe Reis</v>
      </c>
      <c r="D336" s="87" t="str">
        <f>DATA.SAGA!$J336</f>
        <v>Formado</v>
      </c>
      <c r="E336" s="87" t="str">
        <f>IF(DATA.SAGA!N336="","*",DATA.SAGA!N336)</f>
        <v>TO</v>
      </c>
      <c r="F336" s="87">
        <f>YEAR(DATA.SAGA!$B336)</f>
        <v>2020</v>
      </c>
      <c r="G336" s="88" t="str">
        <f>IF(OR($D336="Pré-Inscrito",$D336="Matriculado",$D336="Trancado"),
IF($A336="Mestrado",DATA.SAGA!$B336+(365*24/12),DATA.SAGA!$B336+(365*48/12)),"*")</f>
        <v>*</v>
      </c>
      <c r="H336" s="89" t="str">
        <f t="shared" si="21"/>
        <v>*</v>
      </c>
      <c r="I336" s="87">
        <f>IF(DATA.SAGA!$K336="","*",YEAR(DATA.SAGA!$K336))</f>
        <v>2022</v>
      </c>
      <c r="J336" s="89">
        <f ca="1">IF($D336="Formado",(DATA.SAGA!$K336-DATA.SAGA!$B336)/365*12,
IF(OR($D336="Pré-Inscrito",$D336="Matriculado",$D336="Pré-inscrito"),(TODAY()-DATA.SAGA!$B336)/365*12,"*"))</f>
        <v>28.273972602739725</v>
      </c>
      <c r="K336" s="89" t="str">
        <f t="shared" si="15"/>
        <v>Formado</v>
      </c>
      <c r="L336" s="89">
        <f t="shared" ca="1" si="16"/>
        <v>28.273972602739725</v>
      </c>
      <c r="M336" s="87" t="str">
        <f t="shared" ca="1" si="17"/>
        <v>Egresso</v>
      </c>
      <c r="N336" s="89" t="str">
        <f t="shared" si="20"/>
        <v>*</v>
      </c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 x14ac:dyDescent="0.2">
      <c r="A337" s="87" t="str">
        <f>IF(LEFT(DATA.SAGA!$D337,2)="MA","Mestrado",
IF(LEFT(DATA.SAGA!$D337,2)="DA","Doutorado",
IF(LEFT(DATA.SAGA!$D337,2)="PD","Pós-Doutorado")))</f>
        <v>Mestrado</v>
      </c>
      <c r="B337" s="87" t="str">
        <f>DATA.SAGA!$E337</f>
        <v>Fabiana Silveira de Souza Murray</v>
      </c>
      <c r="C337" s="87" t="str">
        <f>IF(DATA.SAGA!$H337="","Sem orientador",DATA.SAGA!$H337)</f>
        <v>FTO1137 - Ney Filho</v>
      </c>
      <c r="D337" s="87" t="str">
        <f>DATA.SAGA!$J337</f>
        <v>Formado</v>
      </c>
      <c r="E337" s="87" t="str">
        <f>IF(DATA.SAGA!N337="","*",DATA.SAGA!N337)</f>
        <v>RJ</v>
      </c>
      <c r="F337" s="87">
        <f>YEAR(DATA.SAGA!$B337)</f>
        <v>2020</v>
      </c>
      <c r="G337" s="88" t="str">
        <f>IF(OR($D337="Pré-Inscrito",$D337="Matriculado",$D337="Trancado"),
IF($A337="Mestrado",DATA.SAGA!$B337+(365*24/12),DATA.SAGA!$B337+(365*48/12)),"*")</f>
        <v>*</v>
      </c>
      <c r="H337" s="89" t="str">
        <f t="shared" si="21"/>
        <v>*</v>
      </c>
      <c r="I337" s="87">
        <f>IF(DATA.SAGA!$K337="","*",YEAR(DATA.SAGA!$K337))</f>
        <v>2022</v>
      </c>
      <c r="J337" s="89">
        <f ca="1">IF($D337="Formado",(DATA.SAGA!$K337-DATA.SAGA!$B337)/365*12,
IF(OR($D337="Pré-Inscrito",$D337="Matriculado",$D337="Pré-inscrito"),(TODAY()-DATA.SAGA!$B337)/365*12,"*"))</f>
        <v>25.249315068493146</v>
      </c>
      <c r="K337" s="89" t="str">
        <f t="shared" si="15"/>
        <v>Formado</v>
      </c>
      <c r="L337" s="89">
        <f t="shared" ca="1" si="16"/>
        <v>25.249315068493146</v>
      </c>
      <c r="M337" s="87" t="str">
        <f t="shared" ca="1" si="17"/>
        <v>Egresso</v>
      </c>
      <c r="N337" s="89" t="str">
        <f t="shared" si="20"/>
        <v>*</v>
      </c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 x14ac:dyDescent="0.2">
      <c r="A338" s="87" t="str">
        <f>IF(LEFT(DATA.SAGA!$D338,2)="MA","Mestrado",
IF(LEFT(DATA.SAGA!$D338,2)="DA","Doutorado",
IF(LEFT(DATA.SAGA!$D338,2)="PD","Pós-Doutorado")))</f>
        <v>Mestrado</v>
      </c>
      <c r="B338" s="87" t="str">
        <f>DATA.SAGA!$E338</f>
        <v>Fernanda da Silva Oliveira</v>
      </c>
      <c r="C338" s="87" t="str">
        <f>IF(DATA.SAGA!$H338="","Sem orientador",DATA.SAGA!$H338)</f>
        <v>Sem orientador</v>
      </c>
      <c r="D338" s="87" t="str">
        <f>DATA.SAGA!$J338</f>
        <v>Cancelado</v>
      </c>
      <c r="E338" s="87" t="str">
        <f>IF(DATA.SAGA!N338="","*",DATA.SAGA!N338)</f>
        <v>RJ</v>
      </c>
      <c r="F338" s="87">
        <f>YEAR(DATA.SAGA!$B338)</f>
        <v>2020</v>
      </c>
      <c r="G338" s="88" t="str">
        <f>IF(OR($D338="Pré-Inscrito",$D338="Matriculado",$D338="Trancado"),
IF($A338="Mestrado",DATA.SAGA!$B338+(365*24/12),DATA.SAGA!$B338+(365*48/12)),"*")</f>
        <v>*</v>
      </c>
      <c r="H338" s="89" t="str">
        <f t="shared" si="21"/>
        <v>*</v>
      </c>
      <c r="I338" s="87" t="str">
        <f>IF(DATA.SAGA!$K338="","*",YEAR(DATA.SAGA!$K338))</f>
        <v>*</v>
      </c>
      <c r="J338" s="89" t="str">
        <f ca="1">IF($D338="Formado",(DATA.SAGA!$K338-DATA.SAGA!$B338)/365*12,
IF(OR($D338="Pré-Inscrito",$D338="Matriculado",$D338="Pré-inscrito"),(TODAY()-DATA.SAGA!$B338)/365*12,"*"))</f>
        <v>*</v>
      </c>
      <c r="K338" s="89" t="str">
        <f t="shared" si="15"/>
        <v>Cancelado</v>
      </c>
      <c r="L338" s="89" t="str">
        <f t="shared" si="16"/>
        <v>*</v>
      </c>
      <c r="M338" s="87" t="str">
        <f t="shared" ca="1" si="17"/>
        <v>*</v>
      </c>
      <c r="N338" s="89" t="str">
        <f t="shared" si="20"/>
        <v>*</v>
      </c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 x14ac:dyDescent="0.2">
      <c r="A339" s="87" t="str">
        <f>IF(LEFT(DATA.SAGA!$D339,2)="MA","Mestrado",
IF(LEFT(DATA.SAGA!$D339,2)="DA","Doutorado",
IF(LEFT(DATA.SAGA!$D339,2)="PD","Pós-Doutorado")))</f>
        <v>Mestrado</v>
      </c>
      <c r="B339" s="87" t="str">
        <f>DATA.SAGA!$E339</f>
        <v>Pedro Granja Coutinho Pereira</v>
      </c>
      <c r="C339" s="87" t="str">
        <f>IF(DATA.SAGA!$H339="","Sem orientador",DATA.SAGA!$H339)</f>
        <v>FTO1137 - Ney Filho</v>
      </c>
      <c r="D339" s="87" t="str">
        <f>DATA.SAGA!$J339</f>
        <v>Matriculado</v>
      </c>
      <c r="E339" s="87" t="str">
        <f>IF(DATA.SAGA!N339="","*",DATA.SAGA!N339)</f>
        <v>RJ</v>
      </c>
      <c r="F339" s="87">
        <f>YEAR(DATA.SAGA!$B339)</f>
        <v>2020</v>
      </c>
      <c r="G339" s="88">
        <f>IF(OR($D339="Pré-Inscrito",$D339="Matriculado",$D339="Trancado"),
IF($A339="Mestrado",DATA.SAGA!$B339+(365*24/12),DATA.SAGA!$B339+(365*48/12)),"*")</f>
        <v>44605</v>
      </c>
      <c r="H339" s="89" t="str">
        <f t="shared" si="21"/>
        <v>2022-1</v>
      </c>
      <c r="I339" s="87" t="str">
        <f>IF(DATA.SAGA!$K339="","*",YEAR(DATA.SAGA!$K339))</f>
        <v>*</v>
      </c>
      <c r="J339" s="89">
        <f ca="1">IF($D339="Formado",(DATA.SAGA!$K339-DATA.SAGA!$B339)/365*12,
IF(OR($D339="Pré-Inscrito",$D339="Matriculado",$D339="Pré-inscrito"),(TODAY()-DATA.SAGA!$B339)/365*12,"*"))</f>
        <v>33.994520547945207</v>
      </c>
      <c r="K339" s="89" t="str">
        <f t="shared" ca="1" si="15"/>
        <v>Defesa EM ATRASO</v>
      </c>
      <c r="L339" s="89" t="str">
        <f t="shared" ca="1" si="16"/>
        <v>*</v>
      </c>
      <c r="M339" s="87" t="str">
        <f t="shared" ca="1" si="17"/>
        <v>*</v>
      </c>
      <c r="N339" s="89" t="str">
        <f t="shared" si="20"/>
        <v>*</v>
      </c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 x14ac:dyDescent="0.2">
      <c r="A340" s="87" t="str">
        <f>IF(LEFT(DATA.SAGA!$D340,2)="MA","Mestrado",
IF(LEFT(DATA.SAGA!$D340,2)="DA","Doutorado",
IF(LEFT(DATA.SAGA!$D340,2)="PD","Pós-Doutorado")))</f>
        <v>Mestrado</v>
      </c>
      <c r="B340" s="87" t="str">
        <f>DATA.SAGA!$E340</f>
        <v>Viviane Bastos de Brito Alves</v>
      </c>
      <c r="C340" s="87" t="str">
        <f>IF(DATA.SAGA!$H340="","Sem orientador",DATA.SAGA!$H340)</f>
        <v>FTO1140 - Igor Jesus</v>
      </c>
      <c r="D340" s="87" t="str">
        <f>DATA.SAGA!$J340</f>
        <v>Matriculado</v>
      </c>
      <c r="E340" s="87" t="str">
        <f>IF(DATA.SAGA!N340="","*",DATA.SAGA!N340)</f>
        <v>RJ</v>
      </c>
      <c r="F340" s="87">
        <f>YEAR(DATA.SAGA!$B340)</f>
        <v>2020</v>
      </c>
      <c r="G340" s="88">
        <f>IF(OR($D340="Pré-Inscrito",$D340="Matriculado",$D340="Trancado"),
IF($A340="Mestrado",DATA.SAGA!$B340+(365*24/12),DATA.SAGA!$B340+(365*48/12)),"*")</f>
        <v>44605</v>
      </c>
      <c r="H340" s="89" t="str">
        <f t="shared" si="21"/>
        <v>2022-1</v>
      </c>
      <c r="I340" s="87" t="str">
        <f>IF(DATA.SAGA!$K340="","*",YEAR(DATA.SAGA!$K340))</f>
        <v>*</v>
      </c>
      <c r="J340" s="89">
        <f ca="1">IF($D340="Formado",(DATA.SAGA!$K340-DATA.SAGA!$B340)/365*12,
IF(OR($D340="Pré-Inscrito",$D340="Matriculado",$D340="Pré-inscrito"),(TODAY()-DATA.SAGA!$B340)/365*12,"*"))</f>
        <v>33.994520547945207</v>
      </c>
      <c r="K340" s="89" t="str">
        <f t="shared" ca="1" si="15"/>
        <v>Defesa EM ATRASO</v>
      </c>
      <c r="L340" s="89" t="str">
        <f t="shared" ca="1" si="16"/>
        <v>*</v>
      </c>
      <c r="M340" s="87" t="str">
        <f t="shared" ca="1" si="17"/>
        <v>*</v>
      </c>
      <c r="N340" s="89" t="str">
        <f t="shared" si="20"/>
        <v>*</v>
      </c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 x14ac:dyDescent="0.2">
      <c r="A341" s="87" t="str">
        <f>IF(LEFT(DATA.SAGA!$D341,2)="MA","Mestrado",
IF(LEFT(DATA.SAGA!$D341,2)="DA","Doutorado",
IF(LEFT(DATA.SAGA!$D341,2)="PD","Pós-Doutorado")))</f>
        <v>Mestrado</v>
      </c>
      <c r="B341" s="87" t="str">
        <f>DATA.SAGA!$E341</f>
        <v>Anabelle Barros de Carvalho</v>
      </c>
      <c r="C341" s="87" t="str">
        <f>IF(DATA.SAGA!$H341="","Sem orientador",DATA.SAGA!$H341)</f>
        <v>FTO1137 - Ney Filho</v>
      </c>
      <c r="D341" s="87" t="str">
        <f>DATA.SAGA!$J341</f>
        <v>Formado</v>
      </c>
      <c r="E341" s="87" t="str">
        <f>IF(DATA.SAGA!N341="","*",DATA.SAGA!N341)</f>
        <v>PB</v>
      </c>
      <c r="F341" s="87">
        <f>YEAR(DATA.SAGA!$B341)</f>
        <v>2020</v>
      </c>
      <c r="G341" s="88" t="str">
        <f>IF(OR($D341="Pré-Inscrito",$D341="Matriculado",$D341="Trancado"),
IF($A341="Mestrado",DATA.SAGA!$B341+(365*24/12),DATA.SAGA!$B341+(365*48/12)),"*")</f>
        <v>*</v>
      </c>
      <c r="H341" s="89" t="str">
        <f t="shared" si="21"/>
        <v>*</v>
      </c>
      <c r="I341" s="87">
        <f>IF(DATA.SAGA!$K341="","*",YEAR(DATA.SAGA!$K341))</f>
        <v>2022</v>
      </c>
      <c r="J341" s="89">
        <f ca="1">IF($D341="Formado",(DATA.SAGA!$K341-DATA.SAGA!$B341)/365*12,
IF(OR($D341="Pré-Inscrito",$D341="Matriculado",$D341="Pré-inscrito"),(TODAY()-DATA.SAGA!$B341)/365*12,"*"))</f>
        <v>29.589041095890412</v>
      </c>
      <c r="K341" s="89" t="str">
        <f t="shared" si="15"/>
        <v>Formado</v>
      </c>
      <c r="L341" s="89">
        <f t="shared" ca="1" si="16"/>
        <v>29.589041095890412</v>
      </c>
      <c r="M341" s="87" t="str">
        <f t="shared" ca="1" si="17"/>
        <v>Egresso</v>
      </c>
      <c r="N341" s="89" t="str">
        <f t="shared" si="20"/>
        <v>*</v>
      </c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 x14ac:dyDescent="0.2">
      <c r="A342" s="87" t="str">
        <f>IF(LEFT(DATA.SAGA!$D342,2)="MA","Mestrado",
IF(LEFT(DATA.SAGA!$D342,2)="DA","Doutorado",
IF(LEFT(DATA.SAGA!$D342,2)="PD","Pós-Doutorado")))</f>
        <v>Mestrado</v>
      </c>
      <c r="B342" s="87" t="str">
        <f>DATA.SAGA!$E342</f>
        <v>Ana Lucia Cardozo Rosa</v>
      </c>
      <c r="C342" s="87" t="str">
        <f>IF(DATA.SAGA!$H342="","Sem orientador",DATA.SAGA!$H342)</f>
        <v>FTO1157 - Luciana Lunkes</v>
      </c>
      <c r="D342" s="87" t="str">
        <f>DATA.SAGA!$J342</f>
        <v>Matriculado</v>
      </c>
      <c r="E342" s="87" t="str">
        <f>IF(DATA.SAGA!N342="","*",DATA.SAGA!N342)</f>
        <v>RJ</v>
      </c>
      <c r="F342" s="87">
        <f>YEAR(DATA.SAGA!$B342)</f>
        <v>2020</v>
      </c>
      <c r="G342" s="88">
        <f>IF(OR($D342="Pré-Inscrito",$D342="Matriculado",$D342="Trancado"),
IF($A342="Mestrado",DATA.SAGA!$B342+(365*24/12),DATA.SAGA!$B342+(365*48/12)),"*")</f>
        <v>44605</v>
      </c>
      <c r="H342" s="89" t="str">
        <f t="shared" si="21"/>
        <v>2022-1</v>
      </c>
      <c r="I342" s="87" t="str">
        <f>IF(DATA.SAGA!$K342="","*",YEAR(DATA.SAGA!$K342))</f>
        <v>*</v>
      </c>
      <c r="J342" s="89">
        <f ca="1">IF($D342="Formado",(DATA.SAGA!$K342-DATA.SAGA!$B342)/365*12,
IF(OR($D342="Pré-Inscrito",$D342="Matriculado",$D342="Pré-inscrito"),(TODAY()-DATA.SAGA!$B342)/365*12,"*"))</f>
        <v>33.994520547945207</v>
      </c>
      <c r="K342" s="89" t="str">
        <f t="shared" ca="1" si="15"/>
        <v>Defesa EM ATRASO</v>
      </c>
      <c r="L342" s="89" t="str">
        <f t="shared" ca="1" si="16"/>
        <v>*</v>
      </c>
      <c r="M342" s="87" t="str">
        <f t="shared" ca="1" si="17"/>
        <v>*</v>
      </c>
      <c r="N342" s="89" t="str">
        <f t="shared" si="20"/>
        <v>*</v>
      </c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 x14ac:dyDescent="0.2">
      <c r="A343" s="87" t="str">
        <f>IF(LEFT(DATA.SAGA!$D343,2)="MA","Mestrado",
IF(LEFT(DATA.SAGA!$D343,2)="DA","Doutorado",
IF(LEFT(DATA.SAGA!$D343,2)="PD","Pós-Doutorado")))</f>
        <v>Mestrado</v>
      </c>
      <c r="B343" s="87" t="str">
        <f>DATA.SAGA!$E343</f>
        <v>Aline Moreira Lima</v>
      </c>
      <c r="C343" s="87" t="str">
        <f>IF(DATA.SAGA!$H343="","Sem orientador",DATA.SAGA!$H343)</f>
        <v>Sem orientador</v>
      </c>
      <c r="D343" s="87" t="str">
        <f>DATA.SAGA!$J343</f>
        <v>Trancado</v>
      </c>
      <c r="E343" s="87" t="str">
        <f>IF(DATA.SAGA!N343="","*",DATA.SAGA!N343)</f>
        <v>RJ</v>
      </c>
      <c r="F343" s="87">
        <f>YEAR(DATA.SAGA!$B343)</f>
        <v>2020</v>
      </c>
      <c r="G343" s="88">
        <f>IF(OR($D343="Pré-Inscrito",$D343="Matriculado",$D343="Trancado"),
IF($A343="Mestrado",DATA.SAGA!$B343+(365*24/12),DATA.SAGA!$B343+(365*48/12)),"*")</f>
        <v>44608</v>
      </c>
      <c r="H343" s="89" t="str">
        <f t="shared" si="21"/>
        <v>*</v>
      </c>
      <c r="I343" s="87" t="str">
        <f>IF(DATA.SAGA!$K343="","*",YEAR(DATA.SAGA!$K343))</f>
        <v>*</v>
      </c>
      <c r="J343" s="89" t="str">
        <f ca="1">IF($D343="Formado",(DATA.SAGA!$K343-DATA.SAGA!$B343)/365*12,
IF(OR($D343="Pré-Inscrito",$D343="Matriculado",$D343="Pré-inscrito"),(TODAY()-DATA.SAGA!$B343)/365*12,"*"))</f>
        <v>*</v>
      </c>
      <c r="K343" s="89" t="str">
        <f t="shared" si="15"/>
        <v>Trancado</v>
      </c>
      <c r="L343" s="89" t="str">
        <f t="shared" si="16"/>
        <v>*</v>
      </c>
      <c r="M343" s="87" t="str">
        <f t="shared" ca="1" si="17"/>
        <v>*</v>
      </c>
      <c r="N343" s="89" t="str">
        <f t="shared" si="20"/>
        <v>*</v>
      </c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 x14ac:dyDescent="0.2">
      <c r="A344" s="87" t="str">
        <f>IF(LEFT(DATA.SAGA!$D344,2)="MA","Mestrado",
IF(LEFT(DATA.SAGA!$D344,2)="DA","Doutorado",
IF(LEFT(DATA.SAGA!$D344,2)="PD","Pós-Doutorado")))</f>
        <v>Mestrado</v>
      </c>
      <c r="B344" s="87" t="str">
        <f>DATA.SAGA!$E344</f>
        <v>Pedro Alves de Oliveira Neto</v>
      </c>
      <c r="C344" s="87" t="str">
        <f>IF(DATA.SAGA!$H344="","Sem orientador",DATA.SAGA!$H344)</f>
        <v>FTO1157 - Luciana Lunkes</v>
      </c>
      <c r="D344" s="87" t="str">
        <f>DATA.SAGA!$J344</f>
        <v>Matriculado</v>
      </c>
      <c r="E344" s="87" t="str">
        <f>IF(DATA.SAGA!N344="","*",DATA.SAGA!N344)</f>
        <v>PE</v>
      </c>
      <c r="F344" s="87">
        <f>YEAR(DATA.SAGA!$B344)</f>
        <v>2020</v>
      </c>
      <c r="G344" s="88">
        <f>IF(OR($D344="Pré-Inscrito",$D344="Matriculado",$D344="Trancado"),
IF($A344="Mestrado",DATA.SAGA!$B344+(365*24/12),DATA.SAGA!$B344+(365*48/12)),"*")</f>
        <v>44608</v>
      </c>
      <c r="H344" s="89" t="str">
        <f t="shared" si="21"/>
        <v>2022-1</v>
      </c>
      <c r="I344" s="87" t="str">
        <f>IF(DATA.SAGA!$K344="","*",YEAR(DATA.SAGA!$K344))</f>
        <v>*</v>
      </c>
      <c r="J344" s="89">
        <f ca="1">IF($D344="Formado",(DATA.SAGA!$K344-DATA.SAGA!$B344)/365*12,
IF(OR($D344="Pré-Inscrito",$D344="Matriculado",$D344="Pré-inscrito"),(TODAY()-DATA.SAGA!$B344)/365*12,"*"))</f>
        <v>33.895890410958899</v>
      </c>
      <c r="K344" s="89" t="str">
        <f t="shared" ca="1" si="15"/>
        <v>Defesa EM ATRASO</v>
      </c>
      <c r="L344" s="89" t="str">
        <f t="shared" ca="1" si="16"/>
        <v>*</v>
      </c>
      <c r="M344" s="87" t="str">
        <f t="shared" ca="1" si="17"/>
        <v>*</v>
      </c>
      <c r="N344" s="89" t="str">
        <f t="shared" si="20"/>
        <v>*</v>
      </c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 x14ac:dyDescent="0.2">
      <c r="A345" s="87" t="str">
        <f>IF(LEFT(DATA.SAGA!$D345,2)="MA","Mestrado",
IF(LEFT(DATA.SAGA!$D345,2)="DA","Doutorado",
IF(LEFT(DATA.SAGA!$D345,2)="PD","Pós-Doutorado")))</f>
        <v>Mestrado</v>
      </c>
      <c r="B345" s="87" t="str">
        <f>DATA.SAGA!$E345</f>
        <v>Layana Cartaxo Oliveira</v>
      </c>
      <c r="C345" s="87" t="str">
        <f>IF(DATA.SAGA!$H345="","Sem orientador",DATA.SAGA!$H345)</f>
        <v>Sem orientador</v>
      </c>
      <c r="D345" s="87" t="str">
        <f>DATA.SAGA!$J345</f>
        <v>Cancelado</v>
      </c>
      <c r="E345" s="87" t="str">
        <f>IF(DATA.SAGA!N345="","*",DATA.SAGA!N345)</f>
        <v>PB</v>
      </c>
      <c r="F345" s="87">
        <f>YEAR(DATA.SAGA!$B345)</f>
        <v>2020</v>
      </c>
      <c r="G345" s="88" t="str">
        <f>IF(OR($D345="Pré-Inscrito",$D345="Matriculado",$D345="Trancado"),
IF($A345="Mestrado",DATA.SAGA!$B345+(365*24/12),DATA.SAGA!$B345+(365*48/12)),"*")</f>
        <v>*</v>
      </c>
      <c r="H345" s="89" t="str">
        <f t="shared" si="21"/>
        <v>*</v>
      </c>
      <c r="I345" s="87" t="str">
        <f>IF(DATA.SAGA!$K345="","*",YEAR(DATA.SAGA!$K345))</f>
        <v>*</v>
      </c>
      <c r="J345" s="89" t="str">
        <f ca="1">IF($D345="Formado",(DATA.SAGA!$K345-DATA.SAGA!$B345)/365*12,
IF(OR($D345="Pré-Inscrito",$D345="Matriculado",$D345="Pré-inscrito"),(TODAY()-DATA.SAGA!$B345)/365*12,"*"))</f>
        <v>*</v>
      </c>
      <c r="K345" s="89" t="str">
        <f t="shared" si="15"/>
        <v>Cancelado</v>
      </c>
      <c r="L345" s="89" t="str">
        <f t="shared" si="16"/>
        <v>*</v>
      </c>
      <c r="M345" s="87" t="str">
        <f t="shared" ca="1" si="17"/>
        <v>*</v>
      </c>
      <c r="N345" s="89" t="str">
        <f t="shared" si="20"/>
        <v>*</v>
      </c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 x14ac:dyDescent="0.2">
      <c r="A346" s="87" t="str">
        <f>IF(LEFT(DATA.SAGA!$D346,2)="MA","Mestrado",
IF(LEFT(DATA.SAGA!$D346,2)="DA","Doutorado",
IF(LEFT(DATA.SAGA!$D346,2)="PD","Pós-Doutorado")))</f>
        <v>Mestrado</v>
      </c>
      <c r="B346" s="87" t="str">
        <f>DATA.SAGA!$E346</f>
        <v>Maria Lidivânia Batista Gomes</v>
      </c>
      <c r="C346" s="87" t="str">
        <f>IF(DATA.SAGA!$H346="","Sem orientador",DATA.SAGA!$H346)</f>
        <v>Sem orientador</v>
      </c>
      <c r="D346" s="87" t="str">
        <f>DATA.SAGA!$J346</f>
        <v>Cancelado</v>
      </c>
      <c r="E346" s="87" t="str">
        <f>IF(DATA.SAGA!N346="","*",DATA.SAGA!N346)</f>
        <v>CE</v>
      </c>
      <c r="F346" s="87">
        <f>YEAR(DATA.SAGA!$B346)</f>
        <v>2020</v>
      </c>
      <c r="G346" s="88" t="str">
        <f>IF(OR($D346="Pré-Inscrito",$D346="Matriculado",$D346="Trancado"),
IF($A346="Mestrado",DATA.SAGA!$B346+(365*24/12),DATA.SAGA!$B346+(365*48/12)),"*")</f>
        <v>*</v>
      </c>
      <c r="H346" s="89" t="str">
        <f t="shared" si="21"/>
        <v>*</v>
      </c>
      <c r="I346" s="87" t="str">
        <f>IF(DATA.SAGA!$K346="","*",YEAR(DATA.SAGA!$K346))</f>
        <v>*</v>
      </c>
      <c r="J346" s="89" t="str">
        <f ca="1">IF($D346="Formado",(DATA.SAGA!$K346-DATA.SAGA!$B346)/365*12,
IF(OR($D346="Pré-Inscrito",$D346="Matriculado",$D346="Pré-inscrito"),(TODAY()-DATA.SAGA!$B346)/365*12,"*"))</f>
        <v>*</v>
      </c>
      <c r="K346" s="89" t="str">
        <f t="shared" si="15"/>
        <v>Cancelado</v>
      </c>
      <c r="L346" s="89" t="str">
        <f t="shared" si="16"/>
        <v>*</v>
      </c>
      <c r="M346" s="87" t="str">
        <f t="shared" ca="1" si="17"/>
        <v>*</v>
      </c>
      <c r="N346" s="89" t="str">
        <f t="shared" si="20"/>
        <v>*</v>
      </c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 x14ac:dyDescent="0.2">
      <c r="A347" s="87" t="str">
        <f>IF(LEFT(DATA.SAGA!$D347,2)="MA","Mestrado",
IF(LEFT(DATA.SAGA!$D347,2)="DA","Doutorado",
IF(LEFT(DATA.SAGA!$D347,2)="PD","Pós-Doutorado")))</f>
        <v>Mestrado</v>
      </c>
      <c r="B347" s="87" t="str">
        <f>DATA.SAGA!$E347</f>
        <v>José Luiz Pierote</v>
      </c>
      <c r="C347" s="87" t="str">
        <f>IF(DATA.SAGA!$H347="","Sem orientador",DATA.SAGA!$H347)</f>
        <v>Sem orientador</v>
      </c>
      <c r="D347" s="87" t="str">
        <f>DATA.SAGA!$J347</f>
        <v>Cancelado</v>
      </c>
      <c r="E347" s="87" t="str">
        <f>IF(DATA.SAGA!N347="","*",DATA.SAGA!N347)</f>
        <v>RJ</v>
      </c>
      <c r="F347" s="87">
        <f>YEAR(DATA.SAGA!$B347)</f>
        <v>2020</v>
      </c>
      <c r="G347" s="88" t="str">
        <f>IF(OR($D347="Pré-Inscrito",$D347="Matriculado",$D347="Trancado"),
IF($A347="Mestrado",DATA.SAGA!$B347+(365*24/12),DATA.SAGA!$B347+(365*48/12)),"*")</f>
        <v>*</v>
      </c>
      <c r="H347" s="89" t="str">
        <f t="shared" si="21"/>
        <v>*</v>
      </c>
      <c r="I347" s="87" t="str">
        <f>IF(DATA.SAGA!$K347="","*",YEAR(DATA.SAGA!$K347))</f>
        <v>*</v>
      </c>
      <c r="J347" s="89" t="str">
        <f ca="1">IF($D347="Formado",(DATA.SAGA!$K347-DATA.SAGA!$B347)/365*12,
IF(OR($D347="Pré-Inscrito",$D347="Matriculado",$D347="Pré-inscrito"),(TODAY()-DATA.SAGA!$B347)/365*12,"*"))</f>
        <v>*</v>
      </c>
      <c r="K347" s="89" t="str">
        <f t="shared" si="15"/>
        <v>Cancelado</v>
      </c>
      <c r="L347" s="89" t="str">
        <f t="shared" si="16"/>
        <v>*</v>
      </c>
      <c r="M347" s="87" t="str">
        <f t="shared" ca="1" si="17"/>
        <v>*</v>
      </c>
      <c r="N347" s="89" t="str">
        <f t="shared" si="20"/>
        <v>*</v>
      </c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 x14ac:dyDescent="0.2">
      <c r="A348" s="87" t="str">
        <f>IF(LEFT(DATA.SAGA!$D348,2)="MA","Mestrado",
IF(LEFT(DATA.SAGA!$D348,2)="DA","Doutorado",
IF(LEFT(DATA.SAGA!$D348,2)="PD","Pós-Doutorado")))</f>
        <v>Doutorado</v>
      </c>
      <c r="B348" s="87" t="str">
        <f>DATA.SAGA!$E348</f>
        <v>Nathália Alves de Oliveira Saraiva</v>
      </c>
      <c r="C348" s="87" t="str">
        <f>IF(DATA.SAGA!$H348="","Sem orientador",DATA.SAGA!$H348)</f>
        <v>FTO1101 - Agnaldo Lopes</v>
      </c>
      <c r="D348" s="87" t="str">
        <f>DATA.SAGA!$J348</f>
        <v>Matriculado</v>
      </c>
      <c r="E348" s="87" t="str">
        <f>IF(DATA.SAGA!N348="","*",DATA.SAGA!N348)</f>
        <v>RJ</v>
      </c>
      <c r="F348" s="87">
        <f>YEAR(DATA.SAGA!$B348)</f>
        <v>2020</v>
      </c>
      <c r="G348" s="88">
        <f>IF(OR($D348="Pré-Inscrito",$D348="Matriculado",$D348="Trancado"),
IF($A348="Mestrado",DATA.SAGA!$B348+(365*24/12),DATA.SAGA!$B348+(365*48/12)),"*")</f>
        <v>45376</v>
      </c>
      <c r="H348" s="89" t="str">
        <f t="shared" si="21"/>
        <v>2024-1</v>
      </c>
      <c r="I348" s="87" t="str">
        <f>IF(DATA.SAGA!$K348="","*",YEAR(DATA.SAGA!$K348))</f>
        <v>*</v>
      </c>
      <c r="J348" s="89">
        <f ca="1">IF($D348="Formado",(DATA.SAGA!$K348-DATA.SAGA!$B348)/365*12,
IF(OR($D348="Pré-Inscrito",$D348="Matriculado",$D348="Pré-inscrito"),(TODAY()-DATA.SAGA!$B348)/365*12,"*"))</f>
        <v>32.646575342465752</v>
      </c>
      <c r="K348" s="89" t="str">
        <f t="shared" ca="1" si="15"/>
        <v>Matriculado</v>
      </c>
      <c r="L348" s="89" t="str">
        <f t="shared" ca="1" si="16"/>
        <v>*</v>
      </c>
      <c r="M348" s="87" t="str">
        <f t="shared" ca="1" si="17"/>
        <v>*</v>
      </c>
      <c r="N348" s="89" t="str">
        <f t="shared" si="20"/>
        <v>Sim</v>
      </c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 x14ac:dyDescent="0.2">
      <c r="A349" s="87" t="str">
        <f>IF(LEFT(DATA.SAGA!$D349,2)="MA","Mestrado",
IF(LEFT(DATA.SAGA!$D349,2)="DA","Doutorado",
IF(LEFT(DATA.SAGA!$D349,2)="PD","Pós-Doutorado")))</f>
        <v>Doutorado</v>
      </c>
      <c r="B349" s="87" t="str">
        <f>DATA.SAGA!$E349</f>
        <v>Gustavo Felicio Telles</v>
      </c>
      <c r="C349" s="87" t="str">
        <f>IF(DATA.SAGA!$H349="","Sem orientador",DATA.SAGA!$H349)</f>
        <v>FTO1124 - Leandro Nogueira</v>
      </c>
      <c r="D349" s="87" t="str">
        <f>DATA.SAGA!$J349</f>
        <v>Matriculado</v>
      </c>
      <c r="E349" s="87" t="str">
        <f>IF(DATA.SAGA!N349="","*",DATA.SAGA!N349)</f>
        <v>RJ</v>
      </c>
      <c r="F349" s="87">
        <f>YEAR(DATA.SAGA!$B349)</f>
        <v>2020</v>
      </c>
      <c r="G349" s="88">
        <f>IF(OR($D349="Pré-Inscrito",$D349="Matriculado",$D349="Trancado"),
IF($A349="Mestrado",DATA.SAGA!$B349+(365*24/12),DATA.SAGA!$B349+(365*48/12)),"*")</f>
        <v>45419</v>
      </c>
      <c r="H349" s="89" t="str">
        <f t="shared" si="21"/>
        <v>2024-1</v>
      </c>
      <c r="I349" s="87" t="str">
        <f>IF(DATA.SAGA!$K349="","*",YEAR(DATA.SAGA!$K349))</f>
        <v>*</v>
      </c>
      <c r="J349" s="89">
        <f ca="1">IF($D349="Formado",(DATA.SAGA!$K349-DATA.SAGA!$B349)/365*12,
IF(OR($D349="Pré-Inscrito",$D349="Matriculado",$D349="Pré-inscrito"),(TODAY()-DATA.SAGA!$B349)/365*12,"*"))</f>
        <v>31.232876712328768</v>
      </c>
      <c r="K349" s="89" t="str">
        <f t="shared" ca="1" si="15"/>
        <v>Matriculado</v>
      </c>
      <c r="L349" s="89" t="str">
        <f t="shared" ca="1" si="16"/>
        <v>*</v>
      </c>
      <c r="M349" s="87" t="str">
        <f t="shared" ca="1" si="17"/>
        <v>*</v>
      </c>
      <c r="N349" s="89" t="str">
        <f t="shared" si="20"/>
        <v>Sim</v>
      </c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 x14ac:dyDescent="0.2">
      <c r="A350" s="87" t="str">
        <f>IF(LEFT(DATA.SAGA!$D350,2)="MA","Mestrado",
IF(LEFT(DATA.SAGA!$D350,2)="DA","Doutorado",
IF(LEFT(DATA.SAGA!$D350,2)="PD","Pós-Doutorado")))</f>
        <v>Doutorado</v>
      </c>
      <c r="B350" s="87" t="str">
        <f>DATA.SAGA!$E350</f>
        <v>Bruno Senos Queiroz Gomes</v>
      </c>
      <c r="C350" s="87" t="str">
        <f>IF(DATA.SAGA!$H350="","Sem orientador",DATA.SAGA!$H350)</f>
        <v>Sem orientador</v>
      </c>
      <c r="D350" s="87" t="str">
        <f>DATA.SAGA!$J350</f>
        <v>Desligado</v>
      </c>
      <c r="E350" s="87" t="str">
        <f>IF(DATA.SAGA!N350="","*",DATA.SAGA!N350)</f>
        <v>RJ</v>
      </c>
      <c r="F350" s="87">
        <f>YEAR(DATA.SAGA!$B350)</f>
        <v>2020</v>
      </c>
      <c r="G350" s="88" t="str">
        <f>IF(OR($D350="Pré-Inscrito",$D350="Matriculado",$D350="Trancado"),
IF($A350="Mestrado",DATA.SAGA!$B350+(365*24/12),DATA.SAGA!$B350+(365*48/12)),"*")</f>
        <v>*</v>
      </c>
      <c r="H350" s="89" t="str">
        <f t="shared" si="21"/>
        <v>*</v>
      </c>
      <c r="I350" s="87" t="str">
        <f>IF(DATA.SAGA!$K350="","*",YEAR(DATA.SAGA!$K350))</f>
        <v>*</v>
      </c>
      <c r="J350" s="89" t="str">
        <f ca="1">IF($D350="Formado",(DATA.SAGA!$K350-DATA.SAGA!$B350)/365*12,
IF(OR($D350="Pré-Inscrito",$D350="Matriculado",$D350="Pré-inscrito"),(TODAY()-DATA.SAGA!$B350)/365*12,"*"))</f>
        <v>*</v>
      </c>
      <c r="K350" s="89" t="str">
        <f t="shared" si="15"/>
        <v>Desligado</v>
      </c>
      <c r="L350" s="89" t="str">
        <f t="shared" si="16"/>
        <v>*</v>
      </c>
      <c r="M350" s="87" t="str">
        <f t="shared" ca="1" si="17"/>
        <v>*</v>
      </c>
      <c r="N350" s="89" t="str">
        <f t="shared" si="20"/>
        <v>Sim</v>
      </c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 x14ac:dyDescent="0.2">
      <c r="A351" s="87" t="str">
        <f>IF(LEFT(DATA.SAGA!$D351,2)="MA","Mestrado",
IF(LEFT(DATA.SAGA!$D351,2)="DA","Doutorado",
IF(LEFT(DATA.SAGA!$D351,2)="PD","Pós-Doutorado")))</f>
        <v>Mestrado</v>
      </c>
      <c r="B351" s="87" t="str">
        <f>DATA.SAGA!$E351</f>
        <v>Enrico Seixas Goldoni</v>
      </c>
      <c r="C351" s="87" t="str">
        <f>IF(DATA.SAGA!$H351="","Sem orientador",DATA.SAGA!$H351)</f>
        <v>FTO1124 - Leandro Nogueira</v>
      </c>
      <c r="D351" s="87" t="str">
        <f>DATA.SAGA!$J351</f>
        <v>Formado</v>
      </c>
      <c r="E351" s="87" t="str">
        <f>IF(DATA.SAGA!N351="","*",DATA.SAGA!N351)</f>
        <v>RJ</v>
      </c>
      <c r="F351" s="87">
        <f>YEAR(DATA.SAGA!$B351)</f>
        <v>2020</v>
      </c>
      <c r="G351" s="88" t="str">
        <f>IF(OR($D351="Pré-Inscrito",$D351="Matriculado",$D351="Trancado"),
IF($A351="Mestrado",DATA.SAGA!$B351+(365*24/12),DATA.SAGA!$B351+(365*48/12)),"*")</f>
        <v>*</v>
      </c>
      <c r="H351" s="89" t="str">
        <f t="shared" si="21"/>
        <v>*</v>
      </c>
      <c r="I351" s="87">
        <f>IF(DATA.SAGA!$K351="","*",YEAR(DATA.SAGA!$K351))</f>
        <v>2022</v>
      </c>
      <c r="J351" s="89">
        <f ca="1">IF($D351="Formado",(DATA.SAGA!$K351-DATA.SAGA!$B351)/365*12,
IF(OR($D351="Pré-Inscrito",$D351="Matriculado",$D351="Pré-inscrito"),(TODAY()-DATA.SAGA!$B351)/365*12,"*"))</f>
        <v>24.361643835616441</v>
      </c>
      <c r="K351" s="89" t="str">
        <f t="shared" si="15"/>
        <v>Formado</v>
      </c>
      <c r="L351" s="89">
        <f t="shared" ca="1" si="16"/>
        <v>24.361643835616441</v>
      </c>
      <c r="M351" s="87" t="str">
        <f t="shared" ca="1" si="17"/>
        <v>Egresso</v>
      </c>
      <c r="N351" s="89" t="str">
        <f t="shared" si="20"/>
        <v>*</v>
      </c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 x14ac:dyDescent="0.2">
      <c r="A352" s="87" t="str">
        <f>IF(LEFT(DATA.SAGA!$D352,2)="MA","Mestrado",
IF(LEFT(DATA.SAGA!$D352,2)="DA","Doutorado",
IF(LEFT(DATA.SAGA!$D352,2)="PD","Pós-Doutorado")))</f>
        <v>Mestrado</v>
      </c>
      <c r="B352" s="87" t="str">
        <f>DATA.SAGA!$E352</f>
        <v>Tatiana Conceição Pereira de Oliveira</v>
      </c>
      <c r="C352" s="87" t="str">
        <f>IF(DATA.SAGA!$H352="","Sem orientador",DATA.SAGA!$H352)</f>
        <v>FTO1101 - Agnaldo Lopes</v>
      </c>
      <c r="D352" s="87" t="str">
        <f>DATA.SAGA!$J352</f>
        <v>Formado</v>
      </c>
      <c r="E352" s="87" t="str">
        <f>IF(DATA.SAGA!N352="","*",DATA.SAGA!N352)</f>
        <v>RJ</v>
      </c>
      <c r="F352" s="87">
        <f>YEAR(DATA.SAGA!$B352)</f>
        <v>2020</v>
      </c>
      <c r="G352" s="88" t="str">
        <f>IF(OR($D352="Pré-Inscrito",$D352="Matriculado",$D352="Trancado"),
IF($A352="Mestrado",DATA.SAGA!$B352+(365*24/12),DATA.SAGA!$B352+(365*48/12)),"*")</f>
        <v>*</v>
      </c>
      <c r="H352" s="89" t="str">
        <f t="shared" si="21"/>
        <v>*</v>
      </c>
      <c r="I352" s="87">
        <f>IF(DATA.SAGA!$K352="","*",YEAR(DATA.SAGA!$K352))</f>
        <v>2022</v>
      </c>
      <c r="J352" s="89">
        <f ca="1">IF($D352="Formado",(DATA.SAGA!$K352-DATA.SAGA!$B352)/365*12,
IF(OR($D352="Pré-Inscrito",$D352="Matriculado",$D352="Pré-inscrito"),(TODAY()-DATA.SAGA!$B352)/365*12,"*"))</f>
        <v>21.632876712328766</v>
      </c>
      <c r="K352" s="89" t="str">
        <f t="shared" si="15"/>
        <v>Formado</v>
      </c>
      <c r="L352" s="89">
        <f t="shared" ca="1" si="16"/>
        <v>21.632876712328766</v>
      </c>
      <c r="M352" s="87" t="str">
        <f t="shared" ca="1" si="17"/>
        <v>Egresso</v>
      </c>
      <c r="N352" s="89" t="str">
        <f t="shared" si="20"/>
        <v>*</v>
      </c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 x14ac:dyDescent="0.2">
      <c r="A353" s="87" t="str">
        <f>IF(LEFT(DATA.SAGA!$D353,2)="MA","Mestrado",
IF(LEFT(DATA.SAGA!$D353,2)="DA","Doutorado",
IF(LEFT(DATA.SAGA!$D353,2)="PD","Pós-Doutorado")))</f>
        <v>Doutorado</v>
      </c>
      <c r="B353" s="87" t="str">
        <f>DATA.SAGA!$E353</f>
        <v>Ana Carolina Brandão Assis</v>
      </c>
      <c r="C353" s="87" t="str">
        <f>IF(DATA.SAGA!$H353="","Sem orientador",DATA.SAGA!$H353)</f>
        <v>Sem orientador</v>
      </c>
      <c r="D353" s="87" t="str">
        <f>DATA.SAGA!$J353</f>
        <v>Cancelado</v>
      </c>
      <c r="E353" s="87" t="str">
        <f>IF(DATA.SAGA!N353="","*",DATA.SAGA!N353)</f>
        <v>RJ</v>
      </c>
      <c r="F353" s="87">
        <f>YEAR(DATA.SAGA!$B353)</f>
        <v>2020</v>
      </c>
      <c r="G353" s="88" t="str">
        <f>IF(OR($D353="Pré-Inscrito",$D353="Matriculado",$D353="Trancado"),
IF($A353="Mestrado",DATA.SAGA!$B353+(365*24/12),DATA.SAGA!$B353+(365*48/12)),"*")</f>
        <v>*</v>
      </c>
      <c r="H353" s="89" t="str">
        <f t="shared" si="21"/>
        <v>*</v>
      </c>
      <c r="I353" s="87" t="str">
        <f>IF(DATA.SAGA!$K353="","*",YEAR(DATA.SAGA!$K353))</f>
        <v>*</v>
      </c>
      <c r="J353" s="89" t="str">
        <f ca="1">IF($D353="Formado",(DATA.SAGA!$K353-DATA.SAGA!$B353)/365*12,
IF(OR($D353="Pré-Inscrito",$D353="Matriculado",$D353="Pré-inscrito"),(TODAY()-DATA.SAGA!$B353)/365*12,"*"))</f>
        <v>*</v>
      </c>
      <c r="K353" s="89" t="str">
        <f t="shared" si="15"/>
        <v>Cancelado</v>
      </c>
      <c r="L353" s="89" t="str">
        <f t="shared" si="16"/>
        <v>*</v>
      </c>
      <c r="M353" s="87" t="str">
        <f t="shared" ca="1" si="17"/>
        <v>*</v>
      </c>
      <c r="N353" s="89" t="str">
        <f t="shared" si="20"/>
        <v>Sim</v>
      </c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 x14ac:dyDescent="0.2">
      <c r="A354" s="87" t="str">
        <f>IF(LEFT(DATA.SAGA!$D354,2)="MA","Mestrado",
IF(LEFT(DATA.SAGA!$D354,2)="DA","Doutorado",
IF(LEFT(DATA.SAGA!$D354,2)="PD","Pós-Doutorado")))</f>
        <v>Doutorado</v>
      </c>
      <c r="B354" s="87" t="str">
        <f>DATA.SAGA!$E354</f>
        <v>Jorge Marcelo Titiry Pinto</v>
      </c>
      <c r="C354" s="87" t="str">
        <f>IF(DATA.SAGA!$H354="","Sem orientador",DATA.SAGA!$H354)</f>
        <v>Sem orientador</v>
      </c>
      <c r="D354" s="87" t="str">
        <f>DATA.SAGA!$J354</f>
        <v>Desligado</v>
      </c>
      <c r="E354" s="87" t="str">
        <f>IF(DATA.SAGA!N354="","*",DATA.SAGA!N354)</f>
        <v>RJ</v>
      </c>
      <c r="F354" s="87">
        <f>YEAR(DATA.SAGA!$B354)</f>
        <v>2020</v>
      </c>
      <c r="G354" s="88" t="str">
        <f>IF(OR($D354="Pré-Inscrito",$D354="Matriculado",$D354="Trancado"),
IF($A354="Mestrado",DATA.SAGA!$B354+(365*24/12),DATA.SAGA!$B354+(365*48/12)),"*")</f>
        <v>*</v>
      </c>
      <c r="H354" s="89" t="str">
        <f t="shared" si="21"/>
        <v>*</v>
      </c>
      <c r="I354" s="87" t="str">
        <f>IF(DATA.SAGA!$K354="","*",YEAR(DATA.SAGA!$K354))</f>
        <v>*</v>
      </c>
      <c r="J354" s="89" t="str">
        <f ca="1">IF($D354="Formado",(DATA.SAGA!$K354-DATA.SAGA!$B354)/365*12,
IF(OR($D354="Pré-Inscrito",$D354="Matriculado",$D354="Pré-inscrito"),(TODAY()-DATA.SAGA!$B354)/365*12,"*"))</f>
        <v>*</v>
      </c>
      <c r="K354" s="89" t="str">
        <f t="shared" si="15"/>
        <v>Desligado</v>
      </c>
      <c r="L354" s="89" t="str">
        <f t="shared" si="16"/>
        <v>*</v>
      </c>
      <c r="M354" s="87" t="str">
        <f t="shared" ca="1" si="17"/>
        <v>*</v>
      </c>
      <c r="N354" s="89" t="str">
        <f t="shared" si="20"/>
        <v>*</v>
      </c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 x14ac:dyDescent="0.2">
      <c r="A355" s="87" t="str">
        <f>IF(LEFT(DATA.SAGA!$D355,2)="MA","Mestrado",
IF(LEFT(DATA.SAGA!$D355,2)="DA","Doutorado",
IF(LEFT(DATA.SAGA!$D355,2)="PD","Pós-Doutorado")))</f>
        <v>Mestrado</v>
      </c>
      <c r="B355" s="87" t="str">
        <f>DATA.SAGA!$E355</f>
        <v>Michelle de Aguiar Zacaria</v>
      </c>
      <c r="C355" s="87" t="str">
        <f>IF(DATA.SAGA!$H355="","Sem orientador",DATA.SAGA!$H355)</f>
        <v>FTO1063 - Luis Felipe Reis</v>
      </c>
      <c r="D355" s="87" t="str">
        <f>DATA.SAGA!$J355</f>
        <v>Matriculado</v>
      </c>
      <c r="E355" s="87" t="str">
        <f>IF(DATA.SAGA!N355="","*",DATA.SAGA!N355)</f>
        <v>PR</v>
      </c>
      <c r="F355" s="87">
        <f>YEAR(DATA.SAGA!$B355)</f>
        <v>2020</v>
      </c>
      <c r="G355" s="88">
        <f>IF(OR($D355="Pré-Inscrito",$D355="Matriculado",$D355="Trancado"),
IF($A355="Mestrado",DATA.SAGA!$B355+(365*24/12),DATA.SAGA!$B355+(365*48/12)),"*")</f>
        <v>44783</v>
      </c>
      <c r="H355" s="89" t="str">
        <f t="shared" si="21"/>
        <v>2022-2</v>
      </c>
      <c r="I355" s="87" t="str">
        <f>IF(DATA.SAGA!$K355="","*",YEAR(DATA.SAGA!$K355))</f>
        <v>*</v>
      </c>
      <c r="J355" s="89">
        <f ca="1">IF($D355="Formado",(DATA.SAGA!$K355-DATA.SAGA!$B355)/365*12,
IF(OR($D355="Pré-Inscrito",$D355="Matriculado",$D355="Pré-inscrito"),(TODAY()-DATA.SAGA!$B355)/365*12,"*"))</f>
        <v>28.142465753424659</v>
      </c>
      <c r="K355" s="89" t="str">
        <f t="shared" ca="1" si="15"/>
        <v>Defesa EM ATRASO</v>
      </c>
      <c r="L355" s="89" t="str">
        <f t="shared" ca="1" si="16"/>
        <v>*</v>
      </c>
      <c r="M355" s="87" t="str">
        <f t="shared" ca="1" si="17"/>
        <v>*</v>
      </c>
      <c r="N355" s="89" t="str">
        <f t="shared" si="20"/>
        <v>*</v>
      </c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 x14ac:dyDescent="0.2">
      <c r="A356" s="87" t="str">
        <f>IF(LEFT(DATA.SAGA!$D356,2)="MA","Mestrado",
IF(LEFT(DATA.SAGA!$D356,2)="DA","Doutorado",
IF(LEFT(DATA.SAGA!$D356,2)="PD","Pós-Doutorado")))</f>
        <v>Mestrado</v>
      </c>
      <c r="B356" s="87" t="str">
        <f>DATA.SAGA!$E356</f>
        <v>Paloma Moreira Martins</v>
      </c>
      <c r="C356" s="87" t="str">
        <f>IF(DATA.SAGA!$H356="","Sem orientador",DATA.SAGA!$H356)</f>
        <v>FTO1063 - Luis Felipe Reis</v>
      </c>
      <c r="D356" s="87" t="str">
        <f>DATA.SAGA!$J356</f>
        <v>Matriculado</v>
      </c>
      <c r="E356" s="87" t="str">
        <f>IF(DATA.SAGA!N356="","*",DATA.SAGA!N356)</f>
        <v>RJ</v>
      </c>
      <c r="F356" s="87">
        <f>YEAR(DATA.SAGA!$B356)</f>
        <v>2020</v>
      </c>
      <c r="G356" s="88">
        <f>IF(OR($D356="Pré-Inscrito",$D356="Matriculado",$D356="Trancado"),
IF($A356="Mestrado",DATA.SAGA!$B356+(365*24/12),DATA.SAGA!$B356+(365*48/12)),"*")</f>
        <v>44783</v>
      </c>
      <c r="H356" s="89" t="str">
        <f t="shared" si="21"/>
        <v>2022-2</v>
      </c>
      <c r="I356" s="87" t="str">
        <f>IF(DATA.SAGA!$K356="","*",YEAR(DATA.SAGA!$K356))</f>
        <v>*</v>
      </c>
      <c r="J356" s="89">
        <f ca="1">IF($D356="Formado",(DATA.SAGA!$K356-DATA.SAGA!$B356)/365*12,
IF(OR($D356="Pré-Inscrito",$D356="Matriculado",$D356="Pré-inscrito"),(TODAY()-DATA.SAGA!$B356)/365*12,"*"))</f>
        <v>28.142465753424659</v>
      </c>
      <c r="K356" s="89" t="str">
        <f t="shared" ca="1" si="15"/>
        <v>Defesa EM ATRASO</v>
      </c>
      <c r="L356" s="89" t="str">
        <f t="shared" ca="1" si="16"/>
        <v>*</v>
      </c>
      <c r="M356" s="87" t="str">
        <f t="shared" ca="1" si="17"/>
        <v>*</v>
      </c>
      <c r="N356" s="89" t="str">
        <f t="shared" si="20"/>
        <v>*</v>
      </c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 x14ac:dyDescent="0.2">
      <c r="A357" s="87" t="str">
        <f>IF(LEFT(DATA.SAGA!$D357,2)="MA","Mestrado",
IF(LEFT(DATA.SAGA!$D357,2)="DA","Doutorado",
IF(LEFT(DATA.SAGA!$D357,2)="PD","Pós-Doutorado")))</f>
        <v>Mestrado</v>
      </c>
      <c r="B357" s="87" t="str">
        <f>DATA.SAGA!$E357</f>
        <v>Guilherme Jean Pessanha Campos</v>
      </c>
      <c r="C357" s="87" t="str">
        <f>IF(DATA.SAGA!$H357="","Sem orientador",DATA.SAGA!$H357)</f>
        <v>Sem orientador</v>
      </c>
      <c r="D357" s="87" t="str">
        <f>DATA.SAGA!$J357</f>
        <v>Desligado</v>
      </c>
      <c r="E357" s="87" t="str">
        <f>IF(DATA.SAGA!N357="","*",DATA.SAGA!N357)</f>
        <v>RJ</v>
      </c>
      <c r="F357" s="87">
        <f>YEAR(DATA.SAGA!$B357)</f>
        <v>2020</v>
      </c>
      <c r="G357" s="88" t="str">
        <f>IF(OR($D357="Pré-Inscrito",$D357="Matriculado",$D357="Trancado"),
IF($A357="Mestrado",DATA.SAGA!$B357+(365*24/12),DATA.SAGA!$B357+(365*48/12)),"*")</f>
        <v>*</v>
      </c>
      <c r="H357" s="89" t="str">
        <f t="shared" si="21"/>
        <v>*</v>
      </c>
      <c r="I357" s="87" t="str">
        <f>IF(DATA.SAGA!$K357="","*",YEAR(DATA.SAGA!$K357))</f>
        <v>*</v>
      </c>
      <c r="J357" s="89" t="str">
        <f ca="1">IF($D357="Formado",(DATA.SAGA!$K357-DATA.SAGA!$B357)/365*12,
IF(OR($D357="Pré-Inscrito",$D357="Matriculado",$D357="Pré-inscrito"),(TODAY()-DATA.SAGA!$B357)/365*12,"*"))</f>
        <v>*</v>
      </c>
      <c r="K357" s="89" t="str">
        <f t="shared" si="15"/>
        <v>Desligado</v>
      </c>
      <c r="L357" s="89" t="str">
        <f t="shared" si="16"/>
        <v>*</v>
      </c>
      <c r="M357" s="87" t="str">
        <f t="shared" ca="1" si="17"/>
        <v>*</v>
      </c>
      <c r="N357" s="89" t="str">
        <f t="shared" si="20"/>
        <v>*</v>
      </c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 x14ac:dyDescent="0.2">
      <c r="A358" s="87" t="str">
        <f>IF(LEFT(DATA.SAGA!$D358,2)="MA","Mestrado",
IF(LEFT(DATA.SAGA!$D358,2)="DA","Doutorado",
IF(LEFT(DATA.SAGA!$D358,2)="PD","Pós-Doutorado")))</f>
        <v>Mestrado</v>
      </c>
      <c r="B358" s="87" t="str">
        <f>DATA.SAGA!$E358</f>
        <v>Joana Belmar da Costa Rodrigues da Silva</v>
      </c>
      <c r="C358" s="87" t="str">
        <f>IF(DATA.SAGA!$H358="","Sem orientador",DATA.SAGA!$H358)</f>
        <v>EDF1074 - Patrícia Vigário</v>
      </c>
      <c r="D358" s="87" t="str">
        <f>DATA.SAGA!$J358</f>
        <v>Formado</v>
      </c>
      <c r="E358" s="87" t="str">
        <f>IF(DATA.SAGA!N358="","*",DATA.SAGA!N358)</f>
        <v>RJ</v>
      </c>
      <c r="F358" s="87">
        <f>YEAR(DATA.SAGA!$B358)</f>
        <v>2020</v>
      </c>
      <c r="G358" s="88" t="str">
        <f>IF(OR($D358="Pré-Inscrito",$D358="Matriculado",$D358="Trancado"),
IF($A358="Mestrado",DATA.SAGA!$B358+(365*24/12),DATA.SAGA!$B358+(365*48/12)),"*")</f>
        <v>*</v>
      </c>
      <c r="H358" s="89" t="str">
        <f t="shared" si="21"/>
        <v>*</v>
      </c>
      <c r="I358" s="87">
        <f>IF(DATA.SAGA!$K358="","*",YEAR(DATA.SAGA!$K358))</f>
        <v>2022</v>
      </c>
      <c r="J358" s="89">
        <f ca="1">IF($D358="Formado",(DATA.SAGA!$K358-DATA.SAGA!$B358)/365*12,
IF(OR($D358="Pré-Inscrito",$D358="Matriculado",$D358="Pré-inscrito"),(TODAY()-DATA.SAGA!$B358)/365*12,"*"))</f>
        <v>28.142465753424659</v>
      </c>
      <c r="K358" s="89" t="str">
        <f t="shared" si="15"/>
        <v>Formado</v>
      </c>
      <c r="L358" s="89">
        <f t="shared" ca="1" si="16"/>
        <v>28.142465753424659</v>
      </c>
      <c r="M358" s="87" t="str">
        <f t="shared" ca="1" si="17"/>
        <v>Egresso</v>
      </c>
      <c r="N358" s="89" t="str">
        <f t="shared" si="20"/>
        <v>*</v>
      </c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 x14ac:dyDescent="0.2">
      <c r="A359" s="87" t="str">
        <f>IF(LEFT(DATA.SAGA!$D359,2)="MA","Mestrado",
IF(LEFT(DATA.SAGA!$D359,2)="DA","Doutorado",
IF(LEFT(DATA.SAGA!$D359,2)="PD","Pós-Doutorado")))</f>
        <v>Mestrado</v>
      </c>
      <c r="B359" s="87" t="str">
        <f>DATA.SAGA!$E359</f>
        <v>Danielle Bueno Prata Agostinho</v>
      </c>
      <c r="C359" s="87" t="str">
        <f>IF(DATA.SAGA!$H359="","Sem orientador",DATA.SAGA!$H359)</f>
        <v>EDF1107 - Fabio Anjos</v>
      </c>
      <c r="D359" s="87" t="str">
        <f>DATA.SAGA!$J359</f>
        <v>Formado</v>
      </c>
      <c r="E359" s="87" t="str">
        <f>IF(DATA.SAGA!N359="","*",DATA.SAGA!N359)</f>
        <v>RJ</v>
      </c>
      <c r="F359" s="87">
        <f>YEAR(DATA.SAGA!$B359)</f>
        <v>2020</v>
      </c>
      <c r="G359" s="88" t="str">
        <f>IF(OR($D359="Pré-Inscrito",$D359="Matriculado",$D359="Trancado"),
IF($A359="Mestrado",DATA.SAGA!$B359+(365*24/12),DATA.SAGA!$B359+(365*48/12)),"*")</f>
        <v>*</v>
      </c>
      <c r="H359" s="89" t="str">
        <f t="shared" si="21"/>
        <v>*</v>
      </c>
      <c r="I359" s="87">
        <f>IF(DATA.SAGA!$K359="","*",YEAR(DATA.SAGA!$K359))</f>
        <v>2022</v>
      </c>
      <c r="J359" s="89">
        <f ca="1">IF($D359="Formado",(DATA.SAGA!$K359-DATA.SAGA!$B359)/365*12,
IF(OR($D359="Pré-Inscrito",$D359="Matriculado",$D359="Pré-inscrito"),(TODAY()-DATA.SAGA!$B359)/365*12,"*"))</f>
        <v>28.306849315068497</v>
      </c>
      <c r="K359" s="89" t="str">
        <f t="shared" si="15"/>
        <v>Formado</v>
      </c>
      <c r="L359" s="89">
        <f t="shared" ca="1" si="16"/>
        <v>28.306849315068497</v>
      </c>
      <c r="M359" s="87" t="str">
        <f t="shared" ca="1" si="17"/>
        <v>Egresso</v>
      </c>
      <c r="N359" s="89" t="str">
        <f t="shared" si="20"/>
        <v>*</v>
      </c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 x14ac:dyDescent="0.2">
      <c r="A360" s="87" t="str">
        <f>IF(LEFT(DATA.SAGA!$D360,2)="MA","Mestrado",
IF(LEFT(DATA.SAGA!$D360,2)="DA","Doutorado",
IF(LEFT(DATA.SAGA!$D360,2)="PD","Pós-Doutorado")))</f>
        <v>Mestrado</v>
      </c>
      <c r="B360" s="87" t="str">
        <f>DATA.SAGA!$E360</f>
        <v>Grasiele Martins Lobo Germano</v>
      </c>
      <c r="C360" s="87" t="str">
        <f>IF(DATA.SAGA!$H360="","Sem orientador",DATA.SAGA!$H360)</f>
        <v>FTO1096 - Arthur Ferreira</v>
      </c>
      <c r="D360" s="87" t="str">
        <f>DATA.SAGA!$J360</f>
        <v>Matriculado</v>
      </c>
      <c r="E360" s="87" t="str">
        <f>IF(DATA.SAGA!N360="","*",DATA.SAGA!N360)</f>
        <v>RJ</v>
      </c>
      <c r="F360" s="87">
        <f>YEAR(DATA.SAGA!$B360)</f>
        <v>2020</v>
      </c>
      <c r="G360" s="88">
        <f>IF(OR($D360="Pré-Inscrito",$D360="Matriculado",$D360="Trancado"),
IF($A360="Mestrado",DATA.SAGA!$B360+(365*24/12),DATA.SAGA!$B360+(365*48/12)),"*")</f>
        <v>44783</v>
      </c>
      <c r="H360" s="89" t="str">
        <f t="shared" si="21"/>
        <v>2022-2</v>
      </c>
      <c r="I360" s="87" t="str">
        <f>IF(DATA.SAGA!$K360="","*",YEAR(DATA.SAGA!$K360))</f>
        <v>*</v>
      </c>
      <c r="J360" s="89">
        <f ca="1">IF($D360="Formado",(DATA.SAGA!$K360-DATA.SAGA!$B360)/365*12,
IF(OR($D360="Pré-Inscrito",$D360="Matriculado",$D360="Pré-inscrito"),(TODAY()-DATA.SAGA!$B360)/365*12,"*"))</f>
        <v>28.142465753424659</v>
      </c>
      <c r="K360" s="89" t="str">
        <f t="shared" ca="1" si="15"/>
        <v>Defesa EM ATRASO</v>
      </c>
      <c r="L360" s="89" t="str">
        <f t="shared" ca="1" si="16"/>
        <v>*</v>
      </c>
      <c r="M360" s="87" t="str">
        <f t="shared" ca="1" si="17"/>
        <v>*</v>
      </c>
      <c r="N360" s="89" t="str">
        <f t="shared" si="20"/>
        <v>*</v>
      </c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 x14ac:dyDescent="0.2">
      <c r="A361" s="87" t="str">
        <f>IF(LEFT(DATA.SAGA!$D361,2)="MA","Mestrado",
IF(LEFT(DATA.SAGA!$D361,2)="DA","Doutorado",
IF(LEFT(DATA.SAGA!$D361,2)="PD","Pós-Doutorado")))</f>
        <v>Mestrado</v>
      </c>
      <c r="B361" s="87" t="str">
        <f>DATA.SAGA!$E361</f>
        <v>Michel Rodney Lourenço de Souza</v>
      </c>
      <c r="C361" s="87" t="str">
        <f>IF(DATA.SAGA!$H361="","Sem orientador",DATA.SAGA!$H361)</f>
        <v>EDF1074 - Patrícia Vigário</v>
      </c>
      <c r="D361" s="87" t="str">
        <f>DATA.SAGA!$J361</f>
        <v>Matriculado</v>
      </c>
      <c r="E361" s="87" t="str">
        <f>IF(DATA.SAGA!N361="","*",DATA.SAGA!N361)</f>
        <v>CE</v>
      </c>
      <c r="F361" s="87">
        <f>YEAR(DATA.SAGA!$B361)</f>
        <v>2020</v>
      </c>
      <c r="G361" s="88">
        <f>IF(OR($D361="Pré-Inscrito",$D361="Matriculado",$D361="Trancado"),
IF($A361="Mestrado",DATA.SAGA!$B361+(365*24/12),DATA.SAGA!$B361+(365*48/12)),"*")</f>
        <v>44783</v>
      </c>
      <c r="H361" s="89" t="str">
        <f t="shared" si="21"/>
        <v>2022-2</v>
      </c>
      <c r="I361" s="87" t="str">
        <f>IF(DATA.SAGA!$K361="","*",YEAR(DATA.SAGA!$K361))</f>
        <v>*</v>
      </c>
      <c r="J361" s="89">
        <f ca="1">IF($D361="Formado",(DATA.SAGA!$K361-DATA.SAGA!$B361)/365*12,
IF(OR($D361="Pré-Inscrito",$D361="Matriculado",$D361="Pré-inscrito"),(TODAY()-DATA.SAGA!$B361)/365*12,"*"))</f>
        <v>28.142465753424659</v>
      </c>
      <c r="K361" s="89" t="str">
        <f t="shared" ca="1" si="15"/>
        <v>Defesa EM ATRASO</v>
      </c>
      <c r="L361" s="89" t="str">
        <f t="shared" ca="1" si="16"/>
        <v>*</v>
      </c>
      <c r="M361" s="87" t="str">
        <f t="shared" ca="1" si="17"/>
        <v>*</v>
      </c>
      <c r="N361" s="89" t="str">
        <f t="shared" si="20"/>
        <v>*</v>
      </c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 x14ac:dyDescent="0.2">
      <c r="A362" s="87" t="str">
        <f>IF(LEFT(DATA.SAGA!$D362,2)="MA","Mestrado",
IF(LEFT(DATA.SAGA!$D362,2)="DA","Doutorado",
IF(LEFT(DATA.SAGA!$D362,2)="PD","Pós-Doutorado")))</f>
        <v>Mestrado</v>
      </c>
      <c r="B362" s="87" t="str">
        <f>DATA.SAGA!$E362</f>
        <v>Edwards José Laurentino Neto</v>
      </c>
      <c r="C362" s="87" t="str">
        <f>IF(DATA.SAGA!$H362="","Sem orientador",DATA.SAGA!$H362)</f>
        <v>Sem orientador</v>
      </c>
      <c r="D362" s="87" t="str">
        <f>DATA.SAGA!$J362</f>
        <v>Cancelado</v>
      </c>
      <c r="E362" s="87" t="str">
        <f>IF(DATA.SAGA!N362="","*",DATA.SAGA!N362)</f>
        <v>SC</v>
      </c>
      <c r="F362" s="87">
        <f>YEAR(DATA.SAGA!$B362)</f>
        <v>2020</v>
      </c>
      <c r="G362" s="88" t="str">
        <f>IF(OR($D362="Pré-Inscrito",$D362="Matriculado",$D362="Trancado"),
IF($A362="Mestrado",DATA.SAGA!$B362+(365*24/12),DATA.SAGA!$B362+(365*48/12)),"*")</f>
        <v>*</v>
      </c>
      <c r="H362" s="89" t="str">
        <f t="shared" si="21"/>
        <v>*</v>
      </c>
      <c r="I362" s="87" t="str">
        <f>IF(DATA.SAGA!$K362="","*",YEAR(DATA.SAGA!$K362))</f>
        <v>*</v>
      </c>
      <c r="J362" s="89" t="str">
        <f ca="1">IF($D362="Formado",(DATA.SAGA!$K362-DATA.SAGA!$B362)/365*12,
IF(OR($D362="Pré-Inscrito",$D362="Matriculado",$D362="Pré-inscrito"),(TODAY()-DATA.SAGA!$B362)/365*12,"*"))</f>
        <v>*</v>
      </c>
      <c r="K362" s="89" t="str">
        <f t="shared" si="15"/>
        <v>Cancelado</v>
      </c>
      <c r="L362" s="89" t="str">
        <f t="shared" si="16"/>
        <v>*</v>
      </c>
      <c r="M362" s="87" t="str">
        <f t="shared" ca="1" si="17"/>
        <v>*</v>
      </c>
      <c r="N362" s="89" t="str">
        <f t="shared" si="20"/>
        <v>*</v>
      </c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 x14ac:dyDescent="0.2">
      <c r="A363" s="87" t="str">
        <f>IF(LEFT(DATA.SAGA!$D363,2)="MA","Mestrado",
IF(LEFT(DATA.SAGA!$D363,2)="DA","Doutorado",
IF(LEFT(DATA.SAGA!$D363,2)="PD","Pós-Doutorado")))</f>
        <v>Mestrado</v>
      </c>
      <c r="B363" s="87" t="str">
        <f>DATA.SAGA!$E363</f>
        <v>Odylio Henrique Brandão Gonçalves</v>
      </c>
      <c r="C363" s="87" t="str">
        <f>IF(DATA.SAGA!$H363="","Sem orientador",DATA.SAGA!$H363)</f>
        <v>Sem orientador</v>
      </c>
      <c r="D363" s="87" t="str">
        <f>DATA.SAGA!$J363</f>
        <v>Cancelado</v>
      </c>
      <c r="E363" s="87" t="str">
        <f>IF(DATA.SAGA!N363="","*",DATA.SAGA!N363)</f>
        <v>RJ</v>
      </c>
      <c r="F363" s="87">
        <f>YEAR(DATA.SAGA!$B363)</f>
        <v>2020</v>
      </c>
      <c r="G363" s="88" t="str">
        <f>IF(OR($D363="Pré-Inscrito",$D363="Matriculado",$D363="Trancado"),
IF($A363="Mestrado",DATA.SAGA!$B363+(365*24/12),DATA.SAGA!$B363+(365*48/12)),"*")</f>
        <v>*</v>
      </c>
      <c r="H363" s="89" t="str">
        <f t="shared" si="21"/>
        <v>*</v>
      </c>
      <c r="I363" s="87" t="str">
        <f>IF(DATA.SAGA!$K363="","*",YEAR(DATA.SAGA!$K363))</f>
        <v>*</v>
      </c>
      <c r="J363" s="89" t="str">
        <f ca="1">IF($D363="Formado",(DATA.SAGA!$K363-DATA.SAGA!$B363)/365*12,
IF(OR($D363="Pré-Inscrito",$D363="Matriculado",$D363="Pré-inscrito"),(TODAY()-DATA.SAGA!$B363)/365*12,"*"))</f>
        <v>*</v>
      </c>
      <c r="K363" s="89" t="str">
        <f t="shared" si="15"/>
        <v>Cancelado</v>
      </c>
      <c r="L363" s="89" t="str">
        <f t="shared" si="16"/>
        <v>*</v>
      </c>
      <c r="M363" s="87" t="str">
        <f t="shared" ca="1" si="17"/>
        <v>*</v>
      </c>
      <c r="N363" s="89" t="str">
        <f t="shared" si="20"/>
        <v>*</v>
      </c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 x14ac:dyDescent="0.2">
      <c r="A364" s="87" t="str">
        <f>IF(LEFT(DATA.SAGA!$D364,2)="MA","Mestrado",
IF(LEFT(DATA.SAGA!$D364,2)="DA","Doutorado",
IF(LEFT(DATA.SAGA!$D364,2)="PD","Pós-Doutorado")))</f>
        <v>Mestrado</v>
      </c>
      <c r="B364" s="87" t="str">
        <f>DATA.SAGA!$E364</f>
        <v>Átilla Brandon Sousa Alves</v>
      </c>
      <c r="C364" s="87" t="str">
        <f>IF(DATA.SAGA!$H364="","Sem orientador",DATA.SAGA!$H364)</f>
        <v>EDF1074 - Patrícia Vigário</v>
      </c>
      <c r="D364" s="87" t="str">
        <f>DATA.SAGA!$J364</f>
        <v>Formado</v>
      </c>
      <c r="E364" s="87" t="str">
        <f>IF(DATA.SAGA!N364="","*",DATA.SAGA!N364)</f>
        <v>RJ</v>
      </c>
      <c r="F364" s="87">
        <f>YEAR(DATA.SAGA!$B364)</f>
        <v>2020</v>
      </c>
      <c r="G364" s="88" t="str">
        <f>IF(OR($D364="Pré-Inscrito",$D364="Matriculado",$D364="Trancado"),
IF($A364="Mestrado",DATA.SAGA!$B364+(365*24/12),DATA.SAGA!$B364+(365*48/12)),"*")</f>
        <v>*</v>
      </c>
      <c r="H364" s="89" t="str">
        <f t="shared" si="21"/>
        <v>*</v>
      </c>
      <c r="I364" s="87">
        <f>IF(DATA.SAGA!$K364="","*",YEAR(DATA.SAGA!$K364))</f>
        <v>2022</v>
      </c>
      <c r="J364" s="89">
        <f ca="1">IF($D364="Formado",(DATA.SAGA!$K364-DATA.SAGA!$B364)/365*12,
IF(OR($D364="Pré-Inscrito",$D364="Matriculado",$D364="Pré-inscrito"),(TODAY()-DATA.SAGA!$B364)/365*12,"*"))</f>
        <v>26.005479452054793</v>
      </c>
      <c r="K364" s="89" t="str">
        <f t="shared" si="15"/>
        <v>Formado</v>
      </c>
      <c r="L364" s="89">
        <f t="shared" ca="1" si="16"/>
        <v>26.005479452054793</v>
      </c>
      <c r="M364" s="87" t="str">
        <f t="shared" ca="1" si="17"/>
        <v>Egresso</v>
      </c>
      <c r="N364" s="89" t="str">
        <f t="shared" si="20"/>
        <v>*</v>
      </c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 x14ac:dyDescent="0.2">
      <c r="A365" s="87" t="str">
        <f>IF(LEFT(DATA.SAGA!$D365,2)="MA","Mestrado",
IF(LEFT(DATA.SAGA!$D365,2)="DA","Doutorado",
IF(LEFT(DATA.SAGA!$D365,2)="PD","Pós-Doutorado")))</f>
        <v>Mestrado</v>
      </c>
      <c r="B365" s="87" t="str">
        <f>DATA.SAGA!$E365</f>
        <v>Bruna Barbosa Barreto</v>
      </c>
      <c r="C365" s="87" t="str">
        <f>IF(DATA.SAGA!$H365="","Sem orientador",DATA.SAGA!$H365)</f>
        <v>EDF1107 - Fabio Anjos</v>
      </c>
      <c r="D365" s="87" t="str">
        <f>DATA.SAGA!$J365</f>
        <v>Matriculado</v>
      </c>
      <c r="E365" s="87" t="str">
        <f>IF(DATA.SAGA!N365="","*",DATA.SAGA!N365)</f>
        <v>RJ</v>
      </c>
      <c r="F365" s="87">
        <f>YEAR(DATA.SAGA!$B365)</f>
        <v>2020</v>
      </c>
      <c r="G365" s="88">
        <f>IF(OR($D365="Pré-Inscrito",$D365="Matriculado",$D365="Trancado"),
IF($A365="Mestrado",DATA.SAGA!$B365+(365*24/12),DATA.SAGA!$B365+(365*48/12)),"*")</f>
        <v>44784</v>
      </c>
      <c r="H365" s="89" t="str">
        <f t="shared" si="21"/>
        <v>2022-2</v>
      </c>
      <c r="I365" s="87" t="str">
        <f>IF(DATA.SAGA!$K365="","*",YEAR(DATA.SAGA!$K365))</f>
        <v>*</v>
      </c>
      <c r="J365" s="89">
        <f ca="1">IF($D365="Formado",(DATA.SAGA!$K365-DATA.SAGA!$B365)/365*12,
IF(OR($D365="Pré-Inscrito",$D365="Matriculado",$D365="Pré-inscrito"),(TODAY()-DATA.SAGA!$B365)/365*12,"*"))</f>
        <v>28.109589041095891</v>
      </c>
      <c r="K365" s="89" t="str">
        <f t="shared" ca="1" si="15"/>
        <v>Defesa EM ATRASO</v>
      </c>
      <c r="L365" s="89" t="str">
        <f t="shared" ca="1" si="16"/>
        <v>*</v>
      </c>
      <c r="M365" s="87" t="str">
        <f t="shared" ca="1" si="17"/>
        <v>*</v>
      </c>
      <c r="N365" s="89" t="str">
        <f t="shared" si="20"/>
        <v>*</v>
      </c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 x14ac:dyDescent="0.2">
      <c r="A366" s="87" t="str">
        <f>IF(LEFT(DATA.SAGA!$D366,2)="MA","Mestrado",
IF(LEFT(DATA.SAGA!$D366,2)="DA","Doutorado",
IF(LEFT(DATA.SAGA!$D366,2)="PD","Pós-Doutorado")))</f>
        <v>Mestrado</v>
      </c>
      <c r="B366" s="87" t="str">
        <f>DATA.SAGA!$E366</f>
        <v>Nattan Fernandes Sant'Anna</v>
      </c>
      <c r="C366" s="87" t="str">
        <f>IF(DATA.SAGA!$H366="","Sem orientador",DATA.SAGA!$H366)</f>
        <v>Sem orientador</v>
      </c>
      <c r="D366" s="87" t="str">
        <f>DATA.SAGA!$J366</f>
        <v>Trancado</v>
      </c>
      <c r="E366" s="87" t="str">
        <f>IF(DATA.SAGA!N366="","*",DATA.SAGA!N366)</f>
        <v>RJ</v>
      </c>
      <c r="F366" s="87">
        <f>YEAR(DATA.SAGA!$B366)</f>
        <v>2020</v>
      </c>
      <c r="G366" s="88">
        <f>IF(OR($D366="Pré-Inscrito",$D366="Matriculado",$D366="Trancado"),
IF($A366="Mestrado",DATA.SAGA!$B366+(365*24/12),DATA.SAGA!$B366+(365*48/12)),"*")</f>
        <v>44784</v>
      </c>
      <c r="H366" s="89" t="str">
        <f t="shared" si="21"/>
        <v>*</v>
      </c>
      <c r="I366" s="87" t="str">
        <f>IF(DATA.SAGA!$K366="","*",YEAR(DATA.SAGA!$K366))</f>
        <v>*</v>
      </c>
      <c r="J366" s="89" t="str">
        <f ca="1">IF($D366="Formado",(DATA.SAGA!$K366-DATA.SAGA!$B366)/365*12,
IF(OR($D366="Pré-Inscrito",$D366="Matriculado",$D366="Pré-inscrito"),(TODAY()-DATA.SAGA!$B366)/365*12,"*"))</f>
        <v>*</v>
      </c>
      <c r="K366" s="89" t="str">
        <f t="shared" si="15"/>
        <v>Trancado</v>
      </c>
      <c r="L366" s="89" t="str">
        <f t="shared" si="16"/>
        <v>*</v>
      </c>
      <c r="M366" s="87" t="str">
        <f t="shared" ca="1" si="17"/>
        <v>*</v>
      </c>
      <c r="N366" s="89" t="str">
        <f t="shared" si="20"/>
        <v>*</v>
      </c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 x14ac:dyDescent="0.2">
      <c r="A367" s="87" t="str">
        <f>IF(LEFT(DATA.SAGA!$D367,2)="MA","Mestrado",
IF(LEFT(DATA.SAGA!$D367,2)="DA","Doutorado",
IF(LEFT(DATA.SAGA!$D367,2)="PD","Pós-Doutorado")))</f>
        <v>Mestrado</v>
      </c>
      <c r="B367" s="87" t="str">
        <f>DATA.SAGA!$E367</f>
        <v>Lara França da Silva</v>
      </c>
      <c r="C367" s="87" t="str">
        <f>IF(DATA.SAGA!$H367="","Sem orientador",DATA.SAGA!$H367)</f>
        <v>FTO1140 - Igor Jesus</v>
      </c>
      <c r="D367" s="87" t="str">
        <f>DATA.SAGA!$J367</f>
        <v>Formado</v>
      </c>
      <c r="E367" s="87" t="str">
        <f>IF(DATA.SAGA!N367="","*",DATA.SAGA!N367)</f>
        <v>RJ</v>
      </c>
      <c r="F367" s="87">
        <f>YEAR(DATA.SAGA!$B367)</f>
        <v>2020</v>
      </c>
      <c r="G367" s="88" t="str">
        <f>IF(OR($D367="Pré-Inscrito",$D367="Matriculado",$D367="Trancado"),
IF($A367="Mestrado",DATA.SAGA!$B367+(365*24/12),DATA.SAGA!$B367+(365*48/12)),"*")</f>
        <v>*</v>
      </c>
      <c r="H367" s="89" t="str">
        <f t="shared" si="21"/>
        <v>*</v>
      </c>
      <c r="I367" s="87">
        <f>IF(DATA.SAGA!$K367="","*",YEAR(DATA.SAGA!$K367))</f>
        <v>2022</v>
      </c>
      <c r="J367" s="89">
        <f ca="1">IF($D367="Formado",(DATA.SAGA!$K367-DATA.SAGA!$B367)/365*12,
IF(OR($D367="Pré-Inscrito",$D367="Matriculado",$D367="Pré-inscrito"),(TODAY()-DATA.SAGA!$B367)/365*12,"*"))</f>
        <v>25.972602739726028</v>
      </c>
      <c r="K367" s="89" t="str">
        <f t="shared" si="15"/>
        <v>Formado</v>
      </c>
      <c r="L367" s="89">
        <f t="shared" ca="1" si="16"/>
        <v>25.972602739726028</v>
      </c>
      <c r="M367" s="87" t="str">
        <f t="shared" ca="1" si="17"/>
        <v>Egresso</v>
      </c>
      <c r="N367" s="89" t="str">
        <f t="shared" si="20"/>
        <v>*</v>
      </c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 x14ac:dyDescent="0.2">
      <c r="A368" s="87" t="str">
        <f>IF(LEFT(DATA.SAGA!$D368,2)="MA","Mestrado",
IF(LEFT(DATA.SAGA!$D368,2)="DA","Doutorado",
IF(LEFT(DATA.SAGA!$D368,2)="PD","Pós-Doutorado")))</f>
        <v>Doutorado</v>
      </c>
      <c r="B368" s="87" t="str">
        <f>DATA.SAGA!$E368</f>
        <v>Alexandre Gomes Sancho</v>
      </c>
      <c r="C368" s="87" t="str">
        <f>IF(DATA.SAGA!$H368="","Sem orientador",DATA.SAGA!$H368)</f>
        <v>FTO1096 - Arthur Ferreira</v>
      </c>
      <c r="D368" s="87" t="str">
        <f>DATA.SAGA!$J368</f>
        <v>Matriculado</v>
      </c>
      <c r="E368" s="87" t="str">
        <f>IF(DATA.SAGA!N368="","*",DATA.SAGA!N368)</f>
        <v>RJ</v>
      </c>
      <c r="F368" s="87">
        <f>YEAR(DATA.SAGA!$B368)</f>
        <v>2020</v>
      </c>
      <c r="G368" s="88">
        <f>IF(OR($D368="Pré-Inscrito",$D368="Matriculado",$D368="Trancado"),
IF($A368="Mestrado",DATA.SAGA!$B368+(365*24/12),DATA.SAGA!$B368+(365*48/12)),"*")</f>
        <v>45515</v>
      </c>
      <c r="H368" s="89" t="str">
        <f t="shared" si="21"/>
        <v>2024-2</v>
      </c>
      <c r="I368" s="87" t="str">
        <f>IF(DATA.SAGA!$K368="","*",YEAR(DATA.SAGA!$K368))</f>
        <v>*</v>
      </c>
      <c r="J368" s="89">
        <f ca="1">IF($D368="Formado",(DATA.SAGA!$K368-DATA.SAGA!$B368)/365*12,
IF(OR($D368="Pré-Inscrito",$D368="Matriculado",$D368="Pré-inscrito"),(TODAY()-DATA.SAGA!$B368)/365*12,"*"))</f>
        <v>28.076712328767123</v>
      </c>
      <c r="K368" s="89" t="str">
        <f t="shared" ca="1" si="15"/>
        <v>Matriculado</v>
      </c>
      <c r="L368" s="89" t="str">
        <f t="shared" ca="1" si="16"/>
        <v>*</v>
      </c>
      <c r="M368" s="87" t="str">
        <f t="shared" ca="1" si="17"/>
        <v>*</v>
      </c>
      <c r="N368" s="89" t="str">
        <f t="shared" si="20"/>
        <v>Sim</v>
      </c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 x14ac:dyDescent="0.2">
      <c r="A369" s="87" t="str">
        <f>IF(LEFT(DATA.SAGA!$D369,2)="MA","Mestrado",
IF(LEFT(DATA.SAGA!$D369,2)="DA","Doutorado",
IF(LEFT(DATA.SAGA!$D369,2)="PD","Pós-Doutorado")))</f>
        <v>Doutorado</v>
      </c>
      <c r="B369" s="87" t="str">
        <f>DATA.SAGA!$E369</f>
        <v>Lucy Mara Silva Bau</v>
      </c>
      <c r="C369" s="87" t="str">
        <f>IF(DATA.SAGA!$H369="","Sem orientador",DATA.SAGA!$H369)</f>
        <v>Sem orientador</v>
      </c>
      <c r="D369" s="87" t="str">
        <f>DATA.SAGA!$J369</f>
        <v>Desligado</v>
      </c>
      <c r="E369" s="87" t="str">
        <f>IF(DATA.SAGA!N369="","*",DATA.SAGA!N369)</f>
        <v>RJ</v>
      </c>
      <c r="F369" s="87">
        <f>YEAR(DATA.SAGA!$B369)</f>
        <v>2020</v>
      </c>
      <c r="G369" s="88" t="str">
        <f>IF(OR($D369="Pré-Inscrito",$D369="Matriculado",$D369="Trancado"),
IF($A369="Mestrado",DATA.SAGA!$B369+(365*24/12),DATA.SAGA!$B369+(365*48/12)),"*")</f>
        <v>*</v>
      </c>
      <c r="H369" s="89" t="str">
        <f t="shared" si="21"/>
        <v>*</v>
      </c>
      <c r="I369" s="87" t="str">
        <f>IF(DATA.SAGA!$K369="","*",YEAR(DATA.SAGA!$K369))</f>
        <v>*</v>
      </c>
      <c r="J369" s="89" t="str">
        <f ca="1">IF($D369="Formado",(DATA.SAGA!$K369-DATA.SAGA!$B369)/365*12,
IF(OR($D369="Pré-Inscrito",$D369="Matriculado",$D369="Pré-inscrito"),(TODAY()-DATA.SAGA!$B369)/365*12,"*"))</f>
        <v>*</v>
      </c>
      <c r="K369" s="89" t="str">
        <f t="shared" si="15"/>
        <v>Desligado</v>
      </c>
      <c r="L369" s="89" t="str">
        <f t="shared" si="16"/>
        <v>*</v>
      </c>
      <c r="M369" s="87" t="str">
        <f t="shared" ca="1" si="17"/>
        <v>*</v>
      </c>
      <c r="N369" s="89" t="str">
        <f t="shared" si="20"/>
        <v>Sim</v>
      </c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 x14ac:dyDescent="0.2">
      <c r="A370" s="87" t="str">
        <f>IF(LEFT(DATA.SAGA!$D370,2)="MA","Mestrado",
IF(LEFT(DATA.SAGA!$D370,2)="DA","Doutorado",
IF(LEFT(DATA.SAGA!$D370,2)="PD","Pós-Doutorado")))</f>
        <v>Mestrado</v>
      </c>
      <c r="B370" s="87" t="str">
        <f>DATA.SAGA!$E370</f>
        <v>Kennedy Cristian Alves de Sousa</v>
      </c>
      <c r="C370" s="87" t="str">
        <f>IF(DATA.SAGA!$H370="","Sem orientador",DATA.SAGA!$H370)</f>
        <v>FTO1101 - Agnaldo Lopes</v>
      </c>
      <c r="D370" s="87" t="str">
        <f>DATA.SAGA!$J370</f>
        <v>Formado</v>
      </c>
      <c r="E370" s="87" t="str">
        <f>IF(DATA.SAGA!N370="","*",DATA.SAGA!N370)</f>
        <v>PB</v>
      </c>
      <c r="F370" s="87">
        <f>YEAR(DATA.SAGA!$B370)</f>
        <v>2020</v>
      </c>
      <c r="G370" s="88" t="str">
        <f>IF(OR($D370="Pré-Inscrito",$D370="Matriculado",$D370="Trancado"),
IF($A370="Mestrado",DATA.SAGA!$B370+(365*24/12),DATA.SAGA!$B370+(365*48/12)),"*")</f>
        <v>*</v>
      </c>
      <c r="H370" s="89" t="str">
        <f t="shared" si="21"/>
        <v>*</v>
      </c>
      <c r="I370" s="87">
        <f>IF(DATA.SAGA!$K370="","*",YEAR(DATA.SAGA!$K370))</f>
        <v>2022</v>
      </c>
      <c r="J370" s="89">
        <f ca="1">IF($D370="Formado",(DATA.SAGA!$K370-DATA.SAGA!$B370)/365*12,
IF(OR($D370="Pré-Inscrito",$D370="Matriculado",$D370="Pré-inscrito"),(TODAY()-DATA.SAGA!$B370)/365*12,"*"))</f>
        <v>18.805479452054794</v>
      </c>
      <c r="K370" s="89" t="str">
        <f t="shared" si="15"/>
        <v>Formado</v>
      </c>
      <c r="L370" s="89">
        <f t="shared" ca="1" si="16"/>
        <v>18.805479452054794</v>
      </c>
      <c r="M370" s="87" t="str">
        <f t="shared" ca="1" si="17"/>
        <v>Egresso</v>
      </c>
      <c r="N370" s="89" t="str">
        <f t="shared" si="20"/>
        <v>*</v>
      </c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 x14ac:dyDescent="0.2">
      <c r="A371" s="87" t="str">
        <f>IF(LEFT(DATA.SAGA!$D371,2)="MA","Mestrado",
IF(LEFT(DATA.SAGA!$D371,2)="DA","Doutorado",
IF(LEFT(DATA.SAGA!$D371,2)="PD","Pós-Doutorado")))</f>
        <v>Mestrado</v>
      </c>
      <c r="B371" s="87" t="str">
        <f>DATA.SAGA!$E371</f>
        <v>Larissa Riskalla Talamini Souto</v>
      </c>
      <c r="C371" s="87" t="str">
        <f>IF(DATA.SAGA!$H371="","Sem orientador",DATA.SAGA!$H371)</f>
        <v>FTO1063 - Luis Felipe Reis</v>
      </c>
      <c r="D371" s="87" t="str">
        <f>DATA.SAGA!$J371</f>
        <v>Formado</v>
      </c>
      <c r="E371" s="87" t="str">
        <f>IF(DATA.SAGA!N371="","*",DATA.SAGA!N371)</f>
        <v>PR</v>
      </c>
      <c r="F371" s="87">
        <f>YEAR(DATA.SAGA!$B371)</f>
        <v>2020</v>
      </c>
      <c r="G371" s="88" t="str">
        <f>IF(OR($D371="Pré-Inscrito",$D371="Matriculado",$D371="Trancado"),
IF($A371="Mestrado",DATA.SAGA!$B371+(365*24/12),DATA.SAGA!$B371+(365*48/12)),"*")</f>
        <v>*</v>
      </c>
      <c r="H371" s="89" t="str">
        <f t="shared" si="21"/>
        <v>*</v>
      </c>
      <c r="I371" s="87">
        <f>IF(DATA.SAGA!$K371="","*",YEAR(DATA.SAGA!$K371))</f>
        <v>2022</v>
      </c>
      <c r="J371" s="89">
        <f ca="1">IF($D371="Formado",(DATA.SAGA!$K371-DATA.SAGA!$B371)/365*12,
IF(OR($D371="Pré-Inscrito",$D371="Matriculado",$D371="Pré-inscrito"),(TODAY()-DATA.SAGA!$B371)/365*12,"*"))</f>
        <v>28.142465753424659</v>
      </c>
      <c r="K371" s="89" t="str">
        <f t="shared" si="15"/>
        <v>Formado</v>
      </c>
      <c r="L371" s="89">
        <f t="shared" ca="1" si="16"/>
        <v>28.142465753424659</v>
      </c>
      <c r="M371" s="87" t="str">
        <f t="shared" ca="1" si="17"/>
        <v>Egresso</v>
      </c>
      <c r="N371" s="89" t="str">
        <f t="shared" si="20"/>
        <v>*</v>
      </c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 x14ac:dyDescent="0.2">
      <c r="A372" s="87" t="str">
        <f>IF(LEFT(DATA.SAGA!$D372,2)="MA","Mestrado",
IF(LEFT(DATA.SAGA!$D372,2)="DA","Doutorado",
IF(LEFT(DATA.SAGA!$D372,2)="PD","Pós-Doutorado")))</f>
        <v>Mestrado</v>
      </c>
      <c r="B372" s="87" t="str">
        <f>DATA.SAGA!$E372</f>
        <v>Carolina Rodrigues da Silva</v>
      </c>
      <c r="C372" s="87" t="str">
        <f>IF(DATA.SAGA!$H372="","Sem orientador",DATA.SAGA!$H372)</f>
        <v>Sem orientador</v>
      </c>
      <c r="D372" s="87" t="str">
        <f>DATA.SAGA!$J372</f>
        <v>Desligado</v>
      </c>
      <c r="E372" s="87" t="str">
        <f>IF(DATA.SAGA!N372="","*",DATA.SAGA!N372)</f>
        <v>RJ</v>
      </c>
      <c r="F372" s="87">
        <f>YEAR(DATA.SAGA!$B372)</f>
        <v>2020</v>
      </c>
      <c r="G372" s="88" t="str">
        <f>IF(OR($D372="Pré-Inscrito",$D372="Matriculado",$D372="Trancado"),
IF($A372="Mestrado",DATA.SAGA!$B372+(365*24/12),DATA.SAGA!$B372+(365*48/12)),"*")</f>
        <v>*</v>
      </c>
      <c r="H372" s="89" t="str">
        <f t="shared" si="21"/>
        <v>*</v>
      </c>
      <c r="I372" s="87" t="str">
        <f>IF(DATA.SAGA!$K372="","*",YEAR(DATA.SAGA!$K372))</f>
        <v>*</v>
      </c>
      <c r="J372" s="89" t="str">
        <f ca="1">IF($D372="Formado",(DATA.SAGA!$K372-DATA.SAGA!$B372)/365*12,
IF(OR($D372="Pré-Inscrito",$D372="Matriculado",$D372="Pré-inscrito"),(TODAY()-DATA.SAGA!$B372)/365*12,"*"))</f>
        <v>*</v>
      </c>
      <c r="K372" s="89" t="str">
        <f t="shared" si="15"/>
        <v>Desligado</v>
      </c>
      <c r="L372" s="89" t="str">
        <f t="shared" si="16"/>
        <v>*</v>
      </c>
      <c r="M372" s="87" t="str">
        <f t="shared" ca="1" si="17"/>
        <v>*</v>
      </c>
      <c r="N372" s="89" t="str">
        <f t="shared" si="20"/>
        <v>*</v>
      </c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 x14ac:dyDescent="0.2">
      <c r="A373" s="87" t="str">
        <f>IF(LEFT(DATA.SAGA!$D373,2)="MA","Mestrado",
IF(LEFT(DATA.SAGA!$D373,2)="DA","Doutorado",
IF(LEFT(DATA.SAGA!$D373,2)="PD","Pós-Doutorado")))</f>
        <v>Mestrado</v>
      </c>
      <c r="B373" s="87" t="str">
        <f>DATA.SAGA!$E373</f>
        <v>Eliziane das Chagas dos Santos Rios</v>
      </c>
      <c r="C373" s="87" t="str">
        <f>IF(DATA.SAGA!$H373="","Sem orientador",DATA.SAGA!$H373)</f>
        <v>EDF1074 - Patrícia Vigário</v>
      </c>
      <c r="D373" s="87" t="str">
        <f>DATA.SAGA!$J373</f>
        <v>Formado</v>
      </c>
      <c r="E373" s="87" t="str">
        <f>IF(DATA.SAGA!N373="","*",DATA.SAGA!N373)</f>
        <v>RO</v>
      </c>
      <c r="F373" s="87">
        <f>YEAR(DATA.SAGA!$B373)</f>
        <v>2020</v>
      </c>
      <c r="G373" s="88" t="str">
        <f>IF(OR($D373="Pré-Inscrito",$D373="Matriculado",$D373="Trancado"),
IF($A373="Mestrado",DATA.SAGA!$B373+(365*24/12),DATA.SAGA!$B373+(365*48/12)),"*")</f>
        <v>*</v>
      </c>
      <c r="H373" s="89" t="str">
        <f t="shared" si="21"/>
        <v>*</v>
      </c>
      <c r="I373" s="87">
        <f>IF(DATA.SAGA!$K373="","*",YEAR(DATA.SAGA!$K373))</f>
        <v>2022</v>
      </c>
      <c r="J373" s="89">
        <f ca="1">IF($D373="Formado",(DATA.SAGA!$K373-DATA.SAGA!$B373)/365*12,
IF(OR($D373="Pré-Inscrito",$D373="Matriculado",$D373="Pré-inscrito"),(TODAY()-DATA.SAGA!$B373)/365*12,"*"))</f>
        <v>28.142465753424659</v>
      </c>
      <c r="K373" s="89" t="str">
        <f t="shared" si="15"/>
        <v>Formado</v>
      </c>
      <c r="L373" s="89">
        <f t="shared" ca="1" si="16"/>
        <v>28.142465753424659</v>
      </c>
      <c r="M373" s="87" t="str">
        <f t="shared" ca="1" si="17"/>
        <v>Egresso</v>
      </c>
      <c r="N373" s="89" t="str">
        <f t="shared" si="20"/>
        <v>*</v>
      </c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 x14ac:dyDescent="0.2">
      <c r="A374" s="87" t="str">
        <f>IF(LEFT(DATA.SAGA!$D374,2)="MA","Mestrado",
IF(LEFT(DATA.SAGA!$D374,2)="DA","Doutorado",
IF(LEFT(DATA.SAGA!$D374,2)="PD","Pós-Doutorado")))</f>
        <v>Mestrado</v>
      </c>
      <c r="B374" s="87" t="str">
        <f>DATA.SAGA!$E374</f>
        <v>Júnia Moreira Macedo</v>
      </c>
      <c r="C374" s="87" t="str">
        <f>IF(DATA.SAGA!$H374="","Sem orientador",DATA.SAGA!$H374)</f>
        <v>FTO1101 - Agnaldo Lopes</v>
      </c>
      <c r="D374" s="87" t="str">
        <f>DATA.SAGA!$J374</f>
        <v>Formado</v>
      </c>
      <c r="E374" s="87" t="str">
        <f>IF(DATA.SAGA!N374="","*",DATA.SAGA!N374)</f>
        <v>MA</v>
      </c>
      <c r="F374" s="87">
        <f>YEAR(DATA.SAGA!$B374)</f>
        <v>2020</v>
      </c>
      <c r="G374" s="88" t="str">
        <f>IF(OR($D374="Pré-Inscrito",$D374="Matriculado",$D374="Trancado"),
IF($A374="Mestrado",DATA.SAGA!$B374+(365*24/12),DATA.SAGA!$B374+(365*48/12)),"*")</f>
        <v>*</v>
      </c>
      <c r="H374" s="89" t="str">
        <f t="shared" si="21"/>
        <v>*</v>
      </c>
      <c r="I374" s="87">
        <f>IF(DATA.SAGA!$K374="","*",YEAR(DATA.SAGA!$K374))</f>
        <v>2022</v>
      </c>
      <c r="J374" s="89">
        <f ca="1">IF($D374="Formado",(DATA.SAGA!$K374-DATA.SAGA!$B374)/365*12,
IF(OR($D374="Pré-Inscrito",$D374="Matriculado",$D374="Pré-inscrito"),(TODAY()-DATA.SAGA!$B374)/365*12,"*"))</f>
        <v>22.257534246575343</v>
      </c>
      <c r="K374" s="89" t="str">
        <f t="shared" si="15"/>
        <v>Formado</v>
      </c>
      <c r="L374" s="89">
        <f t="shared" ca="1" si="16"/>
        <v>22.257534246575343</v>
      </c>
      <c r="M374" s="87" t="str">
        <f t="shared" ca="1" si="17"/>
        <v>Egresso</v>
      </c>
      <c r="N374" s="89" t="str">
        <f t="shared" si="20"/>
        <v>*</v>
      </c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 x14ac:dyDescent="0.2">
      <c r="A375" s="87" t="str">
        <f>IF(LEFT(DATA.SAGA!$D375,2)="MA","Mestrado",
IF(LEFT(DATA.SAGA!$D375,2)="DA","Doutorado",
IF(LEFT(DATA.SAGA!$D375,2)="PD","Pós-Doutorado")))</f>
        <v>Mestrado</v>
      </c>
      <c r="B375" s="87" t="str">
        <f>DATA.SAGA!$E375</f>
        <v>Ligia Raianne da Silva Moura</v>
      </c>
      <c r="C375" s="87" t="str">
        <f>IF(DATA.SAGA!$H375="","Sem orientador",DATA.SAGA!$H375)</f>
        <v>EDF1074 - Patrícia Vigário</v>
      </c>
      <c r="D375" s="87" t="str">
        <f>DATA.SAGA!$J375</f>
        <v>Formado</v>
      </c>
      <c r="E375" s="87" t="str">
        <f>IF(DATA.SAGA!N375="","*",DATA.SAGA!N375)</f>
        <v>CE</v>
      </c>
      <c r="F375" s="87">
        <f>YEAR(DATA.SAGA!$B375)</f>
        <v>2020</v>
      </c>
      <c r="G375" s="88" t="str">
        <f>IF(OR($D375="Pré-Inscrito",$D375="Matriculado",$D375="Trancado"),
IF($A375="Mestrado",DATA.SAGA!$B375+(365*24/12),DATA.SAGA!$B375+(365*48/12)),"*")</f>
        <v>*</v>
      </c>
      <c r="H375" s="89" t="str">
        <f t="shared" si="21"/>
        <v>*</v>
      </c>
      <c r="I375" s="87">
        <f>IF(DATA.SAGA!$K375="","*",YEAR(DATA.SAGA!$K375))</f>
        <v>2022</v>
      </c>
      <c r="J375" s="89">
        <f ca="1">IF($D375="Formado",(DATA.SAGA!$K375-DATA.SAGA!$B375)/365*12,
IF(OR($D375="Pré-Inscrito",$D375="Matriculado",$D375="Pré-inscrito"),(TODAY()-DATA.SAGA!$B375)/365*12,"*"))</f>
        <v>21.106849315068494</v>
      </c>
      <c r="K375" s="89" t="str">
        <f t="shared" si="15"/>
        <v>Formado</v>
      </c>
      <c r="L375" s="89">
        <f t="shared" ca="1" si="16"/>
        <v>21.106849315068494</v>
      </c>
      <c r="M375" s="87" t="str">
        <f t="shared" ca="1" si="17"/>
        <v>Egresso</v>
      </c>
      <c r="N375" s="89" t="str">
        <f t="shared" si="20"/>
        <v>*</v>
      </c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 x14ac:dyDescent="0.2">
      <c r="A376" s="87" t="str">
        <f>IF(LEFT(DATA.SAGA!$D376,2)="MA","Mestrado",
IF(LEFT(DATA.SAGA!$D376,2)="DA","Doutorado",
IF(LEFT(DATA.SAGA!$D376,2)="PD","Pós-Doutorado")))</f>
        <v>Mestrado</v>
      </c>
      <c r="B376" s="87" t="str">
        <f>DATA.SAGA!$E376</f>
        <v>Leonardo Henrique Monteiro de Carvalho</v>
      </c>
      <c r="C376" s="87" t="str">
        <f>IF(DATA.SAGA!$H376="","Sem orientador",DATA.SAGA!$H376)</f>
        <v>FTO1152 - Renato Almeida</v>
      </c>
      <c r="D376" s="87" t="str">
        <f>DATA.SAGA!$J376</f>
        <v>Matriculado</v>
      </c>
      <c r="E376" s="87" t="str">
        <f>IF(DATA.SAGA!N376="","*",DATA.SAGA!N376)</f>
        <v>PE</v>
      </c>
      <c r="F376" s="87">
        <f>YEAR(DATA.SAGA!$B376)</f>
        <v>2020</v>
      </c>
      <c r="G376" s="88">
        <f>IF(OR($D376="Pré-Inscrito",$D376="Matriculado",$D376="Trancado"),
IF($A376="Mestrado",DATA.SAGA!$B376+(365*24/12),DATA.SAGA!$B376+(365*48/12)),"*")</f>
        <v>44786</v>
      </c>
      <c r="H376" s="89" t="str">
        <f t="shared" si="21"/>
        <v>2022-2</v>
      </c>
      <c r="I376" s="87" t="str">
        <f>IF(DATA.SAGA!$K376="","*",YEAR(DATA.SAGA!$K376))</f>
        <v>*</v>
      </c>
      <c r="J376" s="89">
        <f ca="1">IF($D376="Formado",(DATA.SAGA!$K376-DATA.SAGA!$B376)/365*12,
IF(OR($D376="Pré-Inscrito",$D376="Matriculado",$D376="Pré-inscrito"),(TODAY()-DATA.SAGA!$B376)/365*12,"*"))</f>
        <v>28.043835616438354</v>
      </c>
      <c r="K376" s="89" t="str">
        <f t="shared" ca="1" si="15"/>
        <v>Defesa EM ATRASO</v>
      </c>
      <c r="L376" s="89" t="str">
        <f t="shared" ca="1" si="16"/>
        <v>*</v>
      </c>
      <c r="M376" s="87" t="str">
        <f t="shared" ca="1" si="17"/>
        <v>*</v>
      </c>
      <c r="N376" s="89" t="str">
        <f t="shared" si="20"/>
        <v>*</v>
      </c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 x14ac:dyDescent="0.2">
      <c r="A377" s="87" t="str">
        <f>IF(LEFT(DATA.SAGA!$D377,2)="MA","Mestrado",
IF(LEFT(DATA.SAGA!$D377,2)="DA","Doutorado",
IF(LEFT(DATA.SAGA!$D377,2)="PD","Pós-Doutorado")))</f>
        <v>Mestrado</v>
      </c>
      <c r="B377" s="87" t="str">
        <f>DATA.SAGA!$E377</f>
        <v>Adriana Alves Fortino</v>
      </c>
      <c r="C377" s="87" t="str">
        <f>IF(DATA.SAGA!$H377="","Sem orientador",DATA.SAGA!$H377)</f>
        <v>Sem orientador</v>
      </c>
      <c r="D377" s="87" t="str">
        <f>DATA.SAGA!$J377</f>
        <v>Desligado</v>
      </c>
      <c r="E377" s="87" t="str">
        <f>IF(DATA.SAGA!N377="","*",DATA.SAGA!N377)</f>
        <v>RJ</v>
      </c>
      <c r="F377" s="87">
        <f>YEAR(DATA.SAGA!$B377)</f>
        <v>2020</v>
      </c>
      <c r="G377" s="88" t="str">
        <f>IF(OR($D377="Pré-Inscrito",$D377="Matriculado",$D377="Trancado"),
IF($A377="Mestrado",DATA.SAGA!$B377+(365*24/12),DATA.SAGA!$B377+(365*48/12)),"*")</f>
        <v>*</v>
      </c>
      <c r="H377" s="89" t="str">
        <f t="shared" si="21"/>
        <v>*</v>
      </c>
      <c r="I377" s="87" t="str">
        <f>IF(DATA.SAGA!$K377="","*",YEAR(DATA.SAGA!$K377))</f>
        <v>*</v>
      </c>
      <c r="J377" s="89" t="str">
        <f ca="1">IF($D377="Formado",(DATA.SAGA!$K377-DATA.SAGA!$B377)/365*12,
IF(OR($D377="Pré-Inscrito",$D377="Matriculado",$D377="Pré-inscrito"),(TODAY()-DATA.SAGA!$B377)/365*12,"*"))</f>
        <v>*</v>
      </c>
      <c r="K377" s="89" t="str">
        <f t="shared" si="15"/>
        <v>Desligado</v>
      </c>
      <c r="L377" s="89" t="str">
        <f t="shared" si="16"/>
        <v>*</v>
      </c>
      <c r="M377" s="87" t="str">
        <f t="shared" ca="1" si="17"/>
        <v>*</v>
      </c>
      <c r="N377" s="89" t="str">
        <f t="shared" si="20"/>
        <v>*</v>
      </c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 x14ac:dyDescent="0.2">
      <c r="A378" s="87" t="str">
        <f>IF(LEFT(DATA.SAGA!$D378,2)="MA","Mestrado",
IF(LEFT(DATA.SAGA!$D378,2)="DA","Doutorado",
IF(LEFT(DATA.SAGA!$D378,2)="PD","Pós-Doutorado")))</f>
        <v>Mestrado</v>
      </c>
      <c r="B378" s="87" t="str">
        <f>DATA.SAGA!$E378</f>
        <v>Carlos Eduardo Pereira de Souza</v>
      </c>
      <c r="C378" s="87" t="str">
        <f>IF(DATA.SAGA!$H378="","Sem orientador",DATA.SAGA!$H378)</f>
        <v>FTO1124 - Leandro Nogueira</v>
      </c>
      <c r="D378" s="87" t="str">
        <f>DATA.SAGA!$J378</f>
        <v>Matriculado</v>
      </c>
      <c r="E378" s="87" t="str">
        <f>IF(DATA.SAGA!N378="","*",DATA.SAGA!N378)</f>
        <v>MA</v>
      </c>
      <c r="F378" s="87">
        <f>YEAR(DATA.SAGA!$B378)</f>
        <v>2020</v>
      </c>
      <c r="G378" s="88">
        <f>IF(OR($D378="Pré-Inscrito",$D378="Matriculado",$D378="Trancado"),
IF($A378="Mestrado",DATA.SAGA!$B378+(365*24/12),DATA.SAGA!$B378+(365*48/12)),"*")</f>
        <v>44786</v>
      </c>
      <c r="H378" s="89" t="str">
        <f t="shared" si="21"/>
        <v>2022-2</v>
      </c>
      <c r="I378" s="87" t="str">
        <f>IF(DATA.SAGA!$K378="","*",YEAR(DATA.SAGA!$K378))</f>
        <v>*</v>
      </c>
      <c r="J378" s="89">
        <f ca="1">IF($D378="Formado",(DATA.SAGA!$K378-DATA.SAGA!$B378)/365*12,
IF(OR($D378="Pré-Inscrito",$D378="Matriculado",$D378="Pré-inscrito"),(TODAY()-DATA.SAGA!$B378)/365*12,"*"))</f>
        <v>28.043835616438354</v>
      </c>
      <c r="K378" s="89" t="str">
        <f t="shared" ca="1" si="15"/>
        <v>Defesa EM ATRASO</v>
      </c>
      <c r="L378" s="89" t="str">
        <f t="shared" ca="1" si="16"/>
        <v>*</v>
      </c>
      <c r="M378" s="87" t="str">
        <f t="shared" ca="1" si="17"/>
        <v>*</v>
      </c>
      <c r="N378" s="89" t="str">
        <f t="shared" si="20"/>
        <v>*</v>
      </c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 x14ac:dyDescent="0.2">
      <c r="A379" s="87" t="str">
        <f>IF(LEFT(DATA.SAGA!$D379,2)="MA","Mestrado",
IF(LEFT(DATA.SAGA!$D379,2)="DA","Doutorado",
IF(LEFT(DATA.SAGA!$D379,2)="PD","Pós-Doutorado")))</f>
        <v>Mestrado</v>
      </c>
      <c r="B379" s="87" t="str">
        <f>DATA.SAGA!$E379</f>
        <v>Márcia Cristina Belino Tristão Bim</v>
      </c>
      <c r="C379" s="87" t="str">
        <f>IF(DATA.SAGA!$H379="","Sem orientador",DATA.SAGA!$H379)</f>
        <v>Sem orientador</v>
      </c>
      <c r="D379" s="87" t="str">
        <f>DATA.SAGA!$J379</f>
        <v>Cancelado</v>
      </c>
      <c r="E379" s="87" t="str">
        <f>IF(DATA.SAGA!N379="","*",DATA.SAGA!N379)</f>
        <v>PR</v>
      </c>
      <c r="F379" s="87">
        <f>YEAR(DATA.SAGA!$B379)</f>
        <v>2020</v>
      </c>
      <c r="G379" s="88" t="str">
        <f>IF(OR($D379="Pré-Inscrito",$D379="Matriculado",$D379="Trancado"),
IF($A379="Mestrado",DATA.SAGA!$B379+(365*24/12),DATA.SAGA!$B379+(365*48/12)),"*")</f>
        <v>*</v>
      </c>
      <c r="H379" s="89" t="str">
        <f t="shared" si="21"/>
        <v>*</v>
      </c>
      <c r="I379" s="87" t="str">
        <f>IF(DATA.SAGA!$K379="","*",YEAR(DATA.SAGA!$K379))</f>
        <v>*</v>
      </c>
      <c r="J379" s="89" t="str">
        <f ca="1">IF($D379="Formado",(DATA.SAGA!$K379-DATA.SAGA!$B379)/365*12,
IF(OR($D379="Pré-Inscrito",$D379="Matriculado",$D379="Pré-inscrito"),(TODAY()-DATA.SAGA!$B379)/365*12,"*"))</f>
        <v>*</v>
      </c>
      <c r="K379" s="89" t="str">
        <f t="shared" si="15"/>
        <v>Cancelado</v>
      </c>
      <c r="L379" s="89" t="str">
        <f t="shared" si="16"/>
        <v>*</v>
      </c>
      <c r="M379" s="87" t="str">
        <f t="shared" ca="1" si="17"/>
        <v>*</v>
      </c>
      <c r="N379" s="89" t="str">
        <f t="shared" si="20"/>
        <v>*</v>
      </c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 x14ac:dyDescent="0.2">
      <c r="A380" s="87" t="str">
        <f>IF(LEFT(DATA.SAGA!$D380,2)="MA","Mestrado",
IF(LEFT(DATA.SAGA!$D380,2)="DA","Doutorado",
IF(LEFT(DATA.SAGA!$D380,2)="PD","Pós-Doutorado")))</f>
        <v>Mestrado</v>
      </c>
      <c r="B380" s="87" t="str">
        <f>DATA.SAGA!$E380</f>
        <v>Francine Castro Escobar Furlani</v>
      </c>
      <c r="C380" s="87" t="str">
        <f>IF(DATA.SAGA!$H380="","Sem orientador",DATA.SAGA!$H380)</f>
        <v>FTO1063 - Luis Felipe Reis</v>
      </c>
      <c r="D380" s="87" t="str">
        <f>DATA.SAGA!$J380</f>
        <v>Matriculado</v>
      </c>
      <c r="E380" s="87" t="str">
        <f>IF(DATA.SAGA!N380="","*",DATA.SAGA!N380)</f>
        <v>PR</v>
      </c>
      <c r="F380" s="87">
        <f>YEAR(DATA.SAGA!$B380)</f>
        <v>2020</v>
      </c>
      <c r="G380" s="88">
        <f>IF(OR($D380="Pré-Inscrito",$D380="Matriculado",$D380="Trancado"),
IF($A380="Mestrado",DATA.SAGA!$B380+(365*24/12),DATA.SAGA!$B380+(365*48/12)),"*")</f>
        <v>44787</v>
      </c>
      <c r="H380" s="89" t="str">
        <f t="shared" si="21"/>
        <v>2022-2</v>
      </c>
      <c r="I380" s="87" t="str">
        <f>IF(DATA.SAGA!$K380="","*",YEAR(DATA.SAGA!$K380))</f>
        <v>*</v>
      </c>
      <c r="J380" s="89">
        <f ca="1">IF($D380="Formado",(DATA.SAGA!$K380-DATA.SAGA!$B380)/365*12,
IF(OR($D380="Pré-Inscrito",$D380="Matriculado",$D380="Pré-inscrito"),(TODAY()-DATA.SAGA!$B380)/365*12,"*"))</f>
        <v>28.010958904109593</v>
      </c>
      <c r="K380" s="89" t="str">
        <f t="shared" ca="1" si="15"/>
        <v>Defesa EM ATRASO</v>
      </c>
      <c r="L380" s="89" t="str">
        <f t="shared" ca="1" si="16"/>
        <v>*</v>
      </c>
      <c r="M380" s="87" t="str">
        <f t="shared" ca="1" si="17"/>
        <v>*</v>
      </c>
      <c r="N380" s="89" t="str">
        <f t="shared" si="20"/>
        <v>*</v>
      </c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 x14ac:dyDescent="0.2">
      <c r="A381" s="87" t="str">
        <f>IF(LEFT(DATA.SAGA!$D381,2)="MA","Mestrado",
IF(LEFT(DATA.SAGA!$D381,2)="DA","Doutorado",
IF(LEFT(DATA.SAGA!$D381,2)="PD","Pós-Doutorado")))</f>
        <v>Mestrado</v>
      </c>
      <c r="B381" s="87" t="str">
        <f>DATA.SAGA!$E381</f>
        <v>Jorge Fernando dos Santos</v>
      </c>
      <c r="C381" s="87" t="str">
        <f>IF(DATA.SAGA!$H381="","Sem orientador",DATA.SAGA!$H381)</f>
        <v>FTO1140 - Igor Jesus</v>
      </c>
      <c r="D381" s="87" t="str">
        <f>DATA.SAGA!$J381</f>
        <v>Matriculado</v>
      </c>
      <c r="E381" s="87" t="str">
        <f>IF(DATA.SAGA!N381="","*",DATA.SAGA!N381)</f>
        <v>RJ</v>
      </c>
      <c r="F381" s="87">
        <f>YEAR(DATA.SAGA!$B381)</f>
        <v>2020</v>
      </c>
      <c r="G381" s="88">
        <f>IF(OR($D381="Pré-Inscrito",$D381="Matriculado",$D381="Trancado"),
IF($A381="Mestrado",DATA.SAGA!$B381+(365*24/12),DATA.SAGA!$B381+(365*48/12)),"*")</f>
        <v>44787</v>
      </c>
      <c r="H381" s="89" t="str">
        <f t="shared" si="21"/>
        <v>2022-2</v>
      </c>
      <c r="I381" s="87" t="str">
        <f>IF(DATA.SAGA!$K381="","*",YEAR(DATA.SAGA!$K381))</f>
        <v>*</v>
      </c>
      <c r="J381" s="89">
        <f ca="1">IF($D381="Formado",(DATA.SAGA!$K381-DATA.SAGA!$B381)/365*12,
IF(OR($D381="Pré-Inscrito",$D381="Matriculado",$D381="Pré-inscrito"),(TODAY()-DATA.SAGA!$B381)/365*12,"*"))</f>
        <v>28.010958904109593</v>
      </c>
      <c r="K381" s="89" t="str">
        <f t="shared" ca="1" si="15"/>
        <v>Defesa EM ATRASO</v>
      </c>
      <c r="L381" s="89" t="str">
        <f t="shared" ca="1" si="16"/>
        <v>*</v>
      </c>
      <c r="M381" s="87" t="str">
        <f t="shared" ca="1" si="17"/>
        <v>*</v>
      </c>
      <c r="N381" s="89" t="str">
        <f t="shared" si="20"/>
        <v>*</v>
      </c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 x14ac:dyDescent="0.2">
      <c r="A382" s="87" t="str">
        <f>IF(LEFT(DATA.SAGA!$D382,2)="MA","Mestrado",
IF(LEFT(DATA.SAGA!$D382,2)="DA","Doutorado",
IF(LEFT(DATA.SAGA!$D382,2)="PD","Pós-Doutorado")))</f>
        <v>Mestrado</v>
      </c>
      <c r="B382" s="87" t="str">
        <f>DATA.SAGA!$E382</f>
        <v>Naiara Trivério Camacho</v>
      </c>
      <c r="C382" s="87" t="str">
        <f>IF(DATA.SAGA!$H382="","Sem orientador",DATA.SAGA!$H382)</f>
        <v>FTO1140 - Igor Jesus</v>
      </c>
      <c r="D382" s="87" t="str">
        <f>DATA.SAGA!$J382</f>
        <v>Matriculado</v>
      </c>
      <c r="E382" s="87" t="str">
        <f>IF(DATA.SAGA!N382="","*",DATA.SAGA!N382)</f>
        <v>RJ</v>
      </c>
      <c r="F382" s="87">
        <f>YEAR(DATA.SAGA!$B382)</f>
        <v>2020</v>
      </c>
      <c r="G382" s="88">
        <f>IF(OR($D382="Pré-Inscrito",$D382="Matriculado",$D382="Trancado"),
IF($A382="Mestrado",DATA.SAGA!$B382+(365*24/12),DATA.SAGA!$B382+(365*48/12)),"*")</f>
        <v>44787</v>
      </c>
      <c r="H382" s="89" t="str">
        <f t="shared" si="21"/>
        <v>2022-2</v>
      </c>
      <c r="I382" s="87" t="str">
        <f>IF(DATA.SAGA!$K382="","*",YEAR(DATA.SAGA!$K382))</f>
        <v>*</v>
      </c>
      <c r="J382" s="89">
        <f ca="1">IF($D382="Formado",(DATA.SAGA!$K382-DATA.SAGA!$B382)/365*12,
IF(OR($D382="Pré-Inscrito",$D382="Matriculado",$D382="Pré-inscrito"),(TODAY()-DATA.SAGA!$B382)/365*12,"*"))</f>
        <v>28.010958904109593</v>
      </c>
      <c r="K382" s="89" t="str">
        <f t="shared" ca="1" si="15"/>
        <v>Defesa EM ATRASO</v>
      </c>
      <c r="L382" s="89" t="str">
        <f t="shared" ca="1" si="16"/>
        <v>*</v>
      </c>
      <c r="M382" s="87" t="str">
        <f t="shared" ca="1" si="17"/>
        <v>*</v>
      </c>
      <c r="N382" s="89" t="str">
        <f t="shared" si="20"/>
        <v>*</v>
      </c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 x14ac:dyDescent="0.2">
      <c r="A383" s="87" t="str">
        <f>IF(LEFT(DATA.SAGA!$D383,2)="MA","Mestrado",
IF(LEFT(DATA.SAGA!$D383,2)="DA","Doutorado",
IF(LEFT(DATA.SAGA!$D383,2)="PD","Pós-Doutorado")))</f>
        <v>Mestrado</v>
      </c>
      <c r="B383" s="87" t="str">
        <f>DATA.SAGA!$E383</f>
        <v>Silviane de Camargo Slembarski</v>
      </c>
      <c r="C383" s="87" t="str">
        <f>IF(DATA.SAGA!$H383="","Sem orientador",DATA.SAGA!$H383)</f>
        <v>FTO1137 - Ney Filho</v>
      </c>
      <c r="D383" s="87" t="str">
        <f>DATA.SAGA!$J383</f>
        <v>Formado</v>
      </c>
      <c r="E383" s="87" t="str">
        <f>IF(DATA.SAGA!N383="","*",DATA.SAGA!N383)</f>
        <v>RJ</v>
      </c>
      <c r="F383" s="87">
        <f>YEAR(DATA.SAGA!$B383)</f>
        <v>2020</v>
      </c>
      <c r="G383" s="88" t="str">
        <f>IF(OR($D383="Pré-Inscrito",$D383="Matriculado",$D383="Trancado"),
IF($A383="Mestrado",DATA.SAGA!$B383+(365*24/12),DATA.SAGA!$B383+(365*48/12)),"*")</f>
        <v>*</v>
      </c>
      <c r="H383" s="89" t="str">
        <f t="shared" si="21"/>
        <v>*</v>
      </c>
      <c r="I383" s="87">
        <f>IF(DATA.SAGA!$K383="","*",YEAR(DATA.SAGA!$K383))</f>
        <v>2022</v>
      </c>
      <c r="J383" s="89">
        <f ca="1">IF($D383="Formado",(DATA.SAGA!$K383-DATA.SAGA!$B383)/365*12,
IF(OR($D383="Pré-Inscrito",$D383="Matriculado",$D383="Pré-inscrito"),(TODAY()-DATA.SAGA!$B383)/365*12,"*"))</f>
        <v>26.432876712328763</v>
      </c>
      <c r="K383" s="89" t="str">
        <f t="shared" si="15"/>
        <v>Formado</v>
      </c>
      <c r="L383" s="89">
        <f t="shared" ca="1" si="16"/>
        <v>26.432876712328763</v>
      </c>
      <c r="M383" s="87" t="str">
        <f t="shared" ca="1" si="17"/>
        <v>Egresso</v>
      </c>
      <c r="N383" s="89" t="str">
        <f t="shared" si="20"/>
        <v>*</v>
      </c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 x14ac:dyDescent="0.2">
      <c r="A384" s="87" t="str">
        <f>IF(LEFT(DATA.SAGA!$D384,2)="MA","Mestrado",
IF(LEFT(DATA.SAGA!$D384,2)="DA","Doutorado",
IF(LEFT(DATA.SAGA!$D384,2)="PD","Pós-Doutorado")))</f>
        <v>Mestrado</v>
      </c>
      <c r="B384" s="87" t="str">
        <f>DATA.SAGA!$E384</f>
        <v>Thales Carneiro Farias</v>
      </c>
      <c r="C384" s="87" t="str">
        <f>IF(DATA.SAGA!$H384="","Sem orientador",DATA.SAGA!$H384)</f>
        <v>FTO1140 - Igor Jesus</v>
      </c>
      <c r="D384" s="87" t="str">
        <f>DATA.SAGA!$J384</f>
        <v>Matriculado</v>
      </c>
      <c r="E384" s="87" t="str">
        <f>IF(DATA.SAGA!N384="","*",DATA.SAGA!N384)</f>
        <v>PB</v>
      </c>
      <c r="F384" s="87">
        <f>YEAR(DATA.SAGA!$B384)</f>
        <v>2020</v>
      </c>
      <c r="G384" s="88">
        <f>IF(OR($D384="Pré-Inscrito",$D384="Matriculado",$D384="Trancado"),
IF($A384="Mestrado",DATA.SAGA!$B384+(365*24/12),DATA.SAGA!$B384+(365*48/12)),"*")</f>
        <v>44787</v>
      </c>
      <c r="H384" s="89" t="str">
        <f t="shared" si="21"/>
        <v>2022-2</v>
      </c>
      <c r="I384" s="87" t="str">
        <f>IF(DATA.SAGA!$K384="","*",YEAR(DATA.SAGA!$K384))</f>
        <v>*</v>
      </c>
      <c r="J384" s="89">
        <f ca="1">IF($D384="Formado",(DATA.SAGA!$K384-DATA.SAGA!$B384)/365*12,
IF(OR($D384="Pré-Inscrito",$D384="Matriculado",$D384="Pré-inscrito"),(TODAY()-DATA.SAGA!$B384)/365*12,"*"))</f>
        <v>28.010958904109593</v>
      </c>
      <c r="K384" s="89" t="str">
        <f t="shared" ca="1" si="15"/>
        <v>Defesa EM ATRASO</v>
      </c>
      <c r="L384" s="89" t="str">
        <f t="shared" ca="1" si="16"/>
        <v>*</v>
      </c>
      <c r="M384" s="87" t="str">
        <f t="shared" ca="1" si="17"/>
        <v>*</v>
      </c>
      <c r="N384" s="89" t="str">
        <f t="shared" si="20"/>
        <v>*</v>
      </c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 x14ac:dyDescent="0.2">
      <c r="A385" s="87" t="str">
        <f>IF(LEFT(DATA.SAGA!$D385,2)="MA","Mestrado",
IF(LEFT(DATA.SAGA!$D385,2)="DA","Doutorado",
IF(LEFT(DATA.SAGA!$D385,2)="PD","Pós-Doutorado")))</f>
        <v>Mestrado</v>
      </c>
      <c r="B385" s="87" t="str">
        <f>DATA.SAGA!$E385</f>
        <v>Jonathan de Andrade Rocha</v>
      </c>
      <c r="C385" s="87" t="str">
        <f>IF(DATA.SAGA!$H385="","Sem orientador",DATA.SAGA!$H385)</f>
        <v>Sem orientador</v>
      </c>
      <c r="D385" s="87" t="str">
        <f>DATA.SAGA!$J385</f>
        <v>Trancado</v>
      </c>
      <c r="E385" s="87" t="str">
        <f>IF(DATA.SAGA!N385="","*",DATA.SAGA!N385)</f>
        <v>RJ</v>
      </c>
      <c r="F385" s="87">
        <f>YEAR(DATA.SAGA!$B385)</f>
        <v>2020</v>
      </c>
      <c r="G385" s="88">
        <f>IF(OR($D385="Pré-Inscrito",$D385="Matriculado",$D385="Trancado"),
IF($A385="Mestrado",DATA.SAGA!$B385+(365*24/12),DATA.SAGA!$B385+(365*48/12)),"*")</f>
        <v>44787</v>
      </c>
      <c r="H385" s="89" t="str">
        <f t="shared" si="21"/>
        <v>*</v>
      </c>
      <c r="I385" s="87" t="str">
        <f>IF(DATA.SAGA!$K385="","*",YEAR(DATA.SAGA!$K385))</f>
        <v>*</v>
      </c>
      <c r="J385" s="89" t="str">
        <f ca="1">IF($D385="Formado",(DATA.SAGA!$K385-DATA.SAGA!$B385)/365*12,
IF(OR($D385="Pré-Inscrito",$D385="Matriculado",$D385="Pré-inscrito"),(TODAY()-DATA.SAGA!$B385)/365*12,"*"))</f>
        <v>*</v>
      </c>
      <c r="K385" s="89" t="str">
        <f t="shared" si="15"/>
        <v>Trancado</v>
      </c>
      <c r="L385" s="89" t="str">
        <f t="shared" si="16"/>
        <v>*</v>
      </c>
      <c r="M385" s="87" t="str">
        <f t="shared" ca="1" si="17"/>
        <v>*</v>
      </c>
      <c r="N385" s="89" t="str">
        <f t="shared" si="20"/>
        <v>*</v>
      </c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 x14ac:dyDescent="0.2">
      <c r="A386" s="87" t="str">
        <f>IF(LEFT(DATA.SAGA!$D386,2)="MA","Mestrado",
IF(LEFT(DATA.SAGA!$D386,2)="DA","Doutorado",
IF(LEFT(DATA.SAGA!$D386,2)="PD","Pós-Doutorado")))</f>
        <v>Mestrado</v>
      </c>
      <c r="B386" s="87" t="str">
        <f>DATA.SAGA!$E386</f>
        <v>Isabelle da Nobrega Ferreira</v>
      </c>
      <c r="C386" s="87" t="str">
        <f>IF(DATA.SAGA!$H386="","Sem orientador",DATA.SAGA!$H386)</f>
        <v>FTO1101 - Agnaldo Lopes</v>
      </c>
      <c r="D386" s="87" t="str">
        <f>DATA.SAGA!$J386</f>
        <v>Formado</v>
      </c>
      <c r="E386" s="87" t="str">
        <f>IF(DATA.SAGA!N386="","*",DATA.SAGA!N386)</f>
        <v>RJ</v>
      </c>
      <c r="F386" s="87">
        <f>YEAR(DATA.SAGA!$B386)</f>
        <v>2020</v>
      </c>
      <c r="G386" s="88" t="str">
        <f>IF(OR($D386="Pré-Inscrito",$D386="Matriculado",$D386="Trancado"),
IF($A386="Mestrado",DATA.SAGA!$B386+(365*24/12),DATA.SAGA!$B386+(365*48/12)),"*")</f>
        <v>*</v>
      </c>
      <c r="H386" s="89" t="str">
        <f t="shared" si="21"/>
        <v>*</v>
      </c>
      <c r="I386" s="87">
        <f>IF(DATA.SAGA!$K386="","*",YEAR(DATA.SAGA!$K386))</f>
        <v>2022</v>
      </c>
      <c r="J386" s="89">
        <f ca="1">IF($D386="Formado",(DATA.SAGA!$K386-DATA.SAGA!$B386)/365*12,
IF(OR($D386="Pré-Inscrito",$D386="Matriculado",$D386="Pré-inscrito"),(TODAY()-DATA.SAGA!$B386)/365*12,"*"))</f>
        <v>19.06849315068493</v>
      </c>
      <c r="K386" s="89" t="str">
        <f t="shared" si="15"/>
        <v>Formado</v>
      </c>
      <c r="L386" s="89">
        <f t="shared" ca="1" si="16"/>
        <v>19.06849315068493</v>
      </c>
      <c r="M386" s="87" t="str">
        <f t="shared" ca="1" si="17"/>
        <v>Egresso</v>
      </c>
      <c r="N386" s="89" t="str">
        <f t="shared" ref="N386:N449" si="22">IF(AND(COUNTIF($B:$B,$B386)&gt;1,$A386="Doutorado"),"Sim","*")</f>
        <v>*</v>
      </c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 x14ac:dyDescent="0.2">
      <c r="A387" s="87" t="str">
        <f>IF(LEFT(DATA.SAGA!$D387,2)="MA","Mestrado",
IF(LEFT(DATA.SAGA!$D387,2)="DA","Doutorado",
IF(LEFT(DATA.SAGA!$D387,2)="PD","Pós-Doutorado")))</f>
        <v>Doutorado</v>
      </c>
      <c r="B387" s="87" t="str">
        <f>DATA.SAGA!$E387</f>
        <v>Tiago Costa Esteves</v>
      </c>
      <c r="C387" s="87" t="str">
        <f>IF(DATA.SAGA!$H387="","Sem orientador",DATA.SAGA!$H387)</f>
        <v>FTO1140 - Igor Jesus</v>
      </c>
      <c r="D387" s="87" t="str">
        <f>DATA.SAGA!$J387</f>
        <v>Matriculado</v>
      </c>
      <c r="E387" s="87" t="str">
        <f>IF(DATA.SAGA!N387="","*",DATA.SAGA!N387)</f>
        <v>PA</v>
      </c>
      <c r="F387" s="87">
        <f>YEAR(DATA.SAGA!$B387)</f>
        <v>2020</v>
      </c>
      <c r="G387" s="88">
        <f>IF(OR($D387="Pré-Inscrito",$D387="Matriculado",$D387="Trancado"),
IF($A387="Mestrado",DATA.SAGA!$B387+(365*24/12),DATA.SAGA!$B387+(365*48/12)),"*")</f>
        <v>45520</v>
      </c>
      <c r="H387" s="89" t="str">
        <f t="shared" ref="H387:H450" si="23">IF(OR($D387="Pré-Inscrito",$D387="Matriculado"),_xlfn.CONCAT(YEAR(G387),"-",IF(MONTH(G387)&lt;=6,1,2)),"*")</f>
        <v>2024-2</v>
      </c>
      <c r="I387" s="87" t="str">
        <f>IF(DATA.SAGA!$K387="","*",YEAR(DATA.SAGA!$K387))</f>
        <v>*</v>
      </c>
      <c r="J387" s="89">
        <f ca="1">IF($D387="Formado",(DATA.SAGA!$K387-DATA.SAGA!$B387)/365*12,
IF(OR($D387="Pré-Inscrito",$D387="Matriculado",$D387="Pré-inscrito"),(TODAY()-DATA.SAGA!$B387)/365*12,"*"))</f>
        <v>27.912328767123284</v>
      </c>
      <c r="K387" s="89" t="str">
        <f t="shared" ca="1" si="15"/>
        <v>Matriculado</v>
      </c>
      <c r="L387" s="89" t="str">
        <f t="shared" ca="1" si="16"/>
        <v>*</v>
      </c>
      <c r="M387" s="87" t="str">
        <f t="shared" ca="1" si="17"/>
        <v>*</v>
      </c>
      <c r="N387" s="89" t="str">
        <f t="shared" si="22"/>
        <v>*</v>
      </c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 x14ac:dyDescent="0.2">
      <c r="A388" s="87" t="str">
        <f>IF(LEFT(DATA.SAGA!$D388,2)="MA","Mestrado",
IF(LEFT(DATA.SAGA!$D388,2)="DA","Doutorado",
IF(LEFT(DATA.SAGA!$D388,2)="PD","Pós-Doutorado")))</f>
        <v>Mestrado</v>
      </c>
      <c r="B388" s="87" t="str">
        <f>DATA.SAGA!$E388</f>
        <v>Arinaldo de Sousa Almeida</v>
      </c>
      <c r="C388" s="87" t="str">
        <f>IF(DATA.SAGA!$H388="","Sem orientador",DATA.SAGA!$H388)</f>
        <v>Sem orientador</v>
      </c>
      <c r="D388" s="87" t="str">
        <f>DATA.SAGA!$J388</f>
        <v>Cancelado</v>
      </c>
      <c r="E388" s="87" t="str">
        <f>IF(DATA.SAGA!N388="","*",DATA.SAGA!N388)</f>
        <v>RJ</v>
      </c>
      <c r="F388" s="87">
        <f>YEAR(DATA.SAGA!$B388)</f>
        <v>2020</v>
      </c>
      <c r="G388" s="88" t="str">
        <f>IF(OR($D388="Pré-Inscrito",$D388="Matriculado",$D388="Trancado"),
IF($A388="Mestrado",DATA.SAGA!$B388+(365*24/12),DATA.SAGA!$B388+(365*48/12)),"*")</f>
        <v>*</v>
      </c>
      <c r="H388" s="89" t="str">
        <f t="shared" si="23"/>
        <v>*</v>
      </c>
      <c r="I388" s="87" t="str">
        <f>IF(DATA.SAGA!$K388="","*",YEAR(DATA.SAGA!$K388))</f>
        <v>*</v>
      </c>
      <c r="J388" s="89" t="str">
        <f ca="1">IF($D388="Formado",(DATA.SAGA!$K388-DATA.SAGA!$B388)/365*12,
IF(OR($D388="Pré-Inscrito",$D388="Matriculado",$D388="Pré-inscrito"),(TODAY()-DATA.SAGA!$B388)/365*12,"*"))</f>
        <v>*</v>
      </c>
      <c r="K388" s="89" t="str">
        <f t="shared" si="15"/>
        <v>Cancelado</v>
      </c>
      <c r="L388" s="89" t="str">
        <f t="shared" si="16"/>
        <v>*</v>
      </c>
      <c r="M388" s="87" t="str">
        <f t="shared" ca="1" si="17"/>
        <v>*</v>
      </c>
      <c r="N388" s="89" t="str">
        <f t="shared" si="22"/>
        <v>*</v>
      </c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 x14ac:dyDescent="0.2">
      <c r="A389" s="87" t="str">
        <f>IF(LEFT(DATA.SAGA!$D389,2)="MA","Mestrado",
IF(LEFT(DATA.SAGA!$D389,2)="DA","Doutorado",
IF(LEFT(DATA.SAGA!$D389,2)="PD","Pós-Doutorado")))</f>
        <v>Mestrado</v>
      </c>
      <c r="B389" s="87" t="str">
        <f>DATA.SAGA!$E389</f>
        <v>Flaviana Costa Cavalcante Feitosa</v>
      </c>
      <c r="C389" s="87" t="str">
        <f>IF(DATA.SAGA!$H389="","Sem orientador",DATA.SAGA!$H389)</f>
        <v>FTO1152 - Renato Almeida</v>
      </c>
      <c r="D389" s="87" t="str">
        <f>DATA.SAGA!$J389</f>
        <v>Matriculado</v>
      </c>
      <c r="E389" s="87" t="str">
        <f>IF(DATA.SAGA!N389="","*",DATA.SAGA!N389)</f>
        <v>CE</v>
      </c>
      <c r="F389" s="87">
        <f>YEAR(DATA.SAGA!$B389)</f>
        <v>2020</v>
      </c>
      <c r="G389" s="88">
        <f>IF(OR($D389="Pré-Inscrito",$D389="Matriculado",$D389="Trancado"),
IF($A389="Mestrado",DATA.SAGA!$B389+(365*24/12),DATA.SAGA!$B389+(365*48/12)),"*")</f>
        <v>44794</v>
      </c>
      <c r="H389" s="89" t="str">
        <f t="shared" si="23"/>
        <v>2022-2</v>
      </c>
      <c r="I389" s="87" t="str">
        <f>IF(DATA.SAGA!$K389="","*",YEAR(DATA.SAGA!$K389))</f>
        <v>*</v>
      </c>
      <c r="J389" s="89">
        <f ca="1">IF($D389="Formado",(DATA.SAGA!$K389-DATA.SAGA!$B389)/365*12,
IF(OR($D389="Pré-Inscrito",$D389="Matriculado",$D389="Pré-inscrito"),(TODAY()-DATA.SAGA!$B389)/365*12,"*"))</f>
        <v>27.780821917808218</v>
      </c>
      <c r="K389" s="89" t="str">
        <f t="shared" ca="1" si="15"/>
        <v>Defesa EM ATRASO</v>
      </c>
      <c r="L389" s="89" t="str">
        <f t="shared" ca="1" si="16"/>
        <v>*</v>
      </c>
      <c r="M389" s="87" t="str">
        <f t="shared" ca="1" si="17"/>
        <v>*</v>
      </c>
      <c r="N389" s="89" t="str">
        <f t="shared" si="22"/>
        <v>*</v>
      </c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 x14ac:dyDescent="0.2">
      <c r="A390" s="87" t="str">
        <f>IF(LEFT(DATA.SAGA!$D390,2)="MA","Mestrado",
IF(LEFT(DATA.SAGA!$D390,2)="DA","Doutorado",
IF(LEFT(DATA.SAGA!$D390,2)="PD","Pós-Doutorado")))</f>
        <v>Mestrado</v>
      </c>
      <c r="B390" s="87" t="str">
        <f>DATA.SAGA!$E390</f>
        <v>Gelson Gonçalves</v>
      </c>
      <c r="C390" s="87" t="str">
        <f>IF(DATA.SAGA!$H390="","Sem orientador",DATA.SAGA!$H390)</f>
        <v>FTO1063 - Luis Felipe Reis</v>
      </c>
      <c r="D390" s="87" t="str">
        <f>DATA.SAGA!$J390</f>
        <v>Formado</v>
      </c>
      <c r="E390" s="87" t="str">
        <f>IF(DATA.SAGA!N390="","*",DATA.SAGA!N390)</f>
        <v>PR</v>
      </c>
      <c r="F390" s="87">
        <f>YEAR(DATA.SAGA!$B390)</f>
        <v>2020</v>
      </c>
      <c r="G390" s="88" t="str">
        <f>IF(OR($D390="Pré-Inscrito",$D390="Matriculado",$D390="Trancado"),
IF($A390="Mestrado",DATA.SAGA!$B390+(365*24/12),DATA.SAGA!$B390+(365*48/12)),"*")</f>
        <v>*</v>
      </c>
      <c r="H390" s="89" t="str">
        <f t="shared" si="23"/>
        <v>*</v>
      </c>
      <c r="I390" s="87">
        <f>IF(DATA.SAGA!$K390="","*",YEAR(DATA.SAGA!$K390))</f>
        <v>2022</v>
      </c>
      <c r="J390" s="89">
        <f ca="1">IF($D390="Formado",(DATA.SAGA!$K390-DATA.SAGA!$B390)/365*12,
IF(OR($D390="Pré-Inscrito",$D390="Matriculado",$D390="Pré-inscrito"),(TODAY()-DATA.SAGA!$B390)/365*12,"*"))</f>
        <v>26.827397260273976</v>
      </c>
      <c r="K390" s="89" t="str">
        <f t="shared" si="15"/>
        <v>Formado</v>
      </c>
      <c r="L390" s="89">
        <f t="shared" ca="1" si="16"/>
        <v>26.827397260273976</v>
      </c>
      <c r="M390" s="87" t="str">
        <f t="shared" ca="1" si="17"/>
        <v>Egresso</v>
      </c>
      <c r="N390" s="89" t="str">
        <f t="shared" si="22"/>
        <v>*</v>
      </c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 x14ac:dyDescent="0.2">
      <c r="A391" s="87" t="str">
        <f>IF(LEFT(DATA.SAGA!$D391,2)="MA","Mestrado",
IF(LEFT(DATA.SAGA!$D391,2)="DA","Doutorado",
IF(LEFT(DATA.SAGA!$D391,2)="PD","Pós-Doutorado")))</f>
        <v>Doutorado</v>
      </c>
      <c r="B391" s="87" t="str">
        <f>DATA.SAGA!$E391</f>
        <v>Eduardo Gallas Leivas</v>
      </c>
      <c r="C391" s="87" t="str">
        <f>IF(DATA.SAGA!$H391="","Sem orientador",DATA.SAGA!$H391)</f>
        <v>FTO1124 - Leandro Nogueira</v>
      </c>
      <c r="D391" s="87" t="str">
        <f>DATA.SAGA!$J391</f>
        <v>Formado</v>
      </c>
      <c r="E391" s="87" t="str">
        <f>IF(DATA.SAGA!N391="","*",DATA.SAGA!N391)</f>
        <v>RJ</v>
      </c>
      <c r="F391" s="87">
        <f>YEAR(DATA.SAGA!$B391)</f>
        <v>2020</v>
      </c>
      <c r="G391" s="88" t="str">
        <f>IF(OR($D391="Pré-Inscrito",$D391="Matriculado",$D391="Trancado"),
IF($A391="Mestrado",DATA.SAGA!$B391+(365*24/12),DATA.SAGA!$B391+(365*48/12)),"*")</f>
        <v>*</v>
      </c>
      <c r="H391" s="89" t="str">
        <f t="shared" si="23"/>
        <v>*</v>
      </c>
      <c r="I391" s="87">
        <f>IF(DATA.SAGA!$K391="","*",YEAR(DATA.SAGA!$K391))</f>
        <v>2022</v>
      </c>
      <c r="J391" s="89">
        <f ca="1">IF($D391="Formado",(DATA.SAGA!$K391-DATA.SAGA!$B391)/365*12,
IF(OR($D391="Pré-Inscrito",$D391="Matriculado",$D391="Pré-inscrito"),(TODAY()-DATA.SAGA!$B391)/365*12,"*"))</f>
        <v>24.55890410958904</v>
      </c>
      <c r="K391" s="89" t="str">
        <f t="shared" si="15"/>
        <v>Formado</v>
      </c>
      <c r="L391" s="89">
        <f t="shared" ca="1" si="16"/>
        <v>24.55890410958904</v>
      </c>
      <c r="M391" s="87" t="str">
        <f t="shared" ca="1" si="17"/>
        <v>Egresso</v>
      </c>
      <c r="N391" s="89" t="str">
        <f t="shared" si="22"/>
        <v>Sim</v>
      </c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 x14ac:dyDescent="0.2">
      <c r="A392" s="87" t="str">
        <f>IF(LEFT(DATA.SAGA!$D392,2)="MA","Mestrado",
IF(LEFT(DATA.SAGA!$D392,2)="DA","Doutorado",
IF(LEFT(DATA.SAGA!$D392,2)="PD","Pós-Doutorado")))</f>
        <v>Mestrado</v>
      </c>
      <c r="B392" s="87" t="str">
        <f>DATA.SAGA!$E392</f>
        <v>Maria Carolina Carvalho dos Santos Schmitz</v>
      </c>
      <c r="C392" s="87" t="str">
        <f>IF(DATA.SAGA!$H392="","Sem orientador",DATA.SAGA!$H392)</f>
        <v>EDF1107 - Fabio Anjos</v>
      </c>
      <c r="D392" s="87" t="str">
        <f>DATA.SAGA!$J392</f>
        <v>Matriculado</v>
      </c>
      <c r="E392" s="87" t="str">
        <f>IF(DATA.SAGA!N392="","*",DATA.SAGA!N392)</f>
        <v>PR</v>
      </c>
      <c r="F392" s="87">
        <f>YEAR(DATA.SAGA!$B392)</f>
        <v>2020</v>
      </c>
      <c r="G392" s="88">
        <f>IF(OR($D392="Pré-Inscrito",$D392="Matriculado",$D392="Trancado"),
IF($A392="Mestrado",DATA.SAGA!$B392+(365*24/12),DATA.SAGA!$B392+(365*48/12)),"*")</f>
        <v>44910</v>
      </c>
      <c r="H392" s="89" t="str">
        <f t="shared" si="23"/>
        <v>2022-2</v>
      </c>
      <c r="I392" s="87" t="str">
        <f>IF(DATA.SAGA!$K392="","*",YEAR(DATA.SAGA!$K392))</f>
        <v>*</v>
      </c>
      <c r="J392" s="89">
        <f ca="1">IF($D392="Formado",(DATA.SAGA!$K392-DATA.SAGA!$B392)/365*12,
IF(OR($D392="Pré-Inscrito",$D392="Matriculado",$D392="Pré-inscrito"),(TODAY()-DATA.SAGA!$B392)/365*12,"*"))</f>
        <v>23.967123287671232</v>
      </c>
      <c r="K392" s="89" t="str">
        <f t="shared" ca="1" si="15"/>
        <v>Defesa imediata</v>
      </c>
      <c r="L392" s="89" t="str">
        <f t="shared" ca="1" si="16"/>
        <v>*</v>
      </c>
      <c r="M392" s="87" t="str">
        <f t="shared" ca="1" si="17"/>
        <v>*</v>
      </c>
      <c r="N392" s="89" t="str">
        <f t="shared" si="22"/>
        <v>*</v>
      </c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 x14ac:dyDescent="0.2">
      <c r="A393" s="87" t="str">
        <f>IF(LEFT(DATA.SAGA!$D393,2)="MA","Mestrado",
IF(LEFT(DATA.SAGA!$D393,2)="DA","Doutorado",
IF(LEFT(DATA.SAGA!$D393,2)="PD","Pós-Doutorado")))</f>
        <v>Doutorado</v>
      </c>
      <c r="B393" s="87" t="str">
        <f>DATA.SAGA!$E393</f>
        <v>Maria Alice Santos Tavares</v>
      </c>
      <c r="C393" s="87" t="str">
        <f>IF(DATA.SAGA!$H393="","Sem orientador",DATA.SAGA!$H393)</f>
        <v>FTO1101 - Agnaldo Lopes</v>
      </c>
      <c r="D393" s="87" t="str">
        <f>DATA.SAGA!$J393</f>
        <v>Matriculado</v>
      </c>
      <c r="E393" s="87" t="str">
        <f>IF(DATA.SAGA!N393="","*",DATA.SAGA!N393)</f>
        <v>RJ</v>
      </c>
      <c r="F393" s="87">
        <f>YEAR(DATA.SAGA!$B393)</f>
        <v>2020</v>
      </c>
      <c r="G393" s="88">
        <f>IF(OR($D393="Pré-Inscrito",$D393="Matriculado",$D393="Trancado"),
IF($A393="Mestrado",DATA.SAGA!$B393+(365*24/12),DATA.SAGA!$B393+(365*48/12)),"*")</f>
        <v>45641</v>
      </c>
      <c r="H393" s="89" t="str">
        <f t="shared" si="23"/>
        <v>2024-2</v>
      </c>
      <c r="I393" s="87" t="str">
        <f>IF(DATA.SAGA!$K393="","*",YEAR(DATA.SAGA!$K393))</f>
        <v>*</v>
      </c>
      <c r="J393" s="89">
        <f ca="1">IF($D393="Formado",(DATA.SAGA!$K393-DATA.SAGA!$B393)/365*12,
IF(OR($D393="Pré-Inscrito",$D393="Matriculado",$D393="Pré-inscrito"),(TODAY()-DATA.SAGA!$B393)/365*12,"*"))</f>
        <v>23.934246575342467</v>
      </c>
      <c r="K393" s="89" t="str">
        <f t="shared" ca="1" si="15"/>
        <v>Matriculado</v>
      </c>
      <c r="L393" s="89" t="str">
        <f t="shared" ca="1" si="16"/>
        <v>*</v>
      </c>
      <c r="M393" s="87" t="str">
        <f t="shared" ca="1" si="17"/>
        <v>*</v>
      </c>
      <c r="N393" s="89" t="str">
        <f t="shared" si="22"/>
        <v>*</v>
      </c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 x14ac:dyDescent="0.2">
      <c r="A394" s="87" t="str">
        <f>IF(LEFT(DATA.SAGA!$D394,2)="MA","Mestrado",
IF(LEFT(DATA.SAGA!$D394,2)="DA","Doutorado",
IF(LEFT(DATA.SAGA!$D394,2)="PD","Pós-Doutorado")))</f>
        <v>Doutorado</v>
      </c>
      <c r="B394" s="87" t="str">
        <f>DATA.SAGA!$E394</f>
        <v>Gabriel Parisotto</v>
      </c>
      <c r="C394" s="87" t="str">
        <f>IF(DATA.SAGA!$H394="","Sem orientador",DATA.SAGA!$H394)</f>
        <v>FTO1096 - Arthur Ferreira</v>
      </c>
      <c r="D394" s="87" t="str">
        <f>DATA.SAGA!$J394</f>
        <v>Matriculado</v>
      </c>
      <c r="E394" s="87" t="str">
        <f>IF(DATA.SAGA!N394="","*",DATA.SAGA!N394)</f>
        <v>RJ</v>
      </c>
      <c r="F394" s="87">
        <f>YEAR(DATA.SAGA!$B394)</f>
        <v>2020</v>
      </c>
      <c r="G394" s="88">
        <f>IF(OR($D394="Pré-Inscrito",$D394="Matriculado",$D394="Trancado"),
IF($A394="Mestrado",DATA.SAGA!$B394+(365*24/12),DATA.SAGA!$B394+(365*48/12)),"*")</f>
        <v>45641</v>
      </c>
      <c r="H394" s="89" t="str">
        <f t="shared" si="23"/>
        <v>2024-2</v>
      </c>
      <c r="I394" s="87" t="str">
        <f>IF(DATA.SAGA!$K394="","*",YEAR(DATA.SAGA!$K394))</f>
        <v>*</v>
      </c>
      <c r="J394" s="89">
        <f ca="1">IF($D394="Formado",(DATA.SAGA!$K394-DATA.SAGA!$B394)/365*12,
IF(OR($D394="Pré-Inscrito",$D394="Matriculado",$D394="Pré-inscrito"),(TODAY()-DATA.SAGA!$B394)/365*12,"*"))</f>
        <v>23.934246575342467</v>
      </c>
      <c r="K394" s="89" t="str">
        <f t="shared" ca="1" si="15"/>
        <v>Matriculado</v>
      </c>
      <c r="L394" s="89" t="str">
        <f t="shared" ca="1" si="16"/>
        <v>*</v>
      </c>
      <c r="M394" s="87" t="str">
        <f t="shared" ca="1" si="17"/>
        <v>*</v>
      </c>
      <c r="N394" s="89" t="str">
        <f t="shared" si="22"/>
        <v>Sim</v>
      </c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 x14ac:dyDescent="0.2">
      <c r="A395" s="87" t="str">
        <f>IF(LEFT(DATA.SAGA!$D395,2)="MA","Mestrado",
IF(LEFT(DATA.SAGA!$D395,2)="DA","Doutorado",
IF(LEFT(DATA.SAGA!$D395,2)="PD","Pós-Doutorado")))</f>
        <v>Mestrado</v>
      </c>
      <c r="B395" s="87" t="str">
        <f>DATA.SAGA!$E395</f>
        <v>Leandro Caramuru Pozzo</v>
      </c>
      <c r="C395" s="87" t="str">
        <f>IF(DATA.SAGA!$H395="","Sem orientador",DATA.SAGA!$H395)</f>
        <v>Sem orientador</v>
      </c>
      <c r="D395" s="87" t="str">
        <f>DATA.SAGA!$J395</f>
        <v>Cancelado</v>
      </c>
      <c r="E395" s="87" t="str">
        <f>IF(DATA.SAGA!N395="","*",DATA.SAGA!N395)</f>
        <v>PR</v>
      </c>
      <c r="F395" s="87">
        <f>YEAR(DATA.SAGA!$B395)</f>
        <v>2020</v>
      </c>
      <c r="G395" s="88" t="str">
        <f>IF(OR($D395="Pré-Inscrito",$D395="Matriculado",$D395="Trancado"),
IF($A395="Mestrado",DATA.SAGA!$B395+(365*24/12),DATA.SAGA!$B395+(365*48/12)),"*")</f>
        <v>*</v>
      </c>
      <c r="H395" s="89" t="str">
        <f t="shared" si="23"/>
        <v>*</v>
      </c>
      <c r="I395" s="87" t="str">
        <f>IF(DATA.SAGA!$K395="","*",YEAR(DATA.SAGA!$K395))</f>
        <v>*</v>
      </c>
      <c r="J395" s="89" t="str">
        <f ca="1">IF($D395="Formado",(DATA.SAGA!$K395-DATA.SAGA!$B395)/365*12,
IF(OR($D395="Pré-Inscrito",$D395="Matriculado",$D395="Pré-inscrito"),(TODAY()-DATA.SAGA!$B395)/365*12,"*"))</f>
        <v>*</v>
      </c>
      <c r="K395" s="89" t="str">
        <f t="shared" si="15"/>
        <v>Cancelado</v>
      </c>
      <c r="L395" s="89" t="str">
        <f t="shared" si="16"/>
        <v>*</v>
      </c>
      <c r="M395" s="87" t="str">
        <f t="shared" ca="1" si="17"/>
        <v>*</v>
      </c>
      <c r="N395" s="89" t="str">
        <f t="shared" si="22"/>
        <v>*</v>
      </c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 x14ac:dyDescent="0.2">
      <c r="A396" s="87" t="str">
        <f>IF(LEFT(DATA.SAGA!$D396,2)="MA","Mestrado",
IF(LEFT(DATA.SAGA!$D396,2)="DA","Doutorado",
IF(LEFT(DATA.SAGA!$D396,2)="PD","Pós-Doutorado")))</f>
        <v>Mestrado</v>
      </c>
      <c r="B396" s="87" t="str">
        <f>DATA.SAGA!$E396</f>
        <v>Jeana Carla da Silva Borges</v>
      </c>
      <c r="C396" s="87" t="str">
        <f>IF(DATA.SAGA!$H396="","Sem orientador",DATA.SAGA!$H396)</f>
        <v>FTO1063 - Luis Felipe Reis</v>
      </c>
      <c r="D396" s="87" t="str">
        <f>DATA.SAGA!$J396</f>
        <v>Matriculado</v>
      </c>
      <c r="E396" s="87" t="str">
        <f>IF(DATA.SAGA!N396="","*",DATA.SAGA!N396)</f>
        <v>RJ</v>
      </c>
      <c r="F396" s="87">
        <f>YEAR(DATA.SAGA!$B396)</f>
        <v>2020</v>
      </c>
      <c r="G396" s="88">
        <f>IF(OR($D396="Pré-Inscrito",$D396="Matriculado",$D396="Trancado"),
IF($A396="Mestrado",DATA.SAGA!$B396+(365*24/12),DATA.SAGA!$B396+(365*48/12)),"*")</f>
        <v>44911</v>
      </c>
      <c r="H396" s="89" t="str">
        <f t="shared" si="23"/>
        <v>2022-2</v>
      </c>
      <c r="I396" s="87" t="str">
        <f>IF(DATA.SAGA!$K396="","*",YEAR(DATA.SAGA!$K396))</f>
        <v>*</v>
      </c>
      <c r="J396" s="89">
        <f ca="1">IF($D396="Formado",(DATA.SAGA!$K396-DATA.SAGA!$B396)/365*12,
IF(OR($D396="Pré-Inscrito",$D396="Matriculado",$D396="Pré-inscrito"),(TODAY()-DATA.SAGA!$B396)/365*12,"*"))</f>
        <v>23.934246575342467</v>
      </c>
      <c r="K396" s="89" t="str">
        <f t="shared" ca="1" si="15"/>
        <v>Defesa imediata</v>
      </c>
      <c r="L396" s="89" t="str">
        <f t="shared" ca="1" si="16"/>
        <v>*</v>
      </c>
      <c r="M396" s="87" t="str">
        <f t="shared" ca="1" si="17"/>
        <v>*</v>
      </c>
      <c r="N396" s="89" t="str">
        <f t="shared" si="22"/>
        <v>*</v>
      </c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 x14ac:dyDescent="0.2">
      <c r="A397" s="87" t="str">
        <f>IF(LEFT(DATA.SAGA!$D397,2)="MA","Mestrado",
IF(LEFT(DATA.SAGA!$D397,2)="DA","Doutorado",
IF(LEFT(DATA.SAGA!$D397,2)="PD","Pós-Doutorado")))</f>
        <v>Mestrado</v>
      </c>
      <c r="B397" s="87" t="str">
        <f>DATA.SAGA!$E397</f>
        <v>Izabella Bárbara de Araújo Paz Melo</v>
      </c>
      <c r="C397" s="87" t="str">
        <f>IF(DATA.SAGA!$H397="","Sem orientador",DATA.SAGA!$H397)</f>
        <v>EDF1107 - Fabio Anjos</v>
      </c>
      <c r="D397" s="87" t="str">
        <f>DATA.SAGA!$J397</f>
        <v>Matriculado</v>
      </c>
      <c r="E397" s="87" t="str">
        <f>IF(DATA.SAGA!N397="","*",DATA.SAGA!N397)</f>
        <v>PI</v>
      </c>
      <c r="F397" s="87">
        <f>YEAR(DATA.SAGA!$B397)</f>
        <v>2020</v>
      </c>
      <c r="G397" s="88">
        <f>IF(OR($D397="Pré-Inscrito",$D397="Matriculado",$D397="Trancado"),
IF($A397="Mestrado",DATA.SAGA!$B397+(365*24/12),DATA.SAGA!$B397+(365*48/12)),"*")</f>
        <v>44911</v>
      </c>
      <c r="H397" s="89" t="str">
        <f t="shared" si="23"/>
        <v>2022-2</v>
      </c>
      <c r="I397" s="87" t="str">
        <f>IF(DATA.SAGA!$K397="","*",YEAR(DATA.SAGA!$K397))</f>
        <v>*</v>
      </c>
      <c r="J397" s="89">
        <f ca="1">IF($D397="Formado",(DATA.SAGA!$K397-DATA.SAGA!$B397)/365*12,
IF(OR($D397="Pré-Inscrito",$D397="Matriculado",$D397="Pré-inscrito"),(TODAY()-DATA.SAGA!$B397)/365*12,"*"))</f>
        <v>23.934246575342467</v>
      </c>
      <c r="K397" s="89" t="str">
        <f t="shared" ca="1" si="15"/>
        <v>Defesa imediata</v>
      </c>
      <c r="L397" s="89" t="str">
        <f t="shared" ca="1" si="16"/>
        <v>*</v>
      </c>
      <c r="M397" s="87" t="str">
        <f t="shared" ca="1" si="17"/>
        <v>*</v>
      </c>
      <c r="N397" s="89" t="str">
        <f t="shared" si="22"/>
        <v>*</v>
      </c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 x14ac:dyDescent="0.2">
      <c r="A398" s="87" t="str">
        <f>IF(LEFT(DATA.SAGA!$D398,2)="MA","Mestrado",
IF(LEFT(DATA.SAGA!$D398,2)="DA","Doutorado",
IF(LEFT(DATA.SAGA!$D398,2)="PD","Pós-Doutorado")))</f>
        <v>Mestrado</v>
      </c>
      <c r="B398" s="87" t="str">
        <f>DATA.SAGA!$E398</f>
        <v>Monica Schreiber</v>
      </c>
      <c r="C398" s="87" t="str">
        <f>IF(DATA.SAGA!$H398="","Sem orientador",DATA.SAGA!$H398)</f>
        <v>FTO1137 - Ney Filho</v>
      </c>
      <c r="D398" s="87" t="str">
        <f>DATA.SAGA!$J398</f>
        <v>Matriculado</v>
      </c>
      <c r="E398" s="87" t="str">
        <f>IF(DATA.SAGA!N398="","*",DATA.SAGA!N398)</f>
        <v>*</v>
      </c>
      <c r="F398" s="87">
        <f>YEAR(DATA.SAGA!$B398)</f>
        <v>2020</v>
      </c>
      <c r="G398" s="88">
        <f>IF(OR($D398="Pré-Inscrito",$D398="Matriculado",$D398="Trancado"),
IF($A398="Mestrado",DATA.SAGA!$B398+(365*24/12),DATA.SAGA!$B398+(365*48/12)),"*")</f>
        <v>44912</v>
      </c>
      <c r="H398" s="89" t="str">
        <f t="shared" si="23"/>
        <v>2022-2</v>
      </c>
      <c r="I398" s="87" t="str">
        <f>IF(DATA.SAGA!$K398="","*",YEAR(DATA.SAGA!$K398))</f>
        <v>*</v>
      </c>
      <c r="J398" s="89">
        <f ca="1">IF($D398="Formado",(DATA.SAGA!$K398-DATA.SAGA!$B398)/365*12,
IF(OR($D398="Pré-Inscrito",$D398="Matriculado",$D398="Pré-inscrito"),(TODAY()-DATA.SAGA!$B398)/365*12,"*"))</f>
        <v>23.901369863013699</v>
      </c>
      <c r="K398" s="89" t="str">
        <f t="shared" ca="1" si="15"/>
        <v>Defesa imediata</v>
      </c>
      <c r="L398" s="89" t="str">
        <f t="shared" ca="1" si="16"/>
        <v>*</v>
      </c>
      <c r="M398" s="87" t="str">
        <f t="shared" ca="1" si="17"/>
        <v>*</v>
      </c>
      <c r="N398" s="89" t="str">
        <f t="shared" si="22"/>
        <v>*</v>
      </c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 x14ac:dyDescent="0.2">
      <c r="A399" s="87" t="str">
        <f>IF(LEFT(DATA.SAGA!$D399,2)="MA","Mestrado",
IF(LEFT(DATA.SAGA!$D399,2)="DA","Doutorado",
IF(LEFT(DATA.SAGA!$D399,2)="PD","Pós-Doutorado")))</f>
        <v>Mestrado</v>
      </c>
      <c r="B399" s="87" t="str">
        <f>DATA.SAGA!$E399</f>
        <v>Cleber da Penha</v>
      </c>
      <c r="C399" s="87" t="str">
        <f>IF(DATA.SAGA!$H399="","Sem orientador",DATA.SAGA!$H399)</f>
        <v>FTO1063 - Luis Felipe Reis</v>
      </c>
      <c r="D399" s="87" t="str">
        <f>DATA.SAGA!$J399</f>
        <v>Matriculado</v>
      </c>
      <c r="E399" s="87" t="str">
        <f>IF(DATA.SAGA!N399="","*",DATA.SAGA!N399)</f>
        <v>RJ</v>
      </c>
      <c r="F399" s="87">
        <f>YEAR(DATA.SAGA!$B399)</f>
        <v>2020</v>
      </c>
      <c r="G399" s="88">
        <f>IF(OR($D399="Pré-Inscrito",$D399="Matriculado",$D399="Trancado"),
IF($A399="Mestrado",DATA.SAGA!$B399+(365*24/12),DATA.SAGA!$B399+(365*48/12)),"*")</f>
        <v>44913</v>
      </c>
      <c r="H399" s="89" t="str">
        <f t="shared" si="23"/>
        <v>2022-2</v>
      </c>
      <c r="I399" s="87" t="str">
        <f>IF(DATA.SAGA!$K399="","*",YEAR(DATA.SAGA!$K399))</f>
        <v>*</v>
      </c>
      <c r="J399" s="89">
        <f ca="1">IF($D399="Formado",(DATA.SAGA!$K399-DATA.SAGA!$B399)/365*12,
IF(OR($D399="Pré-Inscrito",$D399="Matriculado",$D399="Pré-inscrito"),(TODAY()-DATA.SAGA!$B399)/365*12,"*"))</f>
        <v>23.868493150684934</v>
      </c>
      <c r="K399" s="89" t="str">
        <f t="shared" ca="1" si="15"/>
        <v>Defesa imediata</v>
      </c>
      <c r="L399" s="89" t="str">
        <f t="shared" ca="1" si="16"/>
        <v>*</v>
      </c>
      <c r="M399" s="87" t="str">
        <f t="shared" ca="1" si="17"/>
        <v>*</v>
      </c>
      <c r="N399" s="89" t="str">
        <f t="shared" si="22"/>
        <v>*</v>
      </c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 x14ac:dyDescent="0.2">
      <c r="A400" s="87" t="str">
        <f>IF(LEFT(DATA.SAGA!$D400,2)="MA","Mestrado",
IF(LEFT(DATA.SAGA!$D400,2)="DA","Doutorado",
IF(LEFT(DATA.SAGA!$D400,2)="PD","Pós-Doutorado")))</f>
        <v>Mestrado</v>
      </c>
      <c r="B400" s="87" t="str">
        <f>DATA.SAGA!$E400</f>
        <v>Ricardo Bezerra Duarte Neto</v>
      </c>
      <c r="C400" s="87" t="str">
        <f>IF(DATA.SAGA!$H400="","Sem orientador",DATA.SAGA!$H400)</f>
        <v>FTO1152 - Renato Almeida</v>
      </c>
      <c r="D400" s="87" t="str">
        <f>DATA.SAGA!$J400</f>
        <v>Formado</v>
      </c>
      <c r="E400" s="87" t="str">
        <f>IF(DATA.SAGA!N400="","*",DATA.SAGA!N400)</f>
        <v>RJ</v>
      </c>
      <c r="F400" s="87">
        <f>YEAR(DATA.SAGA!$B400)</f>
        <v>2020</v>
      </c>
      <c r="G400" s="88" t="str">
        <f>IF(OR($D400="Pré-Inscrito",$D400="Matriculado",$D400="Trancado"),
IF($A400="Mestrado",DATA.SAGA!$B400+(365*24/12),DATA.SAGA!$B400+(365*48/12)),"*")</f>
        <v>*</v>
      </c>
      <c r="H400" s="89" t="str">
        <f t="shared" si="23"/>
        <v>*</v>
      </c>
      <c r="I400" s="87">
        <f>IF(DATA.SAGA!$K400="","*",YEAR(DATA.SAGA!$K400))</f>
        <v>2022</v>
      </c>
      <c r="J400" s="89">
        <f ca="1">IF($D400="Formado",(DATA.SAGA!$K400-DATA.SAGA!$B400)/365*12,
IF(OR($D400="Pré-Inscrito",$D400="Matriculado",$D400="Pré-inscrito"),(TODAY()-DATA.SAGA!$B400)/365*12,"*"))</f>
        <v>24.032876712328768</v>
      </c>
      <c r="K400" s="89" t="str">
        <f t="shared" si="15"/>
        <v>Formado</v>
      </c>
      <c r="L400" s="89">
        <f t="shared" ca="1" si="16"/>
        <v>24.032876712328768</v>
      </c>
      <c r="M400" s="87" t="str">
        <f t="shared" ca="1" si="17"/>
        <v>Egresso</v>
      </c>
      <c r="N400" s="89" t="str">
        <f t="shared" si="22"/>
        <v>*</v>
      </c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 x14ac:dyDescent="0.2">
      <c r="A401" s="87" t="str">
        <f>IF(LEFT(DATA.SAGA!$D401,2)="MA","Mestrado",
IF(LEFT(DATA.SAGA!$D401,2)="DA","Doutorado",
IF(LEFT(DATA.SAGA!$D401,2)="PD","Pós-Doutorado")))</f>
        <v>Mestrado</v>
      </c>
      <c r="B401" s="87" t="str">
        <f>DATA.SAGA!$E401</f>
        <v>Rosangela Romano Lopes John</v>
      </c>
      <c r="C401" s="87" t="str">
        <f>IF(DATA.SAGA!$H401="","Sem orientador",DATA.SAGA!$H401)</f>
        <v>EDF1107 - Fabio Anjos</v>
      </c>
      <c r="D401" s="87" t="str">
        <f>DATA.SAGA!$J401</f>
        <v>Matriculado</v>
      </c>
      <c r="E401" s="87" t="str">
        <f>IF(DATA.SAGA!N401="","*",DATA.SAGA!N401)</f>
        <v>RO</v>
      </c>
      <c r="F401" s="87">
        <f>YEAR(DATA.SAGA!$B401)</f>
        <v>2020</v>
      </c>
      <c r="G401" s="88">
        <f>IF(OR($D401="Pré-Inscrito",$D401="Matriculado",$D401="Trancado"),
IF($A401="Mestrado",DATA.SAGA!$B401+(365*24/12),DATA.SAGA!$B401+(365*48/12)),"*")</f>
        <v>44913</v>
      </c>
      <c r="H401" s="89" t="str">
        <f t="shared" si="23"/>
        <v>2022-2</v>
      </c>
      <c r="I401" s="87" t="str">
        <f>IF(DATA.SAGA!$K401="","*",YEAR(DATA.SAGA!$K401))</f>
        <v>*</v>
      </c>
      <c r="J401" s="89">
        <f ca="1">IF($D401="Formado",(DATA.SAGA!$K401-DATA.SAGA!$B401)/365*12,
IF(OR($D401="Pré-Inscrito",$D401="Matriculado",$D401="Pré-inscrito"),(TODAY()-DATA.SAGA!$B401)/365*12,"*"))</f>
        <v>23.868493150684934</v>
      </c>
      <c r="K401" s="89" t="str">
        <f t="shared" ca="1" si="15"/>
        <v>Defesa imediata</v>
      </c>
      <c r="L401" s="89" t="str">
        <f t="shared" ca="1" si="16"/>
        <v>*</v>
      </c>
      <c r="M401" s="87" t="str">
        <f t="shared" ca="1" si="17"/>
        <v>*</v>
      </c>
      <c r="N401" s="89" t="str">
        <f t="shared" si="22"/>
        <v>*</v>
      </c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 x14ac:dyDescent="0.2">
      <c r="A402" s="87" t="str">
        <f>IF(LEFT(DATA.SAGA!$D402,2)="MA","Mestrado",
IF(LEFT(DATA.SAGA!$D402,2)="DA","Doutorado",
IF(LEFT(DATA.SAGA!$D402,2)="PD","Pós-Doutorado")))</f>
        <v>Doutorado</v>
      </c>
      <c r="B402" s="87" t="str">
        <f>DATA.SAGA!$E402</f>
        <v>Luzianne Feijo Alexandre Paiva Guimarães</v>
      </c>
      <c r="C402" s="87" t="str">
        <f>IF(DATA.SAGA!$H402="","Sem orientador",DATA.SAGA!$H402)</f>
        <v>FTO1152 - Renato Almeida</v>
      </c>
      <c r="D402" s="87" t="str">
        <f>DATA.SAGA!$J402</f>
        <v>Matriculado</v>
      </c>
      <c r="E402" s="87" t="str">
        <f>IF(DATA.SAGA!N402="","*",DATA.SAGA!N402)</f>
        <v>RJ</v>
      </c>
      <c r="F402" s="87">
        <f>YEAR(DATA.SAGA!$B402)</f>
        <v>2020</v>
      </c>
      <c r="G402" s="88">
        <f>IF(OR($D402="Pré-Inscrito",$D402="Matriculado",$D402="Trancado"),
IF($A402="Mestrado",DATA.SAGA!$B402+(365*24/12),DATA.SAGA!$B402+(365*48/12)),"*")</f>
        <v>45647</v>
      </c>
      <c r="H402" s="89" t="str">
        <f t="shared" si="23"/>
        <v>2024-2</v>
      </c>
      <c r="I402" s="87" t="str">
        <f>IF(DATA.SAGA!$K402="","*",YEAR(DATA.SAGA!$K402))</f>
        <v>*</v>
      </c>
      <c r="J402" s="89">
        <f ca="1">IF($D402="Formado",(DATA.SAGA!$K402-DATA.SAGA!$B402)/365*12,
IF(OR($D402="Pré-Inscrito",$D402="Matriculado",$D402="Pré-inscrito"),(TODAY()-DATA.SAGA!$B402)/365*12,"*"))</f>
        <v>23.736986301369864</v>
      </c>
      <c r="K402" s="89" t="str">
        <f t="shared" ca="1" si="15"/>
        <v>Matriculado</v>
      </c>
      <c r="L402" s="89" t="str">
        <f t="shared" ca="1" si="16"/>
        <v>*</v>
      </c>
      <c r="M402" s="87" t="str">
        <f t="shared" ca="1" si="17"/>
        <v>*</v>
      </c>
      <c r="N402" s="89" t="str">
        <f t="shared" si="22"/>
        <v>*</v>
      </c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 x14ac:dyDescent="0.2">
      <c r="A403" s="87" t="str">
        <f>IF(LEFT(DATA.SAGA!$D403,2)="MA","Mestrado",
IF(LEFT(DATA.SAGA!$D403,2)="DA","Doutorado",
IF(LEFT(DATA.SAGA!$D403,2)="PD","Pós-Doutorado")))</f>
        <v>Doutorado</v>
      </c>
      <c r="B403" s="87" t="str">
        <f>DATA.SAGA!$E403</f>
        <v>Júlia Fernanda Magalhães Gomes Cruz</v>
      </c>
      <c r="C403" s="87" t="str">
        <f>IF(DATA.SAGA!$H403="","Sem orientador",DATA.SAGA!$H403)</f>
        <v>EDF1074 - Patrícia Vigário</v>
      </c>
      <c r="D403" s="87" t="str">
        <f>DATA.SAGA!$J403</f>
        <v>Matriculado</v>
      </c>
      <c r="E403" s="87" t="str">
        <f>IF(DATA.SAGA!N403="","*",DATA.SAGA!N403)</f>
        <v>RJ</v>
      </c>
      <c r="F403" s="87">
        <f>YEAR(DATA.SAGA!$B403)</f>
        <v>2021</v>
      </c>
      <c r="G403" s="88">
        <f>IF(OR($D403="Pré-Inscrito",$D403="Matriculado",$D403="Trancado"),
IF($A403="Mestrado",DATA.SAGA!$B403+(365*24/12),DATA.SAGA!$B403+(365*48/12)),"*")</f>
        <v>45718</v>
      </c>
      <c r="H403" s="89" t="str">
        <f t="shared" si="23"/>
        <v>2025-1</v>
      </c>
      <c r="I403" s="87" t="str">
        <f>IF(DATA.SAGA!$K403="","*",YEAR(DATA.SAGA!$K403))</f>
        <v>*</v>
      </c>
      <c r="J403" s="89">
        <f ca="1">IF($D403="Formado",(DATA.SAGA!$K403-DATA.SAGA!$B403)/365*12,
IF(OR($D403="Pré-Inscrito",$D403="Matriculado",$D403="Pré-inscrito"),(TODAY()-DATA.SAGA!$B403)/365*12,"*"))</f>
        <v>21.402739726027395</v>
      </c>
      <c r="K403" s="89" t="str">
        <f t="shared" ca="1" si="15"/>
        <v>Matriculado</v>
      </c>
      <c r="L403" s="89" t="str">
        <f t="shared" ca="1" si="16"/>
        <v>*</v>
      </c>
      <c r="M403" s="87" t="str">
        <f t="shared" ca="1" si="17"/>
        <v>*</v>
      </c>
      <c r="N403" s="89" t="str">
        <f t="shared" si="22"/>
        <v>*</v>
      </c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 x14ac:dyDescent="0.2">
      <c r="A404" s="87" t="str">
        <f>IF(LEFT(DATA.SAGA!$D404,2)="MA","Mestrado",
IF(LEFT(DATA.SAGA!$D404,2)="DA","Doutorado",
IF(LEFT(DATA.SAGA!$D404,2)="PD","Pós-Doutorado")))</f>
        <v>Mestrado</v>
      </c>
      <c r="B404" s="87" t="str">
        <f>DATA.SAGA!$E404</f>
        <v>Amauri Bueno de Oliveira</v>
      </c>
      <c r="C404" s="87" t="str">
        <f>IF(DATA.SAGA!$H404="","Sem orientador",DATA.SAGA!$H404)</f>
        <v>FTO1152 - Renato Almeida</v>
      </c>
      <c r="D404" s="87" t="str">
        <f>DATA.SAGA!$J404</f>
        <v>Matriculado</v>
      </c>
      <c r="E404" s="87" t="str">
        <f>IF(DATA.SAGA!N404="","*",DATA.SAGA!N404)</f>
        <v>RJ</v>
      </c>
      <c r="F404" s="87">
        <f>YEAR(DATA.SAGA!$B404)</f>
        <v>2021</v>
      </c>
      <c r="G404" s="88">
        <f>IF(OR($D404="Pré-Inscrito",$D404="Matriculado",$D404="Trancado"),
IF($A404="Mestrado",DATA.SAGA!$B404+(365*24/12),DATA.SAGA!$B404+(365*48/12)),"*")</f>
        <v>44988</v>
      </c>
      <c r="H404" s="89" t="str">
        <f t="shared" si="23"/>
        <v>2023-1</v>
      </c>
      <c r="I404" s="87" t="str">
        <f>IF(DATA.SAGA!$K404="","*",YEAR(DATA.SAGA!$K404))</f>
        <v>*</v>
      </c>
      <c r="J404" s="89">
        <f ca="1">IF($D404="Formado",(DATA.SAGA!$K404-DATA.SAGA!$B404)/365*12,
IF(OR($D404="Pré-Inscrito",$D404="Matriculado",$D404="Pré-inscrito"),(TODAY()-DATA.SAGA!$B404)/365*12,"*"))</f>
        <v>21.402739726027395</v>
      </c>
      <c r="K404" s="89" t="str">
        <f t="shared" ca="1" si="15"/>
        <v>Defesa imediata</v>
      </c>
      <c r="L404" s="89" t="str">
        <f t="shared" ca="1" si="16"/>
        <v>*</v>
      </c>
      <c r="M404" s="87" t="str">
        <f t="shared" ca="1" si="17"/>
        <v>*</v>
      </c>
      <c r="N404" s="89" t="str">
        <f t="shared" si="22"/>
        <v>*</v>
      </c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 x14ac:dyDescent="0.2">
      <c r="A405" s="87" t="str">
        <f>IF(LEFT(DATA.SAGA!$D405,2)="MA","Mestrado",
IF(LEFT(DATA.SAGA!$D405,2)="DA","Doutorado",
IF(LEFT(DATA.SAGA!$D405,2)="PD","Pós-Doutorado")))</f>
        <v>Mestrado</v>
      </c>
      <c r="B405" s="87" t="str">
        <f>DATA.SAGA!$E405</f>
        <v>Ana Carolinne Rodrigues Nogueira</v>
      </c>
      <c r="C405" s="87" t="str">
        <f>IF(DATA.SAGA!$H405="","Sem orientador",DATA.SAGA!$H405)</f>
        <v>FTO1140 - Igor Jesus</v>
      </c>
      <c r="D405" s="87" t="str">
        <f>DATA.SAGA!$J405</f>
        <v>Matriculado</v>
      </c>
      <c r="E405" s="87" t="str">
        <f>IF(DATA.SAGA!N405="","*",DATA.SAGA!N405)</f>
        <v>RJ</v>
      </c>
      <c r="F405" s="87">
        <f>YEAR(DATA.SAGA!$B405)</f>
        <v>2021</v>
      </c>
      <c r="G405" s="88">
        <f>IF(OR($D405="Pré-Inscrito",$D405="Matriculado",$D405="Trancado"),
IF($A405="Mestrado",DATA.SAGA!$B405+(365*24/12),DATA.SAGA!$B405+(365*48/12)),"*")</f>
        <v>44988</v>
      </c>
      <c r="H405" s="89" t="str">
        <f t="shared" si="23"/>
        <v>2023-1</v>
      </c>
      <c r="I405" s="87" t="str">
        <f>IF(DATA.SAGA!$K405="","*",YEAR(DATA.SAGA!$K405))</f>
        <v>*</v>
      </c>
      <c r="J405" s="89">
        <f ca="1">IF($D405="Formado",(DATA.SAGA!$K405-DATA.SAGA!$B405)/365*12,
IF(OR($D405="Pré-Inscrito",$D405="Matriculado",$D405="Pré-inscrito"),(TODAY()-DATA.SAGA!$B405)/365*12,"*"))</f>
        <v>21.402739726027395</v>
      </c>
      <c r="K405" s="89" t="str">
        <f t="shared" ca="1" si="15"/>
        <v>Defesa imediata</v>
      </c>
      <c r="L405" s="89" t="str">
        <f t="shared" ca="1" si="16"/>
        <v>*</v>
      </c>
      <c r="M405" s="87" t="str">
        <f t="shared" ca="1" si="17"/>
        <v>*</v>
      </c>
      <c r="N405" s="89" t="str">
        <f t="shared" si="22"/>
        <v>*</v>
      </c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 x14ac:dyDescent="0.2">
      <c r="A406" s="87" t="str">
        <f>IF(LEFT(DATA.SAGA!$D406,2)="MA","Mestrado",
IF(LEFT(DATA.SAGA!$D406,2)="DA","Doutorado",
IF(LEFT(DATA.SAGA!$D406,2)="PD","Pós-Doutorado")))</f>
        <v>Mestrado</v>
      </c>
      <c r="B406" s="87" t="str">
        <f>DATA.SAGA!$E406</f>
        <v>Larissa Carqueija Barranco</v>
      </c>
      <c r="C406" s="87" t="str">
        <f>IF(DATA.SAGA!$H406="","Sem orientador",DATA.SAGA!$H406)</f>
        <v>EDF1074 - Patrícia Vigário</v>
      </c>
      <c r="D406" s="87" t="str">
        <f>DATA.SAGA!$J406</f>
        <v>Matriculado</v>
      </c>
      <c r="E406" s="87" t="str">
        <f>IF(DATA.SAGA!N406="","*",DATA.SAGA!N406)</f>
        <v>RJ</v>
      </c>
      <c r="F406" s="87">
        <f>YEAR(DATA.SAGA!$B406)</f>
        <v>2021</v>
      </c>
      <c r="G406" s="88">
        <f>IF(OR($D406="Pré-Inscrito",$D406="Matriculado",$D406="Trancado"),
IF($A406="Mestrado",DATA.SAGA!$B406+(365*24/12),DATA.SAGA!$B406+(365*48/12)),"*")</f>
        <v>44988</v>
      </c>
      <c r="H406" s="89" t="str">
        <f t="shared" si="23"/>
        <v>2023-1</v>
      </c>
      <c r="I406" s="87" t="str">
        <f>IF(DATA.SAGA!$K406="","*",YEAR(DATA.SAGA!$K406))</f>
        <v>*</v>
      </c>
      <c r="J406" s="89">
        <f ca="1">IF($D406="Formado",(DATA.SAGA!$K406-DATA.SAGA!$B406)/365*12,
IF(OR($D406="Pré-Inscrito",$D406="Matriculado",$D406="Pré-inscrito"),(TODAY()-DATA.SAGA!$B406)/365*12,"*"))</f>
        <v>21.402739726027395</v>
      </c>
      <c r="K406" s="89" t="str">
        <f t="shared" ca="1" si="15"/>
        <v>Defesa imediata</v>
      </c>
      <c r="L406" s="89" t="str">
        <f t="shared" ca="1" si="16"/>
        <v>*</v>
      </c>
      <c r="M406" s="87" t="str">
        <f t="shared" ca="1" si="17"/>
        <v>*</v>
      </c>
      <c r="N406" s="89" t="str">
        <f t="shared" si="22"/>
        <v>*</v>
      </c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 x14ac:dyDescent="0.2">
      <c r="A407" s="87" t="str">
        <f>IF(LEFT(DATA.SAGA!$D407,2)="MA","Mestrado",
IF(LEFT(DATA.SAGA!$D407,2)="DA","Doutorado",
IF(LEFT(DATA.SAGA!$D407,2)="PD","Pós-Doutorado")))</f>
        <v>Mestrado</v>
      </c>
      <c r="B407" s="87" t="str">
        <f>DATA.SAGA!$E407</f>
        <v>Roberta de Souza Teixeira Ribeiro</v>
      </c>
      <c r="C407" s="87" t="str">
        <f>IF(DATA.SAGA!$H407="","Sem orientador",DATA.SAGA!$H407)</f>
        <v>FTO1096 - Arthur Ferreira</v>
      </c>
      <c r="D407" s="87" t="str">
        <f>DATA.SAGA!$J407</f>
        <v>Matriculado</v>
      </c>
      <c r="E407" s="87" t="str">
        <f>IF(DATA.SAGA!N407="","*",DATA.SAGA!N407)</f>
        <v>RJ</v>
      </c>
      <c r="F407" s="87">
        <f>YEAR(DATA.SAGA!$B407)</f>
        <v>2021</v>
      </c>
      <c r="G407" s="88">
        <f>IF(OR($D407="Pré-Inscrito",$D407="Matriculado",$D407="Trancado"),
IF($A407="Mestrado",DATA.SAGA!$B407+(365*24/12),DATA.SAGA!$B407+(365*48/12)),"*")</f>
        <v>44988</v>
      </c>
      <c r="H407" s="89" t="str">
        <f t="shared" si="23"/>
        <v>2023-1</v>
      </c>
      <c r="I407" s="87" t="str">
        <f>IF(DATA.SAGA!$K407="","*",YEAR(DATA.SAGA!$K407))</f>
        <v>*</v>
      </c>
      <c r="J407" s="89">
        <f ca="1">IF($D407="Formado",(DATA.SAGA!$K407-DATA.SAGA!$B407)/365*12,
IF(OR($D407="Pré-Inscrito",$D407="Matriculado",$D407="Pré-inscrito"),(TODAY()-DATA.SAGA!$B407)/365*12,"*"))</f>
        <v>21.402739726027395</v>
      </c>
      <c r="K407" s="89" t="str">
        <f t="shared" ca="1" si="15"/>
        <v>Defesa imediata</v>
      </c>
      <c r="L407" s="89" t="str">
        <f t="shared" ca="1" si="16"/>
        <v>*</v>
      </c>
      <c r="M407" s="87" t="str">
        <f t="shared" ca="1" si="17"/>
        <v>*</v>
      </c>
      <c r="N407" s="89" t="str">
        <f t="shared" si="22"/>
        <v>*</v>
      </c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 x14ac:dyDescent="0.2">
      <c r="A408" s="87" t="str">
        <f>IF(LEFT(DATA.SAGA!$D408,2)="MA","Mestrado",
IF(LEFT(DATA.SAGA!$D408,2)="DA","Doutorado",
IF(LEFT(DATA.SAGA!$D408,2)="PD","Pós-Doutorado")))</f>
        <v>Mestrado</v>
      </c>
      <c r="B408" s="87" t="str">
        <f>DATA.SAGA!$E408</f>
        <v>Jéssica Pinto Martins do Rio</v>
      </c>
      <c r="C408" s="87" t="str">
        <f>IF(DATA.SAGA!$H408="","Sem orientador",DATA.SAGA!$H408)</f>
        <v>FTO1124 - Leandro Nogueira</v>
      </c>
      <c r="D408" s="87" t="str">
        <f>DATA.SAGA!$J408</f>
        <v>Matriculado</v>
      </c>
      <c r="E408" s="87" t="str">
        <f>IF(DATA.SAGA!N408="","*",DATA.SAGA!N408)</f>
        <v>RJ</v>
      </c>
      <c r="F408" s="87">
        <f>YEAR(DATA.SAGA!$B408)</f>
        <v>2021</v>
      </c>
      <c r="G408" s="88">
        <f>IF(OR($D408="Pré-Inscrito",$D408="Matriculado",$D408="Trancado"),
IF($A408="Mestrado",DATA.SAGA!$B408+(365*24/12),DATA.SAGA!$B408+(365*48/12)),"*")</f>
        <v>44988</v>
      </c>
      <c r="H408" s="89" t="str">
        <f t="shared" si="23"/>
        <v>2023-1</v>
      </c>
      <c r="I408" s="87" t="str">
        <f>IF(DATA.SAGA!$K408="","*",YEAR(DATA.SAGA!$K408))</f>
        <v>*</v>
      </c>
      <c r="J408" s="89">
        <f ca="1">IF($D408="Formado",(DATA.SAGA!$K408-DATA.SAGA!$B408)/365*12,
IF(OR($D408="Pré-Inscrito",$D408="Matriculado",$D408="Pré-inscrito"),(TODAY()-DATA.SAGA!$B408)/365*12,"*"))</f>
        <v>21.402739726027395</v>
      </c>
      <c r="K408" s="89" t="str">
        <f t="shared" ca="1" si="15"/>
        <v>Defesa imediata</v>
      </c>
      <c r="L408" s="89" t="str">
        <f t="shared" ca="1" si="16"/>
        <v>*</v>
      </c>
      <c r="M408" s="87" t="str">
        <f t="shared" ca="1" si="17"/>
        <v>*</v>
      </c>
      <c r="N408" s="89" t="str">
        <f t="shared" si="22"/>
        <v>*</v>
      </c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 x14ac:dyDescent="0.2">
      <c r="A409" s="87" t="str">
        <f>IF(LEFT(DATA.SAGA!$D409,2)="MA","Mestrado",
IF(LEFT(DATA.SAGA!$D409,2)="DA","Doutorado",
IF(LEFT(DATA.SAGA!$D409,2)="PD","Pós-Doutorado")))</f>
        <v>Mestrado</v>
      </c>
      <c r="B409" s="87" t="str">
        <f>DATA.SAGA!$E409</f>
        <v>Maicon Vinicius dos Santos Nazareth</v>
      </c>
      <c r="C409" s="87" t="str">
        <f>IF(DATA.SAGA!$H409="","Sem orientador",DATA.SAGA!$H409)</f>
        <v>EDF1084 - Thiago Carvalho</v>
      </c>
      <c r="D409" s="87" t="str">
        <f>DATA.SAGA!$J409</f>
        <v>Matriculado</v>
      </c>
      <c r="E409" s="87" t="str">
        <f>IF(DATA.SAGA!N409="","*",DATA.SAGA!N409)</f>
        <v>RJ</v>
      </c>
      <c r="F409" s="87">
        <f>YEAR(DATA.SAGA!$B409)</f>
        <v>2021</v>
      </c>
      <c r="G409" s="88">
        <f>IF(OR($D409="Pré-Inscrito",$D409="Matriculado",$D409="Trancado"),
IF($A409="Mestrado",DATA.SAGA!$B409+(365*24/12),DATA.SAGA!$B409+(365*48/12)),"*")</f>
        <v>44988</v>
      </c>
      <c r="H409" s="89" t="str">
        <f t="shared" si="23"/>
        <v>2023-1</v>
      </c>
      <c r="I409" s="87" t="str">
        <f>IF(DATA.SAGA!$K409="","*",YEAR(DATA.SAGA!$K409))</f>
        <v>*</v>
      </c>
      <c r="J409" s="89">
        <f ca="1">IF($D409="Formado",(DATA.SAGA!$K409-DATA.SAGA!$B409)/365*12,
IF(OR($D409="Pré-Inscrito",$D409="Matriculado",$D409="Pré-inscrito"),(TODAY()-DATA.SAGA!$B409)/365*12,"*"))</f>
        <v>21.402739726027395</v>
      </c>
      <c r="K409" s="89" t="str">
        <f t="shared" ca="1" si="15"/>
        <v>Defesa imediata</v>
      </c>
      <c r="L409" s="89" t="str">
        <f t="shared" ca="1" si="16"/>
        <v>*</v>
      </c>
      <c r="M409" s="87" t="str">
        <f t="shared" ca="1" si="17"/>
        <v>*</v>
      </c>
      <c r="N409" s="89" t="str">
        <f t="shared" si="22"/>
        <v>*</v>
      </c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 x14ac:dyDescent="0.2">
      <c r="A410" s="87" t="str">
        <f>IF(LEFT(DATA.SAGA!$D410,2)="MA","Mestrado",
IF(LEFT(DATA.SAGA!$D410,2)="DA","Doutorado",
IF(LEFT(DATA.SAGA!$D410,2)="PD","Pós-Doutorado")))</f>
        <v>Mestrado</v>
      </c>
      <c r="B410" s="87" t="str">
        <f>DATA.SAGA!$E410</f>
        <v>Rachel Marini Figueira Chiote Alves de Oliveira</v>
      </c>
      <c r="C410" s="87" t="str">
        <f>IF(DATA.SAGA!$H410="","Sem orientador",DATA.SAGA!$H410)</f>
        <v>FTO1124 - Leandro Nogueira</v>
      </c>
      <c r="D410" s="87" t="str">
        <f>DATA.SAGA!$J410</f>
        <v>Matriculado</v>
      </c>
      <c r="E410" s="87" t="str">
        <f>IF(DATA.SAGA!N410="","*",DATA.SAGA!N410)</f>
        <v>RJ</v>
      </c>
      <c r="F410" s="87">
        <f>YEAR(DATA.SAGA!$B410)</f>
        <v>2021</v>
      </c>
      <c r="G410" s="88">
        <f>IF(OR($D410="Pré-Inscrito",$D410="Matriculado",$D410="Trancado"),
IF($A410="Mestrado",DATA.SAGA!$B410+(365*24/12),DATA.SAGA!$B410+(365*48/12)),"*")</f>
        <v>44988</v>
      </c>
      <c r="H410" s="89" t="str">
        <f t="shared" si="23"/>
        <v>2023-1</v>
      </c>
      <c r="I410" s="87" t="str">
        <f>IF(DATA.SAGA!$K410="","*",YEAR(DATA.SAGA!$K410))</f>
        <v>*</v>
      </c>
      <c r="J410" s="89">
        <f ca="1">IF($D410="Formado",(DATA.SAGA!$K410-DATA.SAGA!$B410)/365*12,
IF(OR($D410="Pré-Inscrito",$D410="Matriculado",$D410="Pré-inscrito"),(TODAY()-DATA.SAGA!$B410)/365*12,"*"))</f>
        <v>21.402739726027395</v>
      </c>
      <c r="K410" s="89" t="str">
        <f t="shared" ca="1" si="15"/>
        <v>Defesa imediata</v>
      </c>
      <c r="L410" s="89" t="str">
        <f t="shared" ca="1" si="16"/>
        <v>*</v>
      </c>
      <c r="M410" s="87" t="str">
        <f t="shared" ca="1" si="17"/>
        <v>*</v>
      </c>
      <c r="N410" s="89" t="str">
        <f t="shared" si="22"/>
        <v>*</v>
      </c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 x14ac:dyDescent="0.2">
      <c r="A411" s="87" t="str">
        <f>IF(LEFT(DATA.SAGA!$D411,2)="MA","Mestrado",
IF(LEFT(DATA.SAGA!$D411,2)="DA","Doutorado",
IF(LEFT(DATA.SAGA!$D411,2)="PD","Pós-Doutorado")))</f>
        <v>Mestrado</v>
      </c>
      <c r="B411" s="87" t="str">
        <f>DATA.SAGA!$E411</f>
        <v>Paola Peixoto dos Santos</v>
      </c>
      <c r="C411" s="87" t="str">
        <f>IF(DATA.SAGA!$H411="","Sem orientador",DATA.SAGA!$H411)</f>
        <v>EDF1084 - Thiago Carvalho</v>
      </c>
      <c r="D411" s="87" t="str">
        <f>DATA.SAGA!$J411</f>
        <v>Matriculado</v>
      </c>
      <c r="E411" s="87" t="str">
        <f>IF(DATA.SAGA!N411="","*",DATA.SAGA!N411)</f>
        <v>RJ</v>
      </c>
      <c r="F411" s="87">
        <f>YEAR(DATA.SAGA!$B411)</f>
        <v>2021</v>
      </c>
      <c r="G411" s="88">
        <f>IF(OR($D411="Pré-Inscrito",$D411="Matriculado",$D411="Trancado"),
IF($A411="Mestrado",DATA.SAGA!$B411+(365*24/12),DATA.SAGA!$B411+(365*48/12)),"*")</f>
        <v>44988</v>
      </c>
      <c r="H411" s="89" t="str">
        <f t="shared" si="23"/>
        <v>2023-1</v>
      </c>
      <c r="I411" s="87" t="str">
        <f>IF(DATA.SAGA!$K411="","*",YEAR(DATA.SAGA!$K411))</f>
        <v>*</v>
      </c>
      <c r="J411" s="89">
        <f ca="1">IF($D411="Formado",(DATA.SAGA!$K411-DATA.SAGA!$B411)/365*12,
IF(OR($D411="Pré-Inscrito",$D411="Matriculado",$D411="Pré-inscrito"),(TODAY()-DATA.SAGA!$B411)/365*12,"*"))</f>
        <v>21.402739726027395</v>
      </c>
      <c r="K411" s="89" t="str">
        <f t="shared" ca="1" si="15"/>
        <v>Defesa imediata</v>
      </c>
      <c r="L411" s="89" t="str">
        <f t="shared" ca="1" si="16"/>
        <v>*</v>
      </c>
      <c r="M411" s="87" t="str">
        <f t="shared" ca="1" si="17"/>
        <v>*</v>
      </c>
      <c r="N411" s="89" t="str">
        <f t="shared" si="22"/>
        <v>*</v>
      </c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 x14ac:dyDescent="0.2">
      <c r="A412" s="87" t="str">
        <f>IF(LEFT(DATA.SAGA!$D412,2)="MA","Mestrado",
IF(LEFT(DATA.SAGA!$D412,2)="DA","Doutorado",
IF(LEFT(DATA.SAGA!$D412,2)="PD","Pós-Doutorado")))</f>
        <v>Doutorado</v>
      </c>
      <c r="B412" s="87" t="str">
        <f>DATA.SAGA!$E412</f>
        <v>Mary Helena Vasconcelos</v>
      </c>
      <c r="C412" s="87" t="str">
        <f>IF(DATA.SAGA!$H412="","Sem orientador",DATA.SAGA!$H412)</f>
        <v>FTO1063 - Luis Felipe Reis</v>
      </c>
      <c r="D412" s="87" t="str">
        <f>DATA.SAGA!$J412</f>
        <v>Matriculado</v>
      </c>
      <c r="E412" s="87" t="str">
        <f>IF(DATA.SAGA!N412="","*",DATA.SAGA!N412)</f>
        <v>CE</v>
      </c>
      <c r="F412" s="87">
        <f>YEAR(DATA.SAGA!$B412)</f>
        <v>2021</v>
      </c>
      <c r="G412" s="88">
        <f>IF(OR($D412="Pré-Inscrito",$D412="Matriculado",$D412="Trancado"),
IF($A412="Mestrado",DATA.SAGA!$B412+(365*24/12),DATA.SAGA!$B412+(365*48/12)),"*")</f>
        <v>45719</v>
      </c>
      <c r="H412" s="89" t="str">
        <f t="shared" si="23"/>
        <v>2025-1</v>
      </c>
      <c r="I412" s="87" t="str">
        <f>IF(DATA.SAGA!$K412="","*",YEAR(DATA.SAGA!$K412))</f>
        <v>*</v>
      </c>
      <c r="J412" s="89">
        <f ca="1">IF($D412="Formado",(DATA.SAGA!$K412-DATA.SAGA!$B412)/365*12,
IF(OR($D412="Pré-Inscrito",$D412="Matriculado",$D412="Pré-inscrito"),(TODAY()-DATA.SAGA!$B412)/365*12,"*"))</f>
        <v>21.36986301369863</v>
      </c>
      <c r="K412" s="89" t="str">
        <f t="shared" ca="1" si="15"/>
        <v>Matriculado</v>
      </c>
      <c r="L412" s="89" t="str">
        <f t="shared" ca="1" si="16"/>
        <v>*</v>
      </c>
      <c r="M412" s="87" t="str">
        <f t="shared" ca="1" si="17"/>
        <v>*</v>
      </c>
      <c r="N412" s="89" t="str">
        <f t="shared" si="22"/>
        <v>*</v>
      </c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 x14ac:dyDescent="0.2">
      <c r="A413" s="87" t="str">
        <f>IF(LEFT(DATA.SAGA!$D413,2)="MA","Mestrado",
IF(LEFT(DATA.SAGA!$D413,2)="DA","Doutorado",
IF(LEFT(DATA.SAGA!$D413,2)="PD","Pós-Doutorado")))</f>
        <v>Mestrado</v>
      </c>
      <c r="B413" s="87" t="str">
        <f>DATA.SAGA!$E413</f>
        <v>Danielle Gonçalves Ramos</v>
      </c>
      <c r="C413" s="87" t="str">
        <f>IF(DATA.SAGA!$H413="","Sem orientador",DATA.SAGA!$H413)</f>
        <v>EDF1084 - Thiago Carvalho</v>
      </c>
      <c r="D413" s="87" t="str">
        <f>DATA.SAGA!$J413</f>
        <v>Matriculado</v>
      </c>
      <c r="E413" s="87" t="str">
        <f>IF(DATA.SAGA!N413="","*",DATA.SAGA!N413)</f>
        <v>PR</v>
      </c>
      <c r="F413" s="87">
        <f>YEAR(DATA.SAGA!$B413)</f>
        <v>2021</v>
      </c>
      <c r="G413" s="88">
        <f>IF(OR($D413="Pré-Inscrito",$D413="Matriculado",$D413="Trancado"),
IF($A413="Mestrado",DATA.SAGA!$B413+(365*24/12),DATA.SAGA!$B413+(365*48/12)),"*")</f>
        <v>44989</v>
      </c>
      <c r="H413" s="89" t="str">
        <f t="shared" si="23"/>
        <v>2023-1</v>
      </c>
      <c r="I413" s="87" t="str">
        <f>IF(DATA.SAGA!$K413="","*",YEAR(DATA.SAGA!$K413))</f>
        <v>*</v>
      </c>
      <c r="J413" s="89">
        <f ca="1">IF($D413="Formado",(DATA.SAGA!$K413-DATA.SAGA!$B413)/365*12,
IF(OR($D413="Pré-Inscrito",$D413="Matriculado",$D413="Pré-inscrito"),(TODAY()-DATA.SAGA!$B413)/365*12,"*"))</f>
        <v>21.36986301369863</v>
      </c>
      <c r="K413" s="89" t="str">
        <f t="shared" ca="1" si="15"/>
        <v>Defesa imediata</v>
      </c>
      <c r="L413" s="89" t="str">
        <f t="shared" ca="1" si="16"/>
        <v>*</v>
      </c>
      <c r="M413" s="87" t="str">
        <f t="shared" ca="1" si="17"/>
        <v>*</v>
      </c>
      <c r="N413" s="89" t="str">
        <f t="shared" si="22"/>
        <v>*</v>
      </c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 x14ac:dyDescent="0.2">
      <c r="A414" s="87" t="str">
        <f>IF(LEFT(DATA.SAGA!$D414,2)="MA","Mestrado",
IF(LEFT(DATA.SAGA!$D414,2)="DA","Doutorado",
IF(LEFT(DATA.SAGA!$D414,2)="PD","Pós-Doutorado")))</f>
        <v>Doutorado</v>
      </c>
      <c r="B414" s="87" t="str">
        <f>DATA.SAGA!$E414</f>
        <v>Ana Nery de Castro Feitosa</v>
      </c>
      <c r="C414" s="87" t="str">
        <f>IF(DATA.SAGA!$H414="","Sem orientador",DATA.SAGA!$H414)</f>
        <v>Sem orientador</v>
      </c>
      <c r="D414" s="87" t="str">
        <f>DATA.SAGA!$J414</f>
        <v>Cancelado</v>
      </c>
      <c r="E414" s="87" t="str">
        <f>IF(DATA.SAGA!N414="","*",DATA.SAGA!N414)</f>
        <v>CE</v>
      </c>
      <c r="F414" s="87">
        <f>YEAR(DATA.SAGA!$B414)</f>
        <v>2021</v>
      </c>
      <c r="G414" s="88" t="str">
        <f>IF(OR($D414="Pré-Inscrito",$D414="Matriculado",$D414="Trancado"),
IF($A414="Mestrado",DATA.SAGA!$B414+(365*24/12),DATA.SAGA!$B414+(365*48/12)),"*")</f>
        <v>*</v>
      </c>
      <c r="H414" s="89" t="str">
        <f t="shared" si="23"/>
        <v>*</v>
      </c>
      <c r="I414" s="87" t="str">
        <f>IF(DATA.SAGA!$K414="","*",YEAR(DATA.SAGA!$K414))</f>
        <v>*</v>
      </c>
      <c r="J414" s="89" t="str">
        <f ca="1">IF($D414="Formado",(DATA.SAGA!$K414-DATA.SAGA!$B414)/365*12,
IF(OR($D414="Pré-Inscrito",$D414="Matriculado",$D414="Pré-inscrito"),(TODAY()-DATA.SAGA!$B414)/365*12,"*"))</f>
        <v>*</v>
      </c>
      <c r="K414" s="89" t="str">
        <f t="shared" si="15"/>
        <v>Cancelado</v>
      </c>
      <c r="L414" s="89" t="str">
        <f t="shared" si="16"/>
        <v>*</v>
      </c>
      <c r="M414" s="87" t="str">
        <f t="shared" ca="1" si="17"/>
        <v>*</v>
      </c>
      <c r="N414" s="89" t="str">
        <f t="shared" si="22"/>
        <v>Sim</v>
      </c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 x14ac:dyDescent="0.2">
      <c r="A415" s="87" t="str">
        <f>IF(LEFT(DATA.SAGA!$D415,2)="MA","Mestrado",
IF(LEFT(DATA.SAGA!$D415,2)="DA","Doutorado",
IF(LEFT(DATA.SAGA!$D415,2)="PD","Pós-Doutorado")))</f>
        <v>Doutorado</v>
      </c>
      <c r="B415" s="87" t="str">
        <f>DATA.SAGA!$E415</f>
        <v>Rafael Alexandre de Oliveira Deucher</v>
      </c>
      <c r="C415" s="87" t="str">
        <f>IF(DATA.SAGA!$H415="","Sem orientador",DATA.SAGA!$H415)</f>
        <v>FTO1101 - Agnaldo Lopes</v>
      </c>
      <c r="D415" s="87" t="str">
        <f>DATA.SAGA!$J415</f>
        <v>Pré-inscrito</v>
      </c>
      <c r="E415" s="87" t="str">
        <f>IF(DATA.SAGA!N415="","*",DATA.SAGA!N415)</f>
        <v>RJ</v>
      </c>
      <c r="F415" s="87">
        <f>YEAR(DATA.SAGA!$B415)</f>
        <v>2021</v>
      </c>
      <c r="G415" s="88">
        <f>IF(OR($D415="Pré-Inscrito",$D415="Matriculado",$D415="Trancado"),
IF($A415="Mestrado",DATA.SAGA!$B415+(365*24/12),DATA.SAGA!$B415+(365*48/12)),"*")</f>
        <v>45720</v>
      </c>
      <c r="H415" s="89" t="str">
        <f t="shared" si="23"/>
        <v>2025-1</v>
      </c>
      <c r="I415" s="87" t="str">
        <f>IF(DATA.SAGA!$K415="","*",YEAR(DATA.SAGA!$K415))</f>
        <v>*</v>
      </c>
      <c r="J415" s="89">
        <f ca="1">IF($D415="Formado",(DATA.SAGA!$K415-DATA.SAGA!$B415)/365*12,
IF(OR($D415="Pré-Inscrito",$D415="Matriculado",$D415="Pré-inscrito"),(TODAY()-DATA.SAGA!$B415)/365*12,"*"))</f>
        <v>21.336986301369862</v>
      </c>
      <c r="K415" s="89" t="str">
        <f t="shared" ca="1" si="15"/>
        <v>Pré-inscrito</v>
      </c>
      <c r="L415" s="89" t="str">
        <f t="shared" ca="1" si="16"/>
        <v>*</v>
      </c>
      <c r="M415" s="87" t="str">
        <f t="shared" ca="1" si="17"/>
        <v>*</v>
      </c>
      <c r="N415" s="89" t="str">
        <f t="shared" si="22"/>
        <v>Sim</v>
      </c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 x14ac:dyDescent="0.2">
      <c r="A416" s="87" t="str">
        <f>IF(LEFT(DATA.SAGA!$D416,2)="MA","Mestrado",
IF(LEFT(DATA.SAGA!$D416,2)="DA","Doutorado",
IF(LEFT(DATA.SAGA!$D416,2)="PD","Pós-Doutorado")))</f>
        <v>Doutorado</v>
      </c>
      <c r="B416" s="87" t="str">
        <f>DATA.SAGA!$E416</f>
        <v>Vinicius da Silva Freitas</v>
      </c>
      <c r="C416" s="87" t="str">
        <f>IF(DATA.SAGA!$H416="","Sem orientador",DATA.SAGA!$H416)</f>
        <v>FTO1096 - Arthur Ferreira</v>
      </c>
      <c r="D416" s="87" t="str">
        <f>DATA.SAGA!$J416</f>
        <v>Matriculado</v>
      </c>
      <c r="E416" s="87" t="str">
        <f>IF(DATA.SAGA!N416="","*",DATA.SAGA!N416)</f>
        <v>ES</v>
      </c>
      <c r="F416" s="87">
        <f>YEAR(DATA.SAGA!$B416)</f>
        <v>2021</v>
      </c>
      <c r="G416" s="88">
        <f>IF(OR($D416="Pré-Inscrito",$D416="Matriculado",$D416="Trancado"),
IF($A416="Mestrado",DATA.SAGA!$B416+(365*24/12),DATA.SAGA!$B416+(365*48/12)),"*")</f>
        <v>45720</v>
      </c>
      <c r="H416" s="89" t="str">
        <f t="shared" si="23"/>
        <v>2025-1</v>
      </c>
      <c r="I416" s="87" t="str">
        <f>IF(DATA.SAGA!$K416="","*",YEAR(DATA.SAGA!$K416))</f>
        <v>*</v>
      </c>
      <c r="J416" s="89">
        <f ca="1">IF($D416="Formado",(DATA.SAGA!$K416-DATA.SAGA!$B416)/365*12,
IF(OR($D416="Pré-Inscrito",$D416="Matriculado",$D416="Pré-inscrito"),(TODAY()-DATA.SAGA!$B416)/365*12,"*"))</f>
        <v>21.336986301369862</v>
      </c>
      <c r="K416" s="89" t="str">
        <f t="shared" ca="1" si="15"/>
        <v>Matriculado</v>
      </c>
      <c r="L416" s="89" t="str">
        <f t="shared" ca="1" si="16"/>
        <v>*</v>
      </c>
      <c r="M416" s="87" t="str">
        <f t="shared" ca="1" si="17"/>
        <v>*</v>
      </c>
      <c r="N416" s="89" t="str">
        <f t="shared" si="22"/>
        <v>*</v>
      </c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 x14ac:dyDescent="0.2">
      <c r="A417" s="87" t="str">
        <f>IF(LEFT(DATA.SAGA!$D417,2)="MA","Mestrado",
IF(LEFT(DATA.SAGA!$D417,2)="DA","Doutorado",
IF(LEFT(DATA.SAGA!$D417,2)="PD","Pós-Doutorado")))</f>
        <v>Mestrado</v>
      </c>
      <c r="B417" s="87" t="str">
        <f>DATA.SAGA!$E417</f>
        <v>Cristianne Rafael Campos</v>
      </c>
      <c r="C417" s="87" t="str">
        <f>IF(DATA.SAGA!$H417="","Sem orientador",DATA.SAGA!$H417)</f>
        <v>Sem orientador</v>
      </c>
      <c r="D417" s="87" t="str">
        <f>DATA.SAGA!$J417</f>
        <v>Cancelado</v>
      </c>
      <c r="E417" s="87" t="str">
        <f>IF(DATA.SAGA!N417="","*",DATA.SAGA!N417)</f>
        <v>RJ</v>
      </c>
      <c r="F417" s="87">
        <f>YEAR(DATA.SAGA!$B417)</f>
        <v>2021</v>
      </c>
      <c r="G417" s="88" t="str">
        <f>IF(OR($D417="Pré-Inscrito",$D417="Matriculado",$D417="Trancado"),
IF($A417="Mestrado",DATA.SAGA!$B417+(365*24/12),DATA.SAGA!$B417+(365*48/12)),"*")</f>
        <v>*</v>
      </c>
      <c r="H417" s="89" t="str">
        <f t="shared" si="23"/>
        <v>*</v>
      </c>
      <c r="I417" s="87" t="str">
        <f>IF(DATA.SAGA!$K417="","*",YEAR(DATA.SAGA!$K417))</f>
        <v>*</v>
      </c>
      <c r="J417" s="89" t="str">
        <f ca="1">IF($D417="Formado",(DATA.SAGA!$K417-DATA.SAGA!$B417)/365*12,
IF(OR($D417="Pré-Inscrito",$D417="Matriculado",$D417="Pré-inscrito"),(TODAY()-DATA.SAGA!$B417)/365*12,"*"))</f>
        <v>*</v>
      </c>
      <c r="K417" s="89" t="str">
        <f t="shared" si="15"/>
        <v>Cancelado</v>
      </c>
      <c r="L417" s="89" t="str">
        <f t="shared" si="16"/>
        <v>*</v>
      </c>
      <c r="M417" s="87" t="str">
        <f t="shared" ca="1" si="17"/>
        <v>*</v>
      </c>
      <c r="N417" s="89" t="str">
        <f t="shared" si="22"/>
        <v>*</v>
      </c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 x14ac:dyDescent="0.2">
      <c r="A418" s="87" t="str">
        <f>IF(LEFT(DATA.SAGA!$D418,2)="MA","Mestrado",
IF(LEFT(DATA.SAGA!$D418,2)="DA","Doutorado",
IF(LEFT(DATA.SAGA!$D418,2)="PD","Pós-Doutorado")))</f>
        <v>Doutorado</v>
      </c>
      <c r="B418" s="87" t="str">
        <f>DATA.SAGA!$E418</f>
        <v>Paulo César de Lima Andrelino</v>
      </c>
      <c r="C418" s="87" t="str">
        <f>IF(DATA.SAGA!$H418="","Sem orientador",DATA.SAGA!$H418)</f>
        <v>FTO1096 - Arthur Ferreira</v>
      </c>
      <c r="D418" s="87" t="str">
        <f>DATA.SAGA!$J418</f>
        <v>Matriculado</v>
      </c>
      <c r="E418" s="87" t="str">
        <f>IF(DATA.SAGA!N418="","*",DATA.SAGA!N418)</f>
        <v>CE</v>
      </c>
      <c r="F418" s="87">
        <f>YEAR(DATA.SAGA!$B418)</f>
        <v>2021</v>
      </c>
      <c r="G418" s="88">
        <f>IF(OR($D418="Pré-Inscrito",$D418="Matriculado",$D418="Trancado"),
IF($A418="Mestrado",DATA.SAGA!$B418+(365*24/12),DATA.SAGA!$B418+(365*48/12)),"*")</f>
        <v>45721</v>
      </c>
      <c r="H418" s="89" t="str">
        <f t="shared" si="23"/>
        <v>2025-1</v>
      </c>
      <c r="I418" s="87" t="str">
        <f>IF(DATA.SAGA!$K418="","*",YEAR(DATA.SAGA!$K418))</f>
        <v>*</v>
      </c>
      <c r="J418" s="89">
        <f ca="1">IF($D418="Formado",(DATA.SAGA!$K418-DATA.SAGA!$B418)/365*12,
IF(OR($D418="Pré-Inscrito",$D418="Matriculado",$D418="Pré-inscrito"),(TODAY()-DATA.SAGA!$B418)/365*12,"*"))</f>
        <v>21.304109589041097</v>
      </c>
      <c r="K418" s="89" t="str">
        <f t="shared" ca="1" si="15"/>
        <v>Matriculado</v>
      </c>
      <c r="L418" s="89" t="str">
        <f t="shared" ca="1" si="16"/>
        <v>*</v>
      </c>
      <c r="M418" s="87" t="str">
        <f t="shared" ca="1" si="17"/>
        <v>*</v>
      </c>
      <c r="N418" s="89" t="str">
        <f t="shared" si="22"/>
        <v>*</v>
      </c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 x14ac:dyDescent="0.2">
      <c r="A419" s="87" t="str">
        <f>IF(LEFT(DATA.SAGA!$D419,2)="MA","Mestrado",
IF(LEFT(DATA.SAGA!$D419,2)="DA","Doutorado",
IF(LEFT(DATA.SAGA!$D419,2)="PD","Pós-Doutorado")))</f>
        <v>Mestrado</v>
      </c>
      <c r="B419" s="87" t="str">
        <f>DATA.SAGA!$E419</f>
        <v>Fabiana Santos Aires</v>
      </c>
      <c r="C419" s="87" t="str">
        <f>IF(DATA.SAGA!$H419="","Sem orientador",DATA.SAGA!$H419)</f>
        <v>Sem orientador</v>
      </c>
      <c r="D419" s="87" t="str">
        <f>DATA.SAGA!$J419</f>
        <v>Cancelado</v>
      </c>
      <c r="E419" s="87" t="str">
        <f>IF(DATA.SAGA!N419="","*",DATA.SAGA!N419)</f>
        <v>RJ</v>
      </c>
      <c r="F419" s="87">
        <f>YEAR(DATA.SAGA!$B419)</f>
        <v>2021</v>
      </c>
      <c r="G419" s="88" t="str">
        <f>IF(OR($D419="Pré-Inscrito",$D419="Matriculado",$D419="Trancado"),
IF($A419="Mestrado",DATA.SAGA!$B419+(365*24/12),DATA.SAGA!$B419+(365*48/12)),"*")</f>
        <v>*</v>
      </c>
      <c r="H419" s="89" t="str">
        <f t="shared" si="23"/>
        <v>*</v>
      </c>
      <c r="I419" s="87" t="str">
        <f>IF(DATA.SAGA!$K419="","*",YEAR(DATA.SAGA!$K419))</f>
        <v>*</v>
      </c>
      <c r="J419" s="89" t="str">
        <f ca="1">IF($D419="Formado",(DATA.SAGA!$K419-DATA.SAGA!$B419)/365*12,
IF(OR($D419="Pré-Inscrito",$D419="Matriculado",$D419="Pré-inscrito"),(TODAY()-DATA.SAGA!$B419)/365*12,"*"))</f>
        <v>*</v>
      </c>
      <c r="K419" s="89" t="str">
        <f t="shared" si="15"/>
        <v>Cancelado</v>
      </c>
      <c r="L419" s="89" t="str">
        <f t="shared" si="16"/>
        <v>*</v>
      </c>
      <c r="M419" s="87" t="str">
        <f t="shared" ca="1" si="17"/>
        <v>*</v>
      </c>
      <c r="N419" s="89" t="str">
        <f t="shared" si="22"/>
        <v>*</v>
      </c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 x14ac:dyDescent="0.2">
      <c r="A420" s="87" t="str">
        <f>IF(LEFT(DATA.SAGA!$D420,2)="MA","Mestrado",
IF(LEFT(DATA.SAGA!$D420,2)="DA","Doutorado",
IF(LEFT(DATA.SAGA!$D420,2)="PD","Pós-Doutorado")))</f>
        <v>Mestrado</v>
      </c>
      <c r="B420" s="87" t="str">
        <f>DATA.SAGA!$E420</f>
        <v>Wesley Ronney Aires do Souza</v>
      </c>
      <c r="C420" s="87" t="str">
        <f>IF(DATA.SAGA!$H420="","Sem orientador",DATA.SAGA!$H420)</f>
        <v>FTO1140 - Igor Jesus</v>
      </c>
      <c r="D420" s="87" t="str">
        <f>DATA.SAGA!$J420</f>
        <v>Matriculado</v>
      </c>
      <c r="E420" s="87" t="str">
        <f>IF(DATA.SAGA!N420="","*",DATA.SAGA!N420)</f>
        <v>PB</v>
      </c>
      <c r="F420" s="87">
        <f>YEAR(DATA.SAGA!$B420)</f>
        <v>2021</v>
      </c>
      <c r="G420" s="88">
        <f>IF(OR($D420="Pré-Inscrito",$D420="Matriculado",$D420="Trancado"),
IF($A420="Mestrado",DATA.SAGA!$B420+(365*24/12),DATA.SAGA!$B420+(365*48/12)),"*")</f>
        <v>44991</v>
      </c>
      <c r="H420" s="89" t="str">
        <f t="shared" si="23"/>
        <v>2023-1</v>
      </c>
      <c r="I420" s="87" t="str">
        <f>IF(DATA.SAGA!$K420="","*",YEAR(DATA.SAGA!$K420))</f>
        <v>*</v>
      </c>
      <c r="J420" s="89">
        <f ca="1">IF($D420="Formado",(DATA.SAGA!$K420-DATA.SAGA!$B420)/365*12,
IF(OR($D420="Pré-Inscrito",$D420="Matriculado",$D420="Pré-inscrito"),(TODAY()-DATA.SAGA!$B420)/365*12,"*"))</f>
        <v>21.304109589041097</v>
      </c>
      <c r="K420" s="89" t="str">
        <f t="shared" ca="1" si="15"/>
        <v>Defesa imediata</v>
      </c>
      <c r="L420" s="89" t="str">
        <f t="shared" ca="1" si="16"/>
        <v>*</v>
      </c>
      <c r="M420" s="87" t="str">
        <f t="shared" ca="1" si="17"/>
        <v>*</v>
      </c>
      <c r="N420" s="89" t="str">
        <f t="shared" si="22"/>
        <v>*</v>
      </c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 x14ac:dyDescent="0.2">
      <c r="A421" s="87" t="str">
        <f>IF(LEFT(DATA.SAGA!$D421,2)="MA","Mestrado",
IF(LEFT(DATA.SAGA!$D421,2)="DA","Doutorado",
IF(LEFT(DATA.SAGA!$D421,2)="PD","Pós-Doutorado")))</f>
        <v>Mestrado</v>
      </c>
      <c r="B421" s="87" t="str">
        <f>DATA.SAGA!$E421</f>
        <v>Yuri Rodrigues Luz de Araujo</v>
      </c>
      <c r="C421" s="87" t="str">
        <f>IF(DATA.SAGA!$H421="","Sem orientador",DATA.SAGA!$H421)</f>
        <v>FTO1063 - Luis Felipe Reis</v>
      </c>
      <c r="D421" s="87" t="str">
        <f>DATA.SAGA!$J421</f>
        <v>Matriculado</v>
      </c>
      <c r="E421" s="87" t="str">
        <f>IF(DATA.SAGA!N421="","*",DATA.SAGA!N421)</f>
        <v>RJ</v>
      </c>
      <c r="F421" s="87">
        <f>YEAR(DATA.SAGA!$B421)</f>
        <v>2021</v>
      </c>
      <c r="G421" s="88">
        <f>IF(OR($D421="Pré-Inscrito",$D421="Matriculado",$D421="Trancado"),
IF($A421="Mestrado",DATA.SAGA!$B421+(365*24/12),DATA.SAGA!$B421+(365*48/12)),"*")</f>
        <v>44991</v>
      </c>
      <c r="H421" s="89" t="str">
        <f t="shared" si="23"/>
        <v>2023-1</v>
      </c>
      <c r="I421" s="87" t="str">
        <f>IF(DATA.SAGA!$K421="","*",YEAR(DATA.SAGA!$K421))</f>
        <v>*</v>
      </c>
      <c r="J421" s="89">
        <f ca="1">IF($D421="Formado",(DATA.SAGA!$K421-DATA.SAGA!$B421)/365*12,
IF(OR($D421="Pré-Inscrito",$D421="Matriculado",$D421="Pré-inscrito"),(TODAY()-DATA.SAGA!$B421)/365*12,"*"))</f>
        <v>21.304109589041097</v>
      </c>
      <c r="K421" s="89" t="str">
        <f t="shared" ca="1" si="15"/>
        <v>Defesa imediata</v>
      </c>
      <c r="L421" s="89" t="str">
        <f t="shared" ca="1" si="16"/>
        <v>*</v>
      </c>
      <c r="M421" s="87" t="str">
        <f t="shared" ca="1" si="17"/>
        <v>*</v>
      </c>
      <c r="N421" s="89" t="str">
        <f t="shared" si="22"/>
        <v>*</v>
      </c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 x14ac:dyDescent="0.2">
      <c r="A422" s="87" t="str">
        <f>IF(LEFT(DATA.SAGA!$D422,2)="MA","Mestrado",
IF(LEFT(DATA.SAGA!$D422,2)="DA","Doutorado",
IF(LEFT(DATA.SAGA!$D422,2)="PD","Pós-Doutorado")))</f>
        <v>Mestrado</v>
      </c>
      <c r="B422" s="87" t="str">
        <f>DATA.SAGA!$E422</f>
        <v>Tiago Madeira Sousa</v>
      </c>
      <c r="C422" s="87" t="str">
        <f>IF(DATA.SAGA!$H422="","Sem orientador",DATA.SAGA!$H422)</f>
        <v>Sem orientador</v>
      </c>
      <c r="D422" s="87" t="str">
        <f>DATA.SAGA!$J422</f>
        <v>Cancelado</v>
      </c>
      <c r="E422" s="87" t="str">
        <f>IF(DATA.SAGA!N422="","*",DATA.SAGA!N422)</f>
        <v>CE</v>
      </c>
      <c r="F422" s="87">
        <f>YEAR(DATA.SAGA!$B422)</f>
        <v>2021</v>
      </c>
      <c r="G422" s="88" t="str">
        <f>IF(OR($D422="Pré-Inscrito",$D422="Matriculado",$D422="Trancado"),
IF($A422="Mestrado",DATA.SAGA!$B422+(365*24/12),DATA.SAGA!$B422+(365*48/12)),"*")</f>
        <v>*</v>
      </c>
      <c r="H422" s="89" t="str">
        <f t="shared" si="23"/>
        <v>*</v>
      </c>
      <c r="I422" s="87" t="str">
        <f>IF(DATA.SAGA!$K422="","*",YEAR(DATA.SAGA!$K422))</f>
        <v>*</v>
      </c>
      <c r="J422" s="89" t="str">
        <f ca="1">IF($D422="Formado",(DATA.SAGA!$K422-DATA.SAGA!$B422)/365*12,
IF(OR($D422="Pré-Inscrito",$D422="Matriculado",$D422="Pré-inscrito"),(TODAY()-DATA.SAGA!$B422)/365*12,"*"))</f>
        <v>*</v>
      </c>
      <c r="K422" s="89" t="str">
        <f t="shared" si="15"/>
        <v>Cancelado</v>
      </c>
      <c r="L422" s="89" t="str">
        <f t="shared" si="16"/>
        <v>*</v>
      </c>
      <c r="M422" s="87" t="str">
        <f t="shared" ca="1" si="17"/>
        <v>*</v>
      </c>
      <c r="N422" s="89" t="str">
        <f t="shared" si="22"/>
        <v>*</v>
      </c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 x14ac:dyDescent="0.2">
      <c r="A423" s="87" t="str">
        <f>IF(LEFT(DATA.SAGA!$D423,2)="MA","Mestrado",
IF(LEFT(DATA.SAGA!$D423,2)="DA","Doutorado",
IF(LEFT(DATA.SAGA!$D423,2)="PD","Pós-Doutorado")))</f>
        <v>Mestrado</v>
      </c>
      <c r="B423" s="87" t="str">
        <f>DATA.SAGA!$E423</f>
        <v>Sileyda Christina Maia Costa</v>
      </c>
      <c r="C423" s="87" t="str">
        <f>IF(DATA.SAGA!$H423="","Sem orientador",DATA.SAGA!$H423)</f>
        <v>FTO1096 - Arthur Ferreira</v>
      </c>
      <c r="D423" s="87" t="str">
        <f>DATA.SAGA!$J423</f>
        <v>Matriculado</v>
      </c>
      <c r="E423" s="87" t="str">
        <f>IF(DATA.SAGA!N423="","*",DATA.SAGA!N423)</f>
        <v>MA</v>
      </c>
      <c r="F423" s="87">
        <f>YEAR(DATA.SAGA!$B423)</f>
        <v>2021</v>
      </c>
      <c r="G423" s="88">
        <f>IF(OR($D423="Pré-Inscrito",$D423="Matriculado",$D423="Trancado"),
IF($A423="Mestrado",DATA.SAGA!$B423+(365*24/12),DATA.SAGA!$B423+(365*48/12)),"*")</f>
        <v>45010</v>
      </c>
      <c r="H423" s="89" t="str">
        <f t="shared" si="23"/>
        <v>2023-1</v>
      </c>
      <c r="I423" s="87" t="str">
        <f>IF(DATA.SAGA!$K423="","*",YEAR(DATA.SAGA!$K423))</f>
        <v>*</v>
      </c>
      <c r="J423" s="89">
        <f ca="1">IF($D423="Formado",(DATA.SAGA!$K423-DATA.SAGA!$B423)/365*12,
IF(OR($D423="Pré-Inscrito",$D423="Matriculado",$D423="Pré-inscrito"),(TODAY()-DATA.SAGA!$B423)/365*12,"*"))</f>
        <v>20.67945205479452</v>
      </c>
      <c r="K423" s="89" t="str">
        <f t="shared" ca="1" si="15"/>
        <v>Defesa imediata</v>
      </c>
      <c r="L423" s="89" t="str">
        <f t="shared" ca="1" si="16"/>
        <v>*</v>
      </c>
      <c r="M423" s="87" t="str">
        <f t="shared" ca="1" si="17"/>
        <v>*</v>
      </c>
      <c r="N423" s="89" t="str">
        <f t="shared" si="22"/>
        <v>*</v>
      </c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 x14ac:dyDescent="0.2">
      <c r="A424" s="87" t="str">
        <f>IF(LEFT(DATA.SAGA!$D424,2)="MA","Mestrado",
IF(LEFT(DATA.SAGA!$D424,2)="DA","Doutorado",
IF(LEFT(DATA.SAGA!$D424,2)="PD","Pós-Doutorado")))</f>
        <v>Mestrado</v>
      </c>
      <c r="B424" s="87" t="str">
        <f>DATA.SAGA!$E424</f>
        <v>Camila Sarney Costa Pflueger</v>
      </c>
      <c r="C424" s="87" t="str">
        <f>IF(DATA.SAGA!$H424="","Sem orientador",DATA.SAGA!$H424)</f>
        <v>FTO1140 - Igor Jesus</v>
      </c>
      <c r="D424" s="87" t="str">
        <f>DATA.SAGA!$J424</f>
        <v>Matriculado</v>
      </c>
      <c r="E424" s="87" t="str">
        <f>IF(DATA.SAGA!N424="","*",DATA.SAGA!N424)</f>
        <v>RJ</v>
      </c>
      <c r="F424" s="87">
        <f>YEAR(DATA.SAGA!$B424)</f>
        <v>2021</v>
      </c>
      <c r="G424" s="88">
        <f>IF(OR($D424="Pré-Inscrito",$D424="Matriculado",$D424="Trancado"),
IF($A424="Mestrado",DATA.SAGA!$B424+(365*24/12),DATA.SAGA!$B424+(365*48/12)),"*")</f>
        <v>45010</v>
      </c>
      <c r="H424" s="89" t="str">
        <f t="shared" si="23"/>
        <v>2023-1</v>
      </c>
      <c r="I424" s="87" t="str">
        <f>IF(DATA.SAGA!$K424="","*",YEAR(DATA.SAGA!$K424))</f>
        <v>*</v>
      </c>
      <c r="J424" s="89">
        <f ca="1">IF($D424="Formado",(DATA.SAGA!$K424-DATA.SAGA!$B424)/365*12,
IF(OR($D424="Pré-Inscrito",$D424="Matriculado",$D424="Pré-inscrito"),(TODAY()-DATA.SAGA!$B424)/365*12,"*"))</f>
        <v>20.67945205479452</v>
      </c>
      <c r="K424" s="89" t="str">
        <f t="shared" ca="1" si="15"/>
        <v>Defesa imediata</v>
      </c>
      <c r="L424" s="89" t="str">
        <f t="shared" ca="1" si="16"/>
        <v>*</v>
      </c>
      <c r="M424" s="87" t="str">
        <f t="shared" ca="1" si="17"/>
        <v>*</v>
      </c>
      <c r="N424" s="89" t="str">
        <f t="shared" si="22"/>
        <v>*</v>
      </c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 x14ac:dyDescent="0.2">
      <c r="A425" s="87" t="str">
        <f>IF(LEFT(DATA.SAGA!$D425,2)="MA","Mestrado",
IF(LEFT(DATA.SAGA!$D425,2)="DA","Doutorado",
IF(LEFT(DATA.SAGA!$D425,2)="PD","Pós-Doutorado")))</f>
        <v>Mestrado</v>
      </c>
      <c r="B425" s="87" t="str">
        <f>DATA.SAGA!$E425</f>
        <v>Ricardo Gomes de Sousa</v>
      </c>
      <c r="C425" s="87" t="str">
        <f>IF(DATA.SAGA!$H425="","Sem orientador",DATA.SAGA!$H425)</f>
        <v>EDF1074 - Patrícia Vigário</v>
      </c>
      <c r="D425" s="87" t="str">
        <f>DATA.SAGA!$J425</f>
        <v>Matriculado</v>
      </c>
      <c r="E425" s="87" t="str">
        <f>IF(DATA.SAGA!N425="","*",DATA.SAGA!N425)</f>
        <v>MA</v>
      </c>
      <c r="F425" s="87">
        <f>YEAR(DATA.SAGA!$B425)</f>
        <v>2021</v>
      </c>
      <c r="G425" s="88">
        <f>IF(OR($D425="Pré-Inscrito",$D425="Matriculado",$D425="Trancado"),
IF($A425="Mestrado",DATA.SAGA!$B425+(365*24/12),DATA.SAGA!$B425+(365*48/12)),"*")</f>
        <v>45011</v>
      </c>
      <c r="H425" s="89" t="str">
        <f t="shared" si="23"/>
        <v>2023-1</v>
      </c>
      <c r="I425" s="87" t="str">
        <f>IF(DATA.SAGA!$K425="","*",YEAR(DATA.SAGA!$K425))</f>
        <v>*</v>
      </c>
      <c r="J425" s="89">
        <f ca="1">IF($D425="Formado",(DATA.SAGA!$K425-DATA.SAGA!$B425)/365*12,
IF(OR($D425="Pré-Inscrito",$D425="Matriculado",$D425="Pré-inscrito"),(TODAY()-DATA.SAGA!$B425)/365*12,"*"))</f>
        <v>20.646575342465752</v>
      </c>
      <c r="K425" s="89" t="str">
        <f t="shared" ca="1" si="15"/>
        <v>Defesa imediata</v>
      </c>
      <c r="L425" s="89" t="str">
        <f t="shared" ca="1" si="16"/>
        <v>*</v>
      </c>
      <c r="M425" s="87" t="str">
        <f t="shared" ca="1" si="17"/>
        <v>*</v>
      </c>
      <c r="N425" s="89" t="str">
        <f t="shared" si="22"/>
        <v>*</v>
      </c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 x14ac:dyDescent="0.2">
      <c r="A426" s="87" t="str">
        <f>IF(LEFT(DATA.SAGA!$D426,2)="MA","Mestrado",
IF(LEFT(DATA.SAGA!$D426,2)="DA","Doutorado",
IF(LEFT(DATA.SAGA!$D426,2)="PD","Pós-Doutorado")))</f>
        <v>Mestrado</v>
      </c>
      <c r="B426" s="87" t="str">
        <f>DATA.SAGA!$E426</f>
        <v>Cesar Ricardo Simioni Campello</v>
      </c>
      <c r="C426" s="87" t="str">
        <f>IF(DATA.SAGA!$H426="","Sem orientador",DATA.SAGA!$H426)</f>
        <v>FTO1124 - Leandro Nogueira</v>
      </c>
      <c r="D426" s="87" t="str">
        <f>DATA.SAGA!$J426</f>
        <v>Matriculado</v>
      </c>
      <c r="E426" s="87" t="str">
        <f>IF(DATA.SAGA!N426="","*",DATA.SAGA!N426)</f>
        <v>MA</v>
      </c>
      <c r="F426" s="87">
        <f>YEAR(DATA.SAGA!$B426)</f>
        <v>2021</v>
      </c>
      <c r="G426" s="88">
        <f>IF(OR($D426="Pré-Inscrito",$D426="Matriculado",$D426="Trancado"),
IF($A426="Mestrado",DATA.SAGA!$B426+(365*24/12),DATA.SAGA!$B426+(365*48/12)),"*")</f>
        <v>45011</v>
      </c>
      <c r="H426" s="89" t="str">
        <f t="shared" si="23"/>
        <v>2023-1</v>
      </c>
      <c r="I426" s="87" t="str">
        <f>IF(DATA.SAGA!$K426="","*",YEAR(DATA.SAGA!$K426))</f>
        <v>*</v>
      </c>
      <c r="J426" s="89">
        <f ca="1">IF($D426="Formado",(DATA.SAGA!$K426-DATA.SAGA!$B426)/365*12,
IF(OR($D426="Pré-Inscrito",$D426="Matriculado",$D426="Pré-inscrito"),(TODAY()-DATA.SAGA!$B426)/365*12,"*"))</f>
        <v>20.646575342465752</v>
      </c>
      <c r="K426" s="89" t="str">
        <f t="shared" ca="1" si="15"/>
        <v>Defesa imediata</v>
      </c>
      <c r="L426" s="89" t="str">
        <f t="shared" ca="1" si="16"/>
        <v>*</v>
      </c>
      <c r="M426" s="87" t="str">
        <f t="shared" ca="1" si="17"/>
        <v>*</v>
      </c>
      <c r="N426" s="89" t="str">
        <f t="shared" si="22"/>
        <v>*</v>
      </c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 x14ac:dyDescent="0.2">
      <c r="A427" s="87" t="str">
        <f>IF(LEFT(DATA.SAGA!$D427,2)="MA","Mestrado",
IF(LEFT(DATA.SAGA!$D427,2)="DA","Doutorado",
IF(LEFT(DATA.SAGA!$D427,2)="PD","Pós-Doutorado")))</f>
        <v>Mestrado</v>
      </c>
      <c r="B427" s="87" t="str">
        <f>DATA.SAGA!$E427</f>
        <v>Janice Regina Moreira Bastos</v>
      </c>
      <c r="C427" s="87" t="str">
        <f>IF(DATA.SAGA!$H427="","Sem orientador",DATA.SAGA!$H427)</f>
        <v>EDF1107 - Fabio Anjos</v>
      </c>
      <c r="D427" s="87" t="str">
        <f>DATA.SAGA!$J427</f>
        <v>Pré-inscrito</v>
      </c>
      <c r="E427" s="87" t="str">
        <f>IF(DATA.SAGA!N427="","*",DATA.SAGA!N427)</f>
        <v>MA</v>
      </c>
      <c r="F427" s="87">
        <f>YEAR(DATA.SAGA!$B427)</f>
        <v>2021</v>
      </c>
      <c r="G427" s="88">
        <f>IF(OR($D427="Pré-Inscrito",$D427="Matriculado",$D427="Trancado"),
IF($A427="Mestrado",DATA.SAGA!$B427+(365*24/12),DATA.SAGA!$B427+(365*48/12)),"*")</f>
        <v>45014</v>
      </c>
      <c r="H427" s="89" t="str">
        <f t="shared" si="23"/>
        <v>2023-1</v>
      </c>
      <c r="I427" s="87" t="str">
        <f>IF(DATA.SAGA!$K427="","*",YEAR(DATA.SAGA!$K427))</f>
        <v>*</v>
      </c>
      <c r="J427" s="89">
        <f ca="1">IF($D427="Formado",(DATA.SAGA!$K427-DATA.SAGA!$B427)/365*12,
IF(OR($D427="Pré-Inscrito",$D427="Matriculado",$D427="Pré-inscrito"),(TODAY()-DATA.SAGA!$B427)/365*12,"*"))</f>
        <v>20.547945205479451</v>
      </c>
      <c r="K427" s="89" t="str">
        <f t="shared" ca="1" si="15"/>
        <v>Defesa imediata</v>
      </c>
      <c r="L427" s="89" t="str">
        <f t="shared" ca="1" si="16"/>
        <v>*</v>
      </c>
      <c r="M427" s="87" t="str">
        <f t="shared" ca="1" si="17"/>
        <v>*</v>
      </c>
      <c r="N427" s="89" t="str">
        <f t="shared" si="22"/>
        <v>*</v>
      </c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 x14ac:dyDescent="0.2">
      <c r="A428" s="87" t="str">
        <f>IF(LEFT(DATA.SAGA!$D428,2)="MA","Mestrado",
IF(LEFT(DATA.SAGA!$D428,2)="DA","Doutorado",
IF(LEFT(DATA.SAGA!$D428,2)="PD","Pós-Doutorado")))</f>
        <v>Mestrado</v>
      </c>
      <c r="B428" s="87" t="str">
        <f>DATA.SAGA!$E428</f>
        <v>Mauro Ribeiro Balata</v>
      </c>
      <c r="C428" s="87" t="str">
        <f>IF(DATA.SAGA!$H428="","Sem orientador",DATA.SAGA!$H428)</f>
        <v>FTO1101 - Agnaldo Lopes</v>
      </c>
      <c r="D428" s="87" t="str">
        <f>DATA.SAGA!$J428</f>
        <v>Formado</v>
      </c>
      <c r="E428" s="87" t="str">
        <f>IF(DATA.SAGA!N428="","*",DATA.SAGA!N428)</f>
        <v>MA</v>
      </c>
      <c r="F428" s="87">
        <f>YEAR(DATA.SAGA!$B428)</f>
        <v>2021</v>
      </c>
      <c r="G428" s="88" t="str">
        <f>IF(OR($D428="Pré-Inscrito",$D428="Matriculado",$D428="Trancado"),
IF($A428="Mestrado",DATA.SAGA!$B428+(365*24/12),DATA.SAGA!$B428+(365*48/12)),"*")</f>
        <v>*</v>
      </c>
      <c r="H428" s="89" t="str">
        <f t="shared" si="23"/>
        <v>*</v>
      </c>
      <c r="I428" s="87">
        <f>IF(DATA.SAGA!$K428="","*",YEAR(DATA.SAGA!$K428))</f>
        <v>2022</v>
      </c>
      <c r="J428" s="89">
        <f ca="1">IF($D428="Formado",(DATA.SAGA!$K428-DATA.SAGA!$B428)/365*12,
IF(OR($D428="Pré-Inscrito",$D428="Matriculado",$D428="Pré-inscrito"),(TODAY()-DATA.SAGA!$B428)/365*12,"*"))</f>
        <v>20.284931506849315</v>
      </c>
      <c r="K428" s="89" t="str">
        <f t="shared" si="15"/>
        <v>Formado</v>
      </c>
      <c r="L428" s="89">
        <f t="shared" ca="1" si="16"/>
        <v>20.284931506849315</v>
      </c>
      <c r="M428" s="87" t="str">
        <f t="shared" ca="1" si="17"/>
        <v>Egresso</v>
      </c>
      <c r="N428" s="89" t="str">
        <f t="shared" si="22"/>
        <v>*</v>
      </c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 x14ac:dyDescent="0.2">
      <c r="A429" s="87" t="str">
        <f>IF(LEFT(DATA.SAGA!$D429,2)="MA","Mestrado",
IF(LEFT(DATA.SAGA!$D429,2)="DA","Doutorado",
IF(LEFT(DATA.SAGA!$D429,2)="PD","Pós-Doutorado")))</f>
        <v>Mestrado</v>
      </c>
      <c r="B429" s="87" t="str">
        <f>DATA.SAGA!$E429</f>
        <v>Iane Castro Rodrigues</v>
      </c>
      <c r="C429" s="87" t="str">
        <f>IF(DATA.SAGA!$H429="","Sem orientador",DATA.SAGA!$H429)</f>
        <v>FTO1137 - Ney Filho</v>
      </c>
      <c r="D429" s="87" t="str">
        <f>DATA.SAGA!$J429</f>
        <v>Matriculado</v>
      </c>
      <c r="E429" s="87" t="str">
        <f>IF(DATA.SAGA!N429="","*",DATA.SAGA!N429)</f>
        <v>*</v>
      </c>
      <c r="F429" s="87">
        <f>YEAR(DATA.SAGA!$B429)</f>
        <v>2021</v>
      </c>
      <c r="G429" s="88">
        <f>IF(OR($D429="Pré-Inscrito",$D429="Matriculado",$D429="Trancado"),
IF($A429="Mestrado",DATA.SAGA!$B429+(365*24/12),DATA.SAGA!$B429+(365*48/12)),"*")</f>
        <v>45014</v>
      </c>
      <c r="H429" s="89" t="str">
        <f t="shared" si="23"/>
        <v>2023-1</v>
      </c>
      <c r="I429" s="87" t="str">
        <f>IF(DATA.SAGA!$K429="","*",YEAR(DATA.SAGA!$K429))</f>
        <v>*</v>
      </c>
      <c r="J429" s="89">
        <f ca="1">IF($D429="Formado",(DATA.SAGA!$K429-DATA.SAGA!$B429)/365*12,
IF(OR($D429="Pré-Inscrito",$D429="Matriculado",$D429="Pré-inscrito"),(TODAY()-DATA.SAGA!$B429)/365*12,"*"))</f>
        <v>20.547945205479451</v>
      </c>
      <c r="K429" s="89" t="str">
        <f t="shared" ca="1" si="15"/>
        <v>Defesa imediata</v>
      </c>
      <c r="L429" s="89" t="str">
        <f t="shared" ca="1" si="16"/>
        <v>*</v>
      </c>
      <c r="M429" s="87" t="str">
        <f t="shared" ca="1" si="17"/>
        <v>*</v>
      </c>
      <c r="N429" s="89" t="str">
        <f t="shared" si="22"/>
        <v>*</v>
      </c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 x14ac:dyDescent="0.2">
      <c r="A430" s="87" t="str">
        <f>IF(LEFT(DATA.SAGA!$D430,2)="MA","Mestrado",
IF(LEFT(DATA.SAGA!$D430,2)="DA","Doutorado",
IF(LEFT(DATA.SAGA!$D430,2)="PD","Pós-Doutorado")))</f>
        <v>Mestrado</v>
      </c>
      <c r="B430" s="87" t="str">
        <f>DATA.SAGA!$E430</f>
        <v>Ana Karina Arruda Abdala Soares</v>
      </c>
      <c r="C430" s="87" t="str">
        <f>IF(DATA.SAGA!$H430="","Sem orientador",DATA.SAGA!$H430)</f>
        <v>FTO1152 - Renato Almeida</v>
      </c>
      <c r="D430" s="87" t="str">
        <f>DATA.SAGA!$J430</f>
        <v>Pré-inscrito</v>
      </c>
      <c r="E430" s="87" t="str">
        <f>IF(DATA.SAGA!N430="","*",DATA.SAGA!N430)</f>
        <v>MA</v>
      </c>
      <c r="F430" s="87">
        <f>YEAR(DATA.SAGA!$B430)</f>
        <v>2021</v>
      </c>
      <c r="G430" s="88">
        <f>IF(OR($D430="Pré-Inscrito",$D430="Matriculado",$D430="Trancado"),
IF($A430="Mestrado",DATA.SAGA!$B430+(365*24/12),DATA.SAGA!$B430+(365*48/12)),"*")</f>
        <v>45014</v>
      </c>
      <c r="H430" s="89" t="str">
        <f t="shared" si="23"/>
        <v>2023-1</v>
      </c>
      <c r="I430" s="87" t="str">
        <f>IF(DATA.SAGA!$K430="","*",YEAR(DATA.SAGA!$K430))</f>
        <v>*</v>
      </c>
      <c r="J430" s="89">
        <f ca="1">IF($D430="Formado",(DATA.SAGA!$K430-DATA.SAGA!$B430)/365*12,
IF(OR($D430="Pré-Inscrito",$D430="Matriculado",$D430="Pré-inscrito"),(TODAY()-DATA.SAGA!$B430)/365*12,"*"))</f>
        <v>20.547945205479451</v>
      </c>
      <c r="K430" s="89" t="str">
        <f t="shared" ca="1" si="15"/>
        <v>Defesa imediata</v>
      </c>
      <c r="L430" s="89" t="str">
        <f t="shared" ca="1" si="16"/>
        <v>*</v>
      </c>
      <c r="M430" s="87" t="str">
        <f t="shared" ca="1" si="17"/>
        <v>*</v>
      </c>
      <c r="N430" s="89" t="str">
        <f t="shared" si="22"/>
        <v>*</v>
      </c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 x14ac:dyDescent="0.2">
      <c r="A431" s="87" t="str">
        <f>IF(LEFT(DATA.SAGA!$D431,2)="MA","Mestrado",
IF(LEFT(DATA.SAGA!$D431,2)="DA","Doutorado",
IF(LEFT(DATA.SAGA!$D431,2)="PD","Pós-Doutorado")))</f>
        <v>Mestrado</v>
      </c>
      <c r="B431" s="87" t="str">
        <f>DATA.SAGA!$E431</f>
        <v>Maria Patrícia Rodrigues Santos Barroso</v>
      </c>
      <c r="C431" s="87" t="str">
        <f>IF(DATA.SAGA!$H431="","Sem orientador",DATA.SAGA!$H431)</f>
        <v>EDF1074 - Patrícia Vigário</v>
      </c>
      <c r="D431" s="87" t="str">
        <f>DATA.SAGA!$J431</f>
        <v>Pré-inscrito</v>
      </c>
      <c r="E431" s="87" t="str">
        <f>IF(DATA.SAGA!N431="","*",DATA.SAGA!N431)</f>
        <v>MA</v>
      </c>
      <c r="F431" s="87">
        <f>YEAR(DATA.SAGA!$B431)</f>
        <v>2021</v>
      </c>
      <c r="G431" s="88">
        <f>IF(OR($D431="Pré-Inscrito",$D431="Matriculado",$D431="Trancado"),
IF($A431="Mestrado",DATA.SAGA!$B431+(365*24/12),DATA.SAGA!$B431+(365*48/12)),"*")</f>
        <v>45015</v>
      </c>
      <c r="H431" s="89" t="str">
        <f t="shared" si="23"/>
        <v>2023-1</v>
      </c>
      <c r="I431" s="87" t="str">
        <f>IF(DATA.SAGA!$K431="","*",YEAR(DATA.SAGA!$K431))</f>
        <v>*</v>
      </c>
      <c r="J431" s="89">
        <f ca="1">IF($D431="Formado",(DATA.SAGA!$K431-DATA.SAGA!$B431)/365*12,
IF(OR($D431="Pré-Inscrito",$D431="Matriculado",$D431="Pré-inscrito"),(TODAY()-DATA.SAGA!$B431)/365*12,"*"))</f>
        <v>20.515068493150686</v>
      </c>
      <c r="K431" s="89" t="str">
        <f t="shared" ca="1" si="15"/>
        <v>Defesa imediata</v>
      </c>
      <c r="L431" s="89" t="str">
        <f t="shared" ca="1" si="16"/>
        <v>*</v>
      </c>
      <c r="M431" s="87" t="str">
        <f t="shared" ca="1" si="17"/>
        <v>*</v>
      </c>
      <c r="N431" s="89" t="str">
        <f t="shared" si="22"/>
        <v>*</v>
      </c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 x14ac:dyDescent="0.2">
      <c r="A432" s="87" t="str">
        <f>IF(LEFT(DATA.SAGA!$D432,2)="MA","Mestrado",
IF(LEFT(DATA.SAGA!$D432,2)="DA","Doutorado",
IF(LEFT(DATA.SAGA!$D432,2)="PD","Pós-Doutorado")))</f>
        <v>Mestrado</v>
      </c>
      <c r="B432" s="87" t="str">
        <f>DATA.SAGA!$E432</f>
        <v>Milena de Oliveira Soares Silva</v>
      </c>
      <c r="C432" s="87" t="str">
        <f>IF(DATA.SAGA!$H432="","Sem orientador",DATA.SAGA!$H432)</f>
        <v>FTO1063 - Luis Felipe Reis</v>
      </c>
      <c r="D432" s="87" t="str">
        <f>DATA.SAGA!$J432</f>
        <v>Matriculado</v>
      </c>
      <c r="E432" s="87" t="str">
        <f>IF(DATA.SAGA!N432="","*",DATA.SAGA!N432)</f>
        <v>MA</v>
      </c>
      <c r="F432" s="87">
        <f>YEAR(DATA.SAGA!$B432)</f>
        <v>2021</v>
      </c>
      <c r="G432" s="88">
        <f>IF(OR($D432="Pré-Inscrito",$D432="Matriculado",$D432="Trancado"),
IF($A432="Mestrado",DATA.SAGA!$B432+(365*24/12),DATA.SAGA!$B432+(365*48/12)),"*")</f>
        <v>45022</v>
      </c>
      <c r="H432" s="89" t="str">
        <f t="shared" si="23"/>
        <v>2023-1</v>
      </c>
      <c r="I432" s="87" t="str">
        <f>IF(DATA.SAGA!$K432="","*",YEAR(DATA.SAGA!$K432))</f>
        <v>*</v>
      </c>
      <c r="J432" s="89">
        <f ca="1">IF($D432="Formado",(DATA.SAGA!$K432-DATA.SAGA!$B432)/365*12,
IF(OR($D432="Pré-Inscrito",$D432="Matriculado",$D432="Pré-inscrito"),(TODAY()-DATA.SAGA!$B432)/365*12,"*"))</f>
        <v>20.284931506849315</v>
      </c>
      <c r="K432" s="89" t="str">
        <f t="shared" ca="1" si="15"/>
        <v>Defesa imediata</v>
      </c>
      <c r="L432" s="89" t="str">
        <f t="shared" ca="1" si="16"/>
        <v>*</v>
      </c>
      <c r="M432" s="87" t="str">
        <f t="shared" ca="1" si="17"/>
        <v>*</v>
      </c>
      <c r="N432" s="89" t="str">
        <f t="shared" si="22"/>
        <v>*</v>
      </c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 x14ac:dyDescent="0.2">
      <c r="A433" s="87" t="str">
        <f>IF(LEFT(DATA.SAGA!$D433,2)="MA","Mestrado",
IF(LEFT(DATA.SAGA!$D433,2)="DA","Doutorado",
IF(LEFT(DATA.SAGA!$D433,2)="PD","Pós-Doutorado")))</f>
        <v>Mestrado</v>
      </c>
      <c r="B433" s="87" t="str">
        <f>DATA.SAGA!$E433</f>
        <v>Cláudia Conceição de Aguiar Lopes</v>
      </c>
      <c r="C433" s="87" t="str">
        <f>IF(DATA.SAGA!$H433="","Sem orientador",DATA.SAGA!$H433)</f>
        <v>Sem orientador</v>
      </c>
      <c r="D433" s="87" t="str">
        <f>DATA.SAGA!$J433</f>
        <v>Cancelado</v>
      </c>
      <c r="E433" s="87" t="str">
        <f>IF(DATA.SAGA!N433="","*",DATA.SAGA!N433)</f>
        <v>MA</v>
      </c>
      <c r="F433" s="87">
        <f>YEAR(DATA.SAGA!$B433)</f>
        <v>2021</v>
      </c>
      <c r="G433" s="88" t="str">
        <f>IF(OR($D433="Pré-Inscrito",$D433="Matriculado",$D433="Trancado"),
IF($A433="Mestrado",DATA.SAGA!$B433+(365*24/12),DATA.SAGA!$B433+(365*48/12)),"*")</f>
        <v>*</v>
      </c>
      <c r="H433" s="89" t="str">
        <f t="shared" si="23"/>
        <v>*</v>
      </c>
      <c r="I433" s="87" t="str">
        <f>IF(DATA.SAGA!$K433="","*",YEAR(DATA.SAGA!$K433))</f>
        <v>*</v>
      </c>
      <c r="J433" s="89" t="str">
        <f ca="1">IF($D433="Formado",(DATA.SAGA!$K433-DATA.SAGA!$B433)/365*12,
IF(OR($D433="Pré-Inscrito",$D433="Matriculado",$D433="Pré-inscrito"),(TODAY()-DATA.SAGA!$B433)/365*12,"*"))</f>
        <v>*</v>
      </c>
      <c r="K433" s="89" t="str">
        <f t="shared" si="15"/>
        <v>Cancelado</v>
      </c>
      <c r="L433" s="89" t="str">
        <f t="shared" si="16"/>
        <v>*</v>
      </c>
      <c r="M433" s="87" t="str">
        <f t="shared" ca="1" si="17"/>
        <v>*</v>
      </c>
      <c r="N433" s="89" t="str">
        <f t="shared" si="22"/>
        <v>*</v>
      </c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 x14ac:dyDescent="0.2">
      <c r="A434" s="87" t="str">
        <f>IF(LEFT(DATA.SAGA!$D434,2)="MA","Mestrado",
IF(LEFT(DATA.SAGA!$D434,2)="DA","Doutorado",
IF(LEFT(DATA.SAGA!$D434,2)="PD","Pós-Doutorado")))</f>
        <v>Mestrado</v>
      </c>
      <c r="B434" s="87" t="str">
        <f>DATA.SAGA!$E434</f>
        <v>Talita Carine Feitosa Medeiros</v>
      </c>
      <c r="C434" s="87" t="str">
        <f>IF(DATA.SAGA!$H434="","Sem orientador",DATA.SAGA!$H434)</f>
        <v>EDF1084 - Thiago Carvalho</v>
      </c>
      <c r="D434" s="87" t="str">
        <f>DATA.SAGA!$J434</f>
        <v>Pré-inscrito</v>
      </c>
      <c r="E434" s="87" t="str">
        <f>IF(DATA.SAGA!N434="","*",DATA.SAGA!N434)</f>
        <v>MA</v>
      </c>
      <c r="F434" s="87">
        <f>YEAR(DATA.SAGA!$B434)</f>
        <v>2021</v>
      </c>
      <c r="G434" s="88">
        <f>IF(OR($D434="Pré-Inscrito",$D434="Matriculado",$D434="Trancado"),
IF($A434="Mestrado",DATA.SAGA!$B434+(365*24/12),DATA.SAGA!$B434+(365*48/12)),"*")</f>
        <v>45023</v>
      </c>
      <c r="H434" s="89" t="str">
        <f t="shared" si="23"/>
        <v>2023-1</v>
      </c>
      <c r="I434" s="87" t="str">
        <f>IF(DATA.SAGA!$K434="","*",YEAR(DATA.SAGA!$K434))</f>
        <v>*</v>
      </c>
      <c r="J434" s="89">
        <f ca="1">IF($D434="Formado",(DATA.SAGA!$K434-DATA.SAGA!$B434)/365*12,
IF(OR($D434="Pré-Inscrito",$D434="Matriculado",$D434="Pré-inscrito"),(TODAY()-DATA.SAGA!$B434)/365*12,"*"))</f>
        <v>20.252054794520546</v>
      </c>
      <c r="K434" s="89" t="str">
        <f t="shared" ca="1" si="15"/>
        <v>Defesa imediata</v>
      </c>
      <c r="L434" s="89" t="str">
        <f t="shared" ca="1" si="16"/>
        <v>*</v>
      </c>
      <c r="M434" s="87" t="str">
        <f t="shared" ca="1" si="17"/>
        <v>*</v>
      </c>
      <c r="N434" s="89" t="str">
        <f t="shared" si="22"/>
        <v>*</v>
      </c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 x14ac:dyDescent="0.2">
      <c r="A435" s="87" t="str">
        <f>IF(LEFT(DATA.SAGA!$D435,2)="MA","Mestrado",
IF(LEFT(DATA.SAGA!$D435,2)="DA","Doutorado",
IF(LEFT(DATA.SAGA!$D435,2)="PD","Pós-Doutorado")))</f>
        <v>Doutorado</v>
      </c>
      <c r="B435" s="87" t="str">
        <f>DATA.SAGA!$E435</f>
        <v>Gabriela Fonseca Saliba</v>
      </c>
      <c r="C435" s="87" t="str">
        <f>IF(DATA.SAGA!$H435="","Sem orientador",DATA.SAGA!$H435)</f>
        <v>FTO1140 - Igor Jesus</v>
      </c>
      <c r="D435" s="87" t="str">
        <f>DATA.SAGA!$J435</f>
        <v>Matriculado</v>
      </c>
      <c r="E435" s="87" t="str">
        <f>IF(DATA.SAGA!N435="","*",DATA.SAGA!N435)</f>
        <v>RJ</v>
      </c>
      <c r="F435" s="87">
        <f>YEAR(DATA.SAGA!$B435)</f>
        <v>2021</v>
      </c>
      <c r="G435" s="88">
        <f>IF(OR($D435="Pré-Inscrito",$D435="Matriculado",$D435="Trancado"),
IF($A435="Mestrado",DATA.SAGA!$B435+(365*24/12),DATA.SAGA!$B435+(365*48/12)),"*")</f>
        <v>45810</v>
      </c>
      <c r="H435" s="89" t="str">
        <f t="shared" si="23"/>
        <v>2025-1</v>
      </c>
      <c r="I435" s="87" t="str">
        <f>IF(DATA.SAGA!$K435="","*",YEAR(DATA.SAGA!$K435))</f>
        <v>*</v>
      </c>
      <c r="J435" s="89">
        <f ca="1">IF($D435="Formado",(DATA.SAGA!$K435-DATA.SAGA!$B435)/365*12,
IF(OR($D435="Pré-Inscrito",$D435="Matriculado",$D435="Pré-inscrito"),(TODAY()-DATA.SAGA!$B435)/365*12,"*"))</f>
        <v>18.378082191780823</v>
      </c>
      <c r="K435" s="89" t="str">
        <f t="shared" ca="1" si="15"/>
        <v>Matriculado</v>
      </c>
      <c r="L435" s="89" t="str">
        <f t="shared" ca="1" si="16"/>
        <v>*</v>
      </c>
      <c r="M435" s="87" t="str">
        <f t="shared" ca="1" si="17"/>
        <v>*</v>
      </c>
      <c r="N435" s="89" t="str">
        <f t="shared" si="22"/>
        <v>Sim</v>
      </c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 x14ac:dyDescent="0.2">
      <c r="A436" s="87" t="str">
        <f>IF(LEFT(DATA.SAGA!$D436,2)="MA","Mestrado",
IF(LEFT(DATA.SAGA!$D436,2)="DA","Doutorado",
IF(LEFT(DATA.SAGA!$D436,2)="PD","Pós-Doutorado")))</f>
        <v>Doutorado</v>
      </c>
      <c r="B436" s="87" t="str">
        <f>DATA.SAGA!$E436</f>
        <v>Flávia de Albuquerque Fernandes Oliveira</v>
      </c>
      <c r="C436" s="87" t="str">
        <f>IF(DATA.SAGA!$H436="","Sem orientador",DATA.SAGA!$H436)</f>
        <v>EDF1084 - Thiago Carvalho</v>
      </c>
      <c r="D436" s="87" t="str">
        <f>DATA.SAGA!$J436</f>
        <v>Matriculado</v>
      </c>
      <c r="E436" s="87" t="str">
        <f>IF(DATA.SAGA!N436="","*",DATA.SAGA!N436)</f>
        <v>RJ</v>
      </c>
      <c r="F436" s="87">
        <f>YEAR(DATA.SAGA!$B436)</f>
        <v>2021</v>
      </c>
      <c r="G436" s="88">
        <f>IF(OR($D436="Pré-Inscrito",$D436="Matriculado",$D436="Trancado"),
IF($A436="Mestrado",DATA.SAGA!$B436+(365*24/12),DATA.SAGA!$B436+(365*48/12)),"*")</f>
        <v>45879</v>
      </c>
      <c r="H436" s="89" t="str">
        <f t="shared" si="23"/>
        <v>2025-2</v>
      </c>
      <c r="I436" s="87" t="str">
        <f>IF(DATA.SAGA!$K436="","*",YEAR(DATA.SAGA!$K436))</f>
        <v>*</v>
      </c>
      <c r="J436" s="89">
        <f ca="1">IF($D436="Formado",(DATA.SAGA!$K436-DATA.SAGA!$B436)/365*12,
IF(OR($D436="Pré-Inscrito",$D436="Matriculado",$D436="Pré-inscrito"),(TODAY()-DATA.SAGA!$B436)/365*12,"*"))</f>
        <v>16.109589041095891</v>
      </c>
      <c r="K436" s="89" t="str">
        <f t="shared" ca="1" si="15"/>
        <v>Matriculado</v>
      </c>
      <c r="L436" s="89" t="str">
        <f t="shared" ca="1" si="16"/>
        <v>*</v>
      </c>
      <c r="M436" s="87" t="str">
        <f t="shared" ca="1" si="17"/>
        <v>*</v>
      </c>
      <c r="N436" s="89" t="str">
        <f t="shared" si="22"/>
        <v>Sim</v>
      </c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 x14ac:dyDescent="0.2">
      <c r="A437" s="87" t="str">
        <f>IF(LEFT(DATA.SAGA!$D437,2)="MA","Mestrado",
IF(LEFT(DATA.SAGA!$D437,2)="DA","Doutorado",
IF(LEFT(DATA.SAGA!$D437,2)="PD","Pós-Doutorado")))</f>
        <v>Doutorado</v>
      </c>
      <c r="B437" s="87" t="str">
        <f>DATA.SAGA!$E437</f>
        <v>Antonio Beira de Andrade Junior</v>
      </c>
      <c r="C437" s="87" t="str">
        <f>IF(DATA.SAGA!$H437="","Sem orientador",DATA.SAGA!$H437)</f>
        <v>FTO1101 - Agnaldo Lopes</v>
      </c>
      <c r="D437" s="87" t="str">
        <f>DATA.SAGA!$J437</f>
        <v>Matriculado</v>
      </c>
      <c r="E437" s="87" t="str">
        <f>IF(DATA.SAGA!N437="","*",DATA.SAGA!N437)</f>
        <v>PR</v>
      </c>
      <c r="F437" s="87">
        <f>YEAR(DATA.SAGA!$B437)</f>
        <v>2021</v>
      </c>
      <c r="G437" s="88">
        <f>IF(OR($D437="Pré-Inscrito",$D437="Matriculado",$D437="Trancado"),
IF($A437="Mestrado",DATA.SAGA!$B437+(365*24/12),DATA.SAGA!$B437+(365*48/12)),"*")</f>
        <v>45879</v>
      </c>
      <c r="H437" s="89" t="str">
        <f t="shared" si="23"/>
        <v>2025-2</v>
      </c>
      <c r="I437" s="87" t="str">
        <f>IF(DATA.SAGA!$K437="","*",YEAR(DATA.SAGA!$K437))</f>
        <v>*</v>
      </c>
      <c r="J437" s="89">
        <f ca="1">IF($D437="Formado",(DATA.SAGA!$K437-DATA.SAGA!$B437)/365*12,
IF(OR($D437="Pré-Inscrito",$D437="Matriculado",$D437="Pré-inscrito"),(TODAY()-DATA.SAGA!$B437)/365*12,"*"))</f>
        <v>16.109589041095891</v>
      </c>
      <c r="K437" s="89" t="str">
        <f t="shared" ca="1" si="15"/>
        <v>Matriculado</v>
      </c>
      <c r="L437" s="89" t="str">
        <f t="shared" ca="1" si="16"/>
        <v>*</v>
      </c>
      <c r="M437" s="87" t="str">
        <f t="shared" ca="1" si="17"/>
        <v>*</v>
      </c>
      <c r="N437" s="89" t="str">
        <f t="shared" si="22"/>
        <v>Sim</v>
      </c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 x14ac:dyDescent="0.2">
      <c r="A438" s="87" t="str">
        <f>IF(LEFT(DATA.SAGA!$D438,2)="MA","Mestrado",
IF(LEFT(DATA.SAGA!$D438,2)="DA","Doutorado",
IF(LEFT(DATA.SAGA!$D438,2)="PD","Pós-Doutorado")))</f>
        <v>Doutorado</v>
      </c>
      <c r="B438" s="87" t="str">
        <f>DATA.SAGA!$E438</f>
        <v>Karen Taís Cavalcanti de Almeida Saraiva</v>
      </c>
      <c r="C438" s="87" t="str">
        <f>IF(DATA.SAGA!$H438="","Sem orientador",DATA.SAGA!$H438)</f>
        <v>EDF1107 - Fabio Anjos</v>
      </c>
      <c r="D438" s="87" t="str">
        <f>DATA.SAGA!$J438</f>
        <v>Matriculado</v>
      </c>
      <c r="E438" s="87" t="str">
        <f>IF(DATA.SAGA!N438="","*",DATA.SAGA!N438)</f>
        <v>RJ</v>
      </c>
      <c r="F438" s="87">
        <f>YEAR(DATA.SAGA!$B438)</f>
        <v>2021</v>
      </c>
      <c r="G438" s="88">
        <f>IF(OR($D438="Pré-Inscrito",$D438="Matriculado",$D438="Trancado"),
IF($A438="Mestrado",DATA.SAGA!$B438+(365*24/12),DATA.SAGA!$B438+(365*48/12)),"*")</f>
        <v>45879</v>
      </c>
      <c r="H438" s="89" t="str">
        <f t="shared" si="23"/>
        <v>2025-2</v>
      </c>
      <c r="I438" s="87" t="str">
        <f>IF(DATA.SAGA!$K438="","*",YEAR(DATA.SAGA!$K438))</f>
        <v>*</v>
      </c>
      <c r="J438" s="89">
        <f ca="1">IF($D438="Formado",(DATA.SAGA!$K438-DATA.SAGA!$B438)/365*12,
IF(OR($D438="Pré-Inscrito",$D438="Matriculado",$D438="Pré-inscrito"),(TODAY()-DATA.SAGA!$B438)/365*12,"*"))</f>
        <v>16.109589041095891</v>
      </c>
      <c r="K438" s="89" t="str">
        <f t="shared" ca="1" si="15"/>
        <v>Matriculado</v>
      </c>
      <c r="L438" s="89" t="str">
        <f t="shared" ca="1" si="16"/>
        <v>*</v>
      </c>
      <c r="M438" s="87" t="str">
        <f t="shared" ca="1" si="17"/>
        <v>*</v>
      </c>
      <c r="N438" s="89" t="str">
        <f t="shared" si="22"/>
        <v>*</v>
      </c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 x14ac:dyDescent="0.2">
      <c r="A439" s="87" t="str">
        <f>IF(LEFT(DATA.SAGA!$D439,2)="MA","Mestrado",
IF(LEFT(DATA.SAGA!$D439,2)="DA","Doutorado",
IF(LEFT(DATA.SAGA!$D439,2)="PD","Pós-Doutorado")))</f>
        <v>Mestrado</v>
      </c>
      <c r="B439" s="87" t="str">
        <f>DATA.SAGA!$E439</f>
        <v>Ana Carolina Sebastião da Silva</v>
      </c>
      <c r="C439" s="87" t="str">
        <f>IF(DATA.SAGA!$H439="","Sem orientador",DATA.SAGA!$H439)</f>
        <v>FTO1063 - Luis Felipe Reis</v>
      </c>
      <c r="D439" s="87" t="str">
        <f>DATA.SAGA!$J439</f>
        <v>Matriculado</v>
      </c>
      <c r="E439" s="87" t="str">
        <f>IF(DATA.SAGA!N439="","*",DATA.SAGA!N439)</f>
        <v>RJ</v>
      </c>
      <c r="F439" s="87">
        <f>YEAR(DATA.SAGA!$B439)</f>
        <v>2021</v>
      </c>
      <c r="G439" s="88">
        <f>IF(OR($D439="Pré-Inscrito",$D439="Matriculado",$D439="Trancado"),
IF($A439="Mestrado",DATA.SAGA!$B439+(365*24/12),DATA.SAGA!$B439+(365*48/12)),"*")</f>
        <v>45149</v>
      </c>
      <c r="H439" s="89" t="str">
        <f t="shared" si="23"/>
        <v>2023-2</v>
      </c>
      <c r="I439" s="87" t="str">
        <f>IF(DATA.SAGA!$K439="","*",YEAR(DATA.SAGA!$K439))</f>
        <v>*</v>
      </c>
      <c r="J439" s="89">
        <f ca="1">IF($D439="Formado",(DATA.SAGA!$K439-DATA.SAGA!$B439)/365*12,
IF(OR($D439="Pré-Inscrito",$D439="Matriculado",$D439="Pré-inscrito"),(TODAY()-DATA.SAGA!$B439)/365*12,"*"))</f>
        <v>16.109589041095891</v>
      </c>
      <c r="K439" s="89" t="str">
        <f t="shared" ca="1" si="15"/>
        <v>Matriculado</v>
      </c>
      <c r="L439" s="89" t="str">
        <f t="shared" ca="1" si="16"/>
        <v>*</v>
      </c>
      <c r="M439" s="87" t="str">
        <f t="shared" ca="1" si="17"/>
        <v>*</v>
      </c>
      <c r="N439" s="89" t="str">
        <f t="shared" si="22"/>
        <v>*</v>
      </c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 x14ac:dyDescent="0.2">
      <c r="A440" s="87" t="str">
        <f>IF(LEFT(DATA.SAGA!$D440,2)="MA","Mestrado",
IF(LEFT(DATA.SAGA!$D440,2)="DA","Doutorado",
IF(LEFT(DATA.SAGA!$D440,2)="PD","Pós-Doutorado")))</f>
        <v>Mestrado</v>
      </c>
      <c r="B440" s="87" t="str">
        <f>DATA.SAGA!$E440</f>
        <v>Rodrigo Pedreira da Silva</v>
      </c>
      <c r="C440" s="87" t="str">
        <f>IF(DATA.SAGA!$H440="","Sem orientador",DATA.SAGA!$H440)</f>
        <v>FTO1140 - Igor Jesus</v>
      </c>
      <c r="D440" s="87" t="str">
        <f>DATA.SAGA!$J440</f>
        <v>Matriculado</v>
      </c>
      <c r="E440" s="87" t="str">
        <f>IF(DATA.SAGA!N440="","*",DATA.SAGA!N440)</f>
        <v>RJ</v>
      </c>
      <c r="F440" s="87">
        <f>YEAR(DATA.SAGA!$B440)</f>
        <v>2021</v>
      </c>
      <c r="G440" s="88">
        <f>IF(OR($D440="Pré-Inscrito",$D440="Matriculado",$D440="Trancado"),
IF($A440="Mestrado",DATA.SAGA!$B440+(365*24/12),DATA.SAGA!$B440+(365*48/12)),"*")</f>
        <v>45149</v>
      </c>
      <c r="H440" s="89" t="str">
        <f t="shared" si="23"/>
        <v>2023-2</v>
      </c>
      <c r="I440" s="87" t="str">
        <f>IF(DATA.SAGA!$K440="","*",YEAR(DATA.SAGA!$K440))</f>
        <v>*</v>
      </c>
      <c r="J440" s="89">
        <f ca="1">IF($D440="Formado",(DATA.SAGA!$K440-DATA.SAGA!$B440)/365*12,
IF(OR($D440="Pré-Inscrito",$D440="Matriculado",$D440="Pré-inscrito"),(TODAY()-DATA.SAGA!$B440)/365*12,"*"))</f>
        <v>16.109589041095891</v>
      </c>
      <c r="K440" s="89" t="str">
        <f t="shared" ca="1" si="15"/>
        <v>Matriculado</v>
      </c>
      <c r="L440" s="89" t="str">
        <f t="shared" ca="1" si="16"/>
        <v>*</v>
      </c>
      <c r="M440" s="87" t="str">
        <f t="shared" ca="1" si="17"/>
        <v>*</v>
      </c>
      <c r="N440" s="89" t="str">
        <f t="shared" si="22"/>
        <v>*</v>
      </c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 x14ac:dyDescent="0.2">
      <c r="A441" s="87" t="str">
        <f>IF(LEFT(DATA.SAGA!$D441,2)="MA","Mestrado",
IF(LEFT(DATA.SAGA!$D441,2)="DA","Doutorado",
IF(LEFT(DATA.SAGA!$D441,2)="PD","Pós-Doutorado")))</f>
        <v>Mestrado</v>
      </c>
      <c r="B441" s="87" t="str">
        <f>DATA.SAGA!$E441</f>
        <v>Arthur Coutinho Pacheco</v>
      </c>
      <c r="C441" s="87" t="str">
        <f>IF(DATA.SAGA!$H441="","Sem orientador",DATA.SAGA!$H441)</f>
        <v>Sem orientador</v>
      </c>
      <c r="D441" s="87" t="str">
        <f>DATA.SAGA!$J441</f>
        <v>Trancado</v>
      </c>
      <c r="E441" s="87" t="str">
        <f>IF(DATA.SAGA!N441="","*",DATA.SAGA!N441)</f>
        <v>RJ</v>
      </c>
      <c r="F441" s="87">
        <f>YEAR(DATA.SAGA!$B441)</f>
        <v>2021</v>
      </c>
      <c r="G441" s="88">
        <f>IF(OR($D441="Pré-Inscrito",$D441="Matriculado",$D441="Trancado"),
IF($A441="Mestrado",DATA.SAGA!$B441+(365*24/12),DATA.SAGA!$B441+(365*48/12)),"*")</f>
        <v>45149</v>
      </c>
      <c r="H441" s="89" t="str">
        <f t="shared" si="23"/>
        <v>*</v>
      </c>
      <c r="I441" s="87" t="str">
        <f>IF(DATA.SAGA!$K441="","*",YEAR(DATA.SAGA!$K441))</f>
        <v>*</v>
      </c>
      <c r="J441" s="89" t="str">
        <f ca="1">IF($D441="Formado",(DATA.SAGA!$K441-DATA.SAGA!$B441)/365*12,
IF(OR($D441="Pré-Inscrito",$D441="Matriculado",$D441="Pré-inscrito"),(TODAY()-DATA.SAGA!$B441)/365*12,"*"))</f>
        <v>*</v>
      </c>
      <c r="K441" s="89" t="str">
        <f t="shared" si="15"/>
        <v>Trancado</v>
      </c>
      <c r="L441" s="89" t="str">
        <f t="shared" si="16"/>
        <v>*</v>
      </c>
      <c r="M441" s="87" t="str">
        <f t="shared" ca="1" si="17"/>
        <v>*</v>
      </c>
      <c r="N441" s="89" t="str">
        <f t="shared" si="22"/>
        <v>*</v>
      </c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 x14ac:dyDescent="0.2">
      <c r="A442" s="87" t="str">
        <f>IF(LEFT(DATA.SAGA!$D442,2)="MA","Mestrado",
IF(LEFT(DATA.SAGA!$D442,2)="DA","Doutorado",
IF(LEFT(DATA.SAGA!$D442,2)="PD","Pós-Doutorado")))</f>
        <v>Mestrado</v>
      </c>
      <c r="B442" s="87" t="str">
        <f>DATA.SAGA!$E442</f>
        <v>Benize da Cruz Souza</v>
      </c>
      <c r="C442" s="87" t="str">
        <f>IF(DATA.SAGA!$H442="","Sem orientador",DATA.SAGA!$H442)</f>
        <v>FTO1063 - Luis Felipe Reis</v>
      </c>
      <c r="D442" s="87" t="str">
        <f>DATA.SAGA!$J442</f>
        <v>Matriculado</v>
      </c>
      <c r="E442" s="87" t="str">
        <f>IF(DATA.SAGA!N442="","*",DATA.SAGA!N442)</f>
        <v>RJ</v>
      </c>
      <c r="F442" s="87">
        <f>YEAR(DATA.SAGA!$B442)</f>
        <v>2021</v>
      </c>
      <c r="G442" s="88">
        <f>IF(OR($D442="Pré-Inscrito",$D442="Matriculado",$D442="Trancado"),
IF($A442="Mestrado",DATA.SAGA!$B442+(365*24/12),DATA.SAGA!$B442+(365*48/12)),"*")</f>
        <v>45149</v>
      </c>
      <c r="H442" s="89" t="str">
        <f t="shared" si="23"/>
        <v>2023-2</v>
      </c>
      <c r="I442" s="87" t="str">
        <f>IF(DATA.SAGA!$K442="","*",YEAR(DATA.SAGA!$K442))</f>
        <v>*</v>
      </c>
      <c r="J442" s="89">
        <f ca="1">IF($D442="Formado",(DATA.SAGA!$K442-DATA.SAGA!$B442)/365*12,
IF(OR($D442="Pré-Inscrito",$D442="Matriculado",$D442="Pré-inscrito"),(TODAY()-DATA.SAGA!$B442)/365*12,"*"))</f>
        <v>16.109589041095891</v>
      </c>
      <c r="K442" s="89" t="str">
        <f t="shared" ca="1" si="15"/>
        <v>Matriculado</v>
      </c>
      <c r="L442" s="89" t="str">
        <f t="shared" ca="1" si="16"/>
        <v>*</v>
      </c>
      <c r="M442" s="87" t="str">
        <f t="shared" ca="1" si="17"/>
        <v>*</v>
      </c>
      <c r="N442" s="89" t="str">
        <f t="shared" si="22"/>
        <v>*</v>
      </c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 x14ac:dyDescent="0.2">
      <c r="A443" s="87" t="str">
        <f>IF(LEFT(DATA.SAGA!$D443,2)="MA","Mestrado",
IF(LEFT(DATA.SAGA!$D443,2)="DA","Doutorado",
IF(LEFT(DATA.SAGA!$D443,2)="PD","Pós-Doutorado")))</f>
        <v>Mestrado</v>
      </c>
      <c r="B443" s="87" t="str">
        <f>DATA.SAGA!$E443</f>
        <v>Jorge Alberto Arrigoni Coelho</v>
      </c>
      <c r="C443" s="87" t="str">
        <f>IF(DATA.SAGA!$H443="","Sem orientador",DATA.SAGA!$H443)</f>
        <v>FTO1157 - Luciana Lunkes</v>
      </c>
      <c r="D443" s="87" t="str">
        <f>DATA.SAGA!$J443</f>
        <v>Matriculado</v>
      </c>
      <c r="E443" s="87" t="str">
        <f>IF(DATA.SAGA!N443="","*",DATA.SAGA!N443)</f>
        <v>RJ</v>
      </c>
      <c r="F443" s="87">
        <f>YEAR(DATA.SAGA!$B443)</f>
        <v>2021</v>
      </c>
      <c r="G443" s="88">
        <f>IF(OR($D443="Pré-Inscrito",$D443="Matriculado",$D443="Trancado"),
IF($A443="Mestrado",DATA.SAGA!$B443+(365*24/12),DATA.SAGA!$B443+(365*48/12)),"*")</f>
        <v>45149</v>
      </c>
      <c r="H443" s="89" t="str">
        <f t="shared" si="23"/>
        <v>2023-2</v>
      </c>
      <c r="I443" s="87" t="str">
        <f>IF(DATA.SAGA!$K443="","*",YEAR(DATA.SAGA!$K443))</f>
        <v>*</v>
      </c>
      <c r="J443" s="89">
        <f ca="1">IF($D443="Formado",(DATA.SAGA!$K443-DATA.SAGA!$B443)/365*12,
IF(OR($D443="Pré-Inscrito",$D443="Matriculado",$D443="Pré-inscrito"),(TODAY()-DATA.SAGA!$B443)/365*12,"*"))</f>
        <v>16.109589041095891</v>
      </c>
      <c r="K443" s="89" t="str">
        <f t="shared" ca="1" si="15"/>
        <v>Matriculado</v>
      </c>
      <c r="L443" s="89" t="str">
        <f t="shared" ca="1" si="16"/>
        <v>*</v>
      </c>
      <c r="M443" s="87" t="str">
        <f t="shared" ca="1" si="17"/>
        <v>*</v>
      </c>
      <c r="N443" s="89" t="str">
        <f t="shared" si="22"/>
        <v>*</v>
      </c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 x14ac:dyDescent="0.2">
      <c r="A444" s="87" t="str">
        <f>IF(LEFT(DATA.SAGA!$D444,2)="MA","Mestrado",
IF(LEFT(DATA.SAGA!$D444,2)="DA","Doutorado",
IF(LEFT(DATA.SAGA!$D444,2)="PD","Pós-Doutorado")))</f>
        <v>Mestrado</v>
      </c>
      <c r="B444" s="87" t="str">
        <f>DATA.SAGA!$E444</f>
        <v>Larissa Nogueira Ferreira</v>
      </c>
      <c r="C444" s="87" t="str">
        <f>IF(DATA.SAGA!$H444="","Sem orientador",DATA.SAGA!$H444)</f>
        <v>Sem orientador</v>
      </c>
      <c r="D444" s="87" t="str">
        <f>DATA.SAGA!$J444</f>
        <v>Trancado</v>
      </c>
      <c r="E444" s="87" t="str">
        <f>IF(DATA.SAGA!N444="","*",DATA.SAGA!N444)</f>
        <v>*</v>
      </c>
      <c r="F444" s="87">
        <f>YEAR(DATA.SAGA!$B444)</f>
        <v>2021</v>
      </c>
      <c r="G444" s="88">
        <f>IF(OR($D444="Pré-Inscrito",$D444="Matriculado",$D444="Trancado"),
IF($A444="Mestrado",DATA.SAGA!$B444+(365*24/12),DATA.SAGA!$B444+(365*48/12)),"*")</f>
        <v>45149</v>
      </c>
      <c r="H444" s="89" t="str">
        <f t="shared" si="23"/>
        <v>*</v>
      </c>
      <c r="I444" s="87" t="str">
        <f>IF(DATA.SAGA!$K444="","*",YEAR(DATA.SAGA!$K444))</f>
        <v>*</v>
      </c>
      <c r="J444" s="89" t="str">
        <f ca="1">IF($D444="Formado",(DATA.SAGA!$K444-DATA.SAGA!$B444)/365*12,
IF(OR($D444="Pré-Inscrito",$D444="Matriculado",$D444="Pré-inscrito"),(TODAY()-DATA.SAGA!$B444)/365*12,"*"))</f>
        <v>*</v>
      </c>
      <c r="K444" s="89" t="str">
        <f t="shared" si="15"/>
        <v>Trancado</v>
      </c>
      <c r="L444" s="89" t="str">
        <f t="shared" si="16"/>
        <v>*</v>
      </c>
      <c r="M444" s="87" t="str">
        <f t="shared" ca="1" si="17"/>
        <v>*</v>
      </c>
      <c r="N444" s="89" t="str">
        <f t="shared" si="22"/>
        <v>*</v>
      </c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 x14ac:dyDescent="0.2">
      <c r="A445" s="87" t="str">
        <f>IF(LEFT(DATA.SAGA!$D445,2)="MA","Mestrado",
IF(LEFT(DATA.SAGA!$D445,2)="DA","Doutorado",
IF(LEFT(DATA.SAGA!$D445,2)="PD","Pós-Doutorado")))</f>
        <v>Mestrado</v>
      </c>
      <c r="B445" s="87" t="str">
        <f>DATA.SAGA!$E445</f>
        <v>Guilherme da Cunha Ferreira</v>
      </c>
      <c r="C445" s="87" t="str">
        <f>IF(DATA.SAGA!$H445="","Sem orientador",DATA.SAGA!$H445)</f>
        <v>FTO1137 - Ney Filho</v>
      </c>
      <c r="D445" s="87" t="str">
        <f>DATA.SAGA!$J445</f>
        <v>Matriculado</v>
      </c>
      <c r="E445" s="87" t="str">
        <f>IF(DATA.SAGA!N445="","*",DATA.SAGA!N445)</f>
        <v>*</v>
      </c>
      <c r="F445" s="87">
        <f>YEAR(DATA.SAGA!$B445)</f>
        <v>2021</v>
      </c>
      <c r="G445" s="88">
        <f>IF(OR($D445="Pré-Inscrito",$D445="Matriculado",$D445="Trancado"),
IF($A445="Mestrado",DATA.SAGA!$B445+(365*24/12),DATA.SAGA!$B445+(365*48/12)),"*")</f>
        <v>45149</v>
      </c>
      <c r="H445" s="89" t="str">
        <f t="shared" si="23"/>
        <v>2023-2</v>
      </c>
      <c r="I445" s="87" t="str">
        <f>IF(DATA.SAGA!$K445="","*",YEAR(DATA.SAGA!$K445))</f>
        <v>*</v>
      </c>
      <c r="J445" s="89">
        <f ca="1">IF($D445="Formado",(DATA.SAGA!$K445-DATA.SAGA!$B445)/365*12,
IF(OR($D445="Pré-Inscrito",$D445="Matriculado",$D445="Pré-inscrito"),(TODAY()-DATA.SAGA!$B445)/365*12,"*"))</f>
        <v>16.109589041095891</v>
      </c>
      <c r="K445" s="89" t="str">
        <f t="shared" ca="1" si="15"/>
        <v>Matriculado</v>
      </c>
      <c r="L445" s="89" t="str">
        <f t="shared" ca="1" si="16"/>
        <v>*</v>
      </c>
      <c r="M445" s="87" t="str">
        <f t="shared" ca="1" si="17"/>
        <v>*</v>
      </c>
      <c r="N445" s="89" t="str">
        <f t="shared" si="22"/>
        <v>*</v>
      </c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 x14ac:dyDescent="0.2">
      <c r="A446" s="87" t="str">
        <f>IF(LEFT(DATA.SAGA!$D446,2)="MA","Mestrado",
IF(LEFT(DATA.SAGA!$D446,2)="DA","Doutorado",
IF(LEFT(DATA.SAGA!$D446,2)="PD","Pós-Doutorado")))</f>
        <v>Mestrado</v>
      </c>
      <c r="B446" s="87" t="str">
        <f>DATA.SAGA!$E446</f>
        <v>Ivan Rafael Reis e Silva Cavalcanti</v>
      </c>
      <c r="C446" s="87" t="str">
        <f>IF(DATA.SAGA!$H446="","Sem orientador",DATA.SAGA!$H446)</f>
        <v>Sem orientador</v>
      </c>
      <c r="D446" s="87" t="str">
        <f>DATA.SAGA!$J446</f>
        <v>Trancado</v>
      </c>
      <c r="E446" s="87" t="str">
        <f>IF(DATA.SAGA!N446="","*",DATA.SAGA!N446)</f>
        <v>PE</v>
      </c>
      <c r="F446" s="87">
        <f>YEAR(DATA.SAGA!$B446)</f>
        <v>2021</v>
      </c>
      <c r="G446" s="88">
        <f>IF(OR($D446="Pré-Inscrito",$D446="Matriculado",$D446="Trancado"),
IF($A446="Mestrado",DATA.SAGA!$B446+(365*24/12),DATA.SAGA!$B446+(365*48/12)),"*")</f>
        <v>45150</v>
      </c>
      <c r="H446" s="89" t="str">
        <f t="shared" si="23"/>
        <v>*</v>
      </c>
      <c r="I446" s="87" t="str">
        <f>IF(DATA.SAGA!$K446="","*",YEAR(DATA.SAGA!$K446))</f>
        <v>*</v>
      </c>
      <c r="J446" s="89" t="str">
        <f ca="1">IF($D446="Formado",(DATA.SAGA!$K446-DATA.SAGA!$B446)/365*12,
IF(OR($D446="Pré-Inscrito",$D446="Matriculado",$D446="Pré-inscrito"),(TODAY()-DATA.SAGA!$B446)/365*12,"*"))</f>
        <v>*</v>
      </c>
      <c r="K446" s="89" t="str">
        <f t="shared" si="15"/>
        <v>Trancado</v>
      </c>
      <c r="L446" s="89" t="str">
        <f t="shared" si="16"/>
        <v>*</v>
      </c>
      <c r="M446" s="87" t="str">
        <f t="shared" ca="1" si="17"/>
        <v>*</v>
      </c>
      <c r="N446" s="89" t="str">
        <f t="shared" si="22"/>
        <v>*</v>
      </c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 x14ac:dyDescent="0.2">
      <c r="A447" s="87" t="str">
        <f>IF(LEFT(DATA.SAGA!$D447,2)="MA","Mestrado",
IF(LEFT(DATA.SAGA!$D447,2)="DA","Doutorado",
IF(LEFT(DATA.SAGA!$D447,2)="PD","Pós-Doutorado")))</f>
        <v>Doutorado</v>
      </c>
      <c r="B447" s="87" t="str">
        <f>DATA.SAGA!$E447</f>
        <v>Roger Flores de Carvalho</v>
      </c>
      <c r="C447" s="87" t="str">
        <f>IF(DATA.SAGA!$H447="","Sem orientador",DATA.SAGA!$H447)</f>
        <v>FTO1096 - Arthur Ferreira</v>
      </c>
      <c r="D447" s="87" t="str">
        <f>DATA.SAGA!$J447</f>
        <v>Matriculado</v>
      </c>
      <c r="E447" s="87" t="str">
        <f>IF(DATA.SAGA!N447="","*",DATA.SAGA!N447)</f>
        <v>RJ</v>
      </c>
      <c r="F447" s="87">
        <f>YEAR(DATA.SAGA!$B447)</f>
        <v>2021</v>
      </c>
      <c r="G447" s="88">
        <f>IF(OR($D447="Pré-Inscrito",$D447="Matriculado",$D447="Trancado"),
IF($A447="Mestrado",DATA.SAGA!$B447+(365*24/12),DATA.SAGA!$B447+(365*48/12)),"*")</f>
        <v>45881</v>
      </c>
      <c r="H447" s="89" t="str">
        <f t="shared" si="23"/>
        <v>2025-2</v>
      </c>
      <c r="I447" s="87" t="str">
        <f>IF(DATA.SAGA!$K447="","*",YEAR(DATA.SAGA!$K447))</f>
        <v>*</v>
      </c>
      <c r="J447" s="89">
        <f ca="1">IF($D447="Formado",(DATA.SAGA!$K447-DATA.SAGA!$B447)/365*12,
IF(OR($D447="Pré-Inscrito",$D447="Matriculado",$D447="Pré-inscrito"),(TODAY()-DATA.SAGA!$B447)/365*12,"*"))</f>
        <v>16.043835616438358</v>
      </c>
      <c r="K447" s="89" t="str">
        <f t="shared" ca="1" si="15"/>
        <v>Matriculado</v>
      </c>
      <c r="L447" s="89" t="str">
        <f t="shared" ca="1" si="16"/>
        <v>*</v>
      </c>
      <c r="M447" s="87" t="str">
        <f t="shared" ca="1" si="17"/>
        <v>*</v>
      </c>
      <c r="N447" s="89" t="str">
        <f t="shared" si="22"/>
        <v>*</v>
      </c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 x14ac:dyDescent="0.2">
      <c r="A448" s="87" t="str">
        <f>IF(LEFT(DATA.SAGA!$D448,2)="MA","Mestrado",
IF(LEFT(DATA.SAGA!$D448,2)="DA","Doutorado",
IF(LEFT(DATA.SAGA!$D448,2)="PD","Pós-Doutorado")))</f>
        <v>Mestrado</v>
      </c>
      <c r="B448" s="87" t="str">
        <f>DATA.SAGA!$E448</f>
        <v>Mirna da Silva Oliveira</v>
      </c>
      <c r="C448" s="87" t="str">
        <f>IF(DATA.SAGA!$H448="","Sem orientador",DATA.SAGA!$H448)</f>
        <v>FTO1096 - Arthur Ferreira</v>
      </c>
      <c r="D448" s="87" t="str">
        <f>DATA.SAGA!$J448</f>
        <v>Matriculado</v>
      </c>
      <c r="E448" s="87" t="str">
        <f>IF(DATA.SAGA!N448="","*",DATA.SAGA!N448)</f>
        <v>*</v>
      </c>
      <c r="F448" s="87">
        <f>YEAR(DATA.SAGA!$B448)</f>
        <v>2021</v>
      </c>
      <c r="G448" s="88">
        <f>IF(OR($D448="Pré-Inscrito",$D448="Matriculado",$D448="Trancado"),
IF($A448="Mestrado",DATA.SAGA!$B448+(365*24/12),DATA.SAGA!$B448+(365*48/12)),"*")</f>
        <v>45151</v>
      </c>
      <c r="H448" s="89" t="str">
        <f t="shared" si="23"/>
        <v>2023-2</v>
      </c>
      <c r="I448" s="87" t="str">
        <f>IF(DATA.SAGA!$K448="","*",YEAR(DATA.SAGA!$K448))</f>
        <v>*</v>
      </c>
      <c r="J448" s="89">
        <f ca="1">IF($D448="Formado",(DATA.SAGA!$K448-DATA.SAGA!$B448)/365*12,
IF(OR($D448="Pré-Inscrito",$D448="Matriculado",$D448="Pré-inscrito"),(TODAY()-DATA.SAGA!$B448)/365*12,"*"))</f>
        <v>16.043835616438358</v>
      </c>
      <c r="K448" s="89" t="str">
        <f t="shared" ca="1" si="15"/>
        <v>Matriculado</v>
      </c>
      <c r="L448" s="89" t="str">
        <f t="shared" ca="1" si="16"/>
        <v>*</v>
      </c>
      <c r="M448" s="87" t="str">
        <f t="shared" ca="1" si="17"/>
        <v>*</v>
      </c>
      <c r="N448" s="89" t="str">
        <f t="shared" si="22"/>
        <v>*</v>
      </c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 x14ac:dyDescent="0.2">
      <c r="A449" s="87" t="str">
        <f>IF(LEFT(DATA.SAGA!$D449,2)="MA","Mestrado",
IF(LEFT(DATA.SAGA!$D449,2)="DA","Doutorado",
IF(LEFT(DATA.SAGA!$D449,2)="PD","Pós-Doutorado")))</f>
        <v>Mestrado</v>
      </c>
      <c r="B449" s="87" t="str">
        <f>DATA.SAGA!$E449</f>
        <v>Afrânio Ramalho Feitoza dos Santos</v>
      </c>
      <c r="C449" s="87" t="str">
        <f>IF(DATA.SAGA!$H449="","Sem orientador",DATA.SAGA!$H449)</f>
        <v>Sem orientador</v>
      </c>
      <c r="D449" s="87" t="str">
        <f>DATA.SAGA!$J449</f>
        <v>Trancado</v>
      </c>
      <c r="E449" s="87" t="str">
        <f>IF(DATA.SAGA!N449="","*",DATA.SAGA!N449)</f>
        <v>RJ</v>
      </c>
      <c r="F449" s="87">
        <f>YEAR(DATA.SAGA!$B449)</f>
        <v>2021</v>
      </c>
      <c r="G449" s="88">
        <f>IF(OR($D449="Pré-Inscrito",$D449="Matriculado",$D449="Trancado"),
IF($A449="Mestrado",DATA.SAGA!$B449+(365*24/12),DATA.SAGA!$B449+(365*48/12)),"*")</f>
        <v>45151</v>
      </c>
      <c r="H449" s="89" t="str">
        <f t="shared" si="23"/>
        <v>*</v>
      </c>
      <c r="I449" s="87" t="str">
        <f>IF(DATA.SAGA!$K449="","*",YEAR(DATA.SAGA!$K449))</f>
        <v>*</v>
      </c>
      <c r="J449" s="89" t="str">
        <f ca="1">IF($D449="Formado",(DATA.SAGA!$K449-DATA.SAGA!$B449)/365*12,
IF(OR($D449="Pré-Inscrito",$D449="Matriculado",$D449="Pré-inscrito"),(TODAY()-DATA.SAGA!$B449)/365*12,"*"))</f>
        <v>*</v>
      </c>
      <c r="K449" s="89" t="str">
        <f t="shared" si="15"/>
        <v>Trancado</v>
      </c>
      <c r="L449" s="89" t="str">
        <f t="shared" si="16"/>
        <v>*</v>
      </c>
      <c r="M449" s="87" t="str">
        <f t="shared" ca="1" si="17"/>
        <v>*</v>
      </c>
      <c r="N449" s="89" t="str">
        <f t="shared" si="22"/>
        <v>*</v>
      </c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 x14ac:dyDescent="0.2">
      <c r="A450" s="87" t="str">
        <f>IF(LEFT(DATA.SAGA!$D450,2)="MA","Mestrado",
IF(LEFT(DATA.SAGA!$D450,2)="DA","Doutorado",
IF(LEFT(DATA.SAGA!$D450,2)="PD","Pós-Doutorado")))</f>
        <v>Mestrado</v>
      </c>
      <c r="B450" s="87" t="str">
        <f>DATA.SAGA!$E450</f>
        <v>Cristiane Pires Motta</v>
      </c>
      <c r="C450" s="87" t="str">
        <f>IF(DATA.SAGA!$H450="","Sem orientador",DATA.SAGA!$H450)</f>
        <v>FTO1101 - Agnaldo Lopes</v>
      </c>
      <c r="D450" s="87" t="str">
        <f>DATA.SAGA!$J450</f>
        <v>Matriculado</v>
      </c>
      <c r="E450" s="87" t="str">
        <f>IF(DATA.SAGA!N450="","*",DATA.SAGA!N450)</f>
        <v>RJ</v>
      </c>
      <c r="F450" s="87">
        <f>YEAR(DATA.SAGA!$B450)</f>
        <v>2021</v>
      </c>
      <c r="G450" s="88">
        <f>IF(OR($D450="Pré-Inscrito",$D450="Matriculado",$D450="Trancado"),
IF($A450="Mestrado",DATA.SAGA!$B450+(365*24/12),DATA.SAGA!$B450+(365*48/12)),"*")</f>
        <v>45151</v>
      </c>
      <c r="H450" s="89" t="str">
        <f t="shared" si="23"/>
        <v>2023-2</v>
      </c>
      <c r="I450" s="87" t="str">
        <f>IF(DATA.SAGA!$K450="","*",YEAR(DATA.SAGA!$K450))</f>
        <v>*</v>
      </c>
      <c r="J450" s="89">
        <f ca="1">IF($D450="Formado",(DATA.SAGA!$K450-DATA.SAGA!$B450)/365*12,
IF(OR($D450="Pré-Inscrito",$D450="Matriculado",$D450="Pré-inscrito"),(TODAY()-DATA.SAGA!$B450)/365*12,"*"))</f>
        <v>16.043835616438358</v>
      </c>
      <c r="K450" s="89" t="str">
        <f t="shared" ca="1" si="15"/>
        <v>Matriculado</v>
      </c>
      <c r="L450" s="89" t="str">
        <f t="shared" ca="1" si="16"/>
        <v>*</v>
      </c>
      <c r="M450" s="87" t="str">
        <f t="shared" ca="1" si="17"/>
        <v>*</v>
      </c>
      <c r="N450" s="89" t="str">
        <f t="shared" ref="N450:N507" si="24">IF(AND(COUNTIF($B:$B,$B450)&gt;1,$A450="Doutorado"),"Sim","*")</f>
        <v>*</v>
      </c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 x14ac:dyDescent="0.2">
      <c r="A451" s="87" t="str">
        <f>IF(LEFT(DATA.SAGA!$D451,2)="MA","Mestrado",
IF(LEFT(DATA.SAGA!$D451,2)="DA","Doutorado",
IF(LEFT(DATA.SAGA!$D451,2)="PD","Pós-Doutorado")))</f>
        <v>Mestrado</v>
      </c>
      <c r="B451" s="87" t="str">
        <f>DATA.SAGA!$E451</f>
        <v>Jemerson José Polli Oliveira</v>
      </c>
      <c r="C451" s="87" t="str">
        <f>IF(DATA.SAGA!$H451="","Sem orientador",DATA.SAGA!$H451)</f>
        <v>Sem orientador</v>
      </c>
      <c r="D451" s="87" t="str">
        <f>DATA.SAGA!$J451</f>
        <v>Cancelado</v>
      </c>
      <c r="E451" s="87" t="str">
        <f>IF(DATA.SAGA!N451="","*",DATA.SAGA!N451)</f>
        <v>*</v>
      </c>
      <c r="F451" s="87">
        <f>YEAR(DATA.SAGA!$B451)</f>
        <v>2021</v>
      </c>
      <c r="G451" s="88" t="str">
        <f>IF(OR($D451="Pré-Inscrito",$D451="Matriculado",$D451="Trancado"),
IF($A451="Mestrado",DATA.SAGA!$B451+(365*24/12),DATA.SAGA!$B451+(365*48/12)),"*")</f>
        <v>*</v>
      </c>
      <c r="H451" s="89" t="str">
        <f t="shared" ref="H451:H482" si="25">IF(OR($D451="Pré-Inscrito",$D451="Matriculado"),_xlfn.CONCAT(YEAR(G451),"-",IF(MONTH(G451)&lt;=6,1,2)),"*")</f>
        <v>*</v>
      </c>
      <c r="I451" s="87" t="str">
        <f>IF(DATA.SAGA!$K451="","*",YEAR(DATA.SAGA!$K451))</f>
        <v>*</v>
      </c>
      <c r="J451" s="89" t="str">
        <f ca="1">IF($D451="Formado",(DATA.SAGA!$K451-DATA.SAGA!$B451)/365*12,
IF(OR($D451="Pré-Inscrito",$D451="Matriculado",$D451="Pré-inscrito"),(TODAY()-DATA.SAGA!$B451)/365*12,"*"))</f>
        <v>*</v>
      </c>
      <c r="K451" s="89" t="str">
        <f t="shared" si="15"/>
        <v>Cancelado</v>
      </c>
      <c r="L451" s="89" t="str">
        <f t="shared" si="16"/>
        <v>*</v>
      </c>
      <c r="M451" s="87" t="str">
        <f t="shared" ca="1" si="17"/>
        <v>*</v>
      </c>
      <c r="N451" s="89" t="str">
        <f t="shared" si="24"/>
        <v>*</v>
      </c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 x14ac:dyDescent="0.2">
      <c r="A452" s="87" t="str">
        <f>IF(LEFT(DATA.SAGA!$D452,2)="MA","Mestrado",
IF(LEFT(DATA.SAGA!$D452,2)="DA","Doutorado",
IF(LEFT(DATA.SAGA!$D452,2)="PD","Pós-Doutorado")))</f>
        <v>Mestrado</v>
      </c>
      <c r="B452" s="87" t="str">
        <f>DATA.SAGA!$E452</f>
        <v>Washington da Silva Matos</v>
      </c>
      <c r="C452" s="87" t="str">
        <f>IF(DATA.SAGA!$H452="","Sem orientador",DATA.SAGA!$H452)</f>
        <v>FTO1063 - Luis Felipe Reis</v>
      </c>
      <c r="D452" s="87" t="str">
        <f>DATA.SAGA!$J452</f>
        <v>Matriculado</v>
      </c>
      <c r="E452" s="87" t="str">
        <f>IF(DATA.SAGA!N452="","*",DATA.SAGA!N452)</f>
        <v>RJ</v>
      </c>
      <c r="F452" s="87">
        <f>YEAR(DATA.SAGA!$B452)</f>
        <v>2021</v>
      </c>
      <c r="G452" s="88">
        <f>IF(OR($D452="Pré-Inscrito",$D452="Matriculado",$D452="Trancado"),
IF($A452="Mestrado",DATA.SAGA!$B452+(365*24/12),DATA.SAGA!$B452+(365*48/12)),"*")</f>
        <v>45151</v>
      </c>
      <c r="H452" s="89" t="str">
        <f t="shared" si="25"/>
        <v>2023-2</v>
      </c>
      <c r="I452" s="87" t="str">
        <f>IF(DATA.SAGA!$K452="","*",YEAR(DATA.SAGA!$K452))</f>
        <v>*</v>
      </c>
      <c r="J452" s="89">
        <f ca="1">IF($D452="Formado",(DATA.SAGA!$K452-DATA.SAGA!$B452)/365*12,
IF(OR($D452="Pré-Inscrito",$D452="Matriculado",$D452="Pré-inscrito"),(TODAY()-DATA.SAGA!$B452)/365*12,"*"))</f>
        <v>16.043835616438358</v>
      </c>
      <c r="K452" s="89" t="str">
        <f t="shared" ca="1" si="15"/>
        <v>Matriculado</v>
      </c>
      <c r="L452" s="89" t="str">
        <f t="shared" ca="1" si="16"/>
        <v>*</v>
      </c>
      <c r="M452" s="87" t="str">
        <f t="shared" ca="1" si="17"/>
        <v>*</v>
      </c>
      <c r="N452" s="89" t="str">
        <f t="shared" si="24"/>
        <v>*</v>
      </c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 x14ac:dyDescent="0.2">
      <c r="A453" s="87" t="str">
        <f>IF(LEFT(DATA.SAGA!$D453,2)="MA","Mestrado",
IF(LEFT(DATA.SAGA!$D453,2)="DA","Doutorado",
IF(LEFT(DATA.SAGA!$D453,2)="PD","Pós-Doutorado")))</f>
        <v>Mestrado</v>
      </c>
      <c r="B453" s="87" t="str">
        <f>DATA.SAGA!$E453</f>
        <v>Fernanda da Rocha Mourão</v>
      </c>
      <c r="C453" s="87" t="str">
        <f>IF(DATA.SAGA!$H453="","Sem orientador",DATA.SAGA!$H453)</f>
        <v>Sem orientador</v>
      </c>
      <c r="D453" s="87" t="str">
        <f>DATA.SAGA!$J453</f>
        <v>Trancado</v>
      </c>
      <c r="E453" s="87" t="str">
        <f>IF(DATA.SAGA!N453="","*",DATA.SAGA!N453)</f>
        <v>RJ</v>
      </c>
      <c r="F453" s="87">
        <f>YEAR(DATA.SAGA!$B453)</f>
        <v>2021</v>
      </c>
      <c r="G453" s="88">
        <f>IF(OR($D453="Pré-Inscrito",$D453="Matriculado",$D453="Trancado"),
IF($A453="Mestrado",DATA.SAGA!$B453+(365*24/12),DATA.SAGA!$B453+(365*48/12)),"*")</f>
        <v>45151</v>
      </c>
      <c r="H453" s="89" t="str">
        <f t="shared" si="25"/>
        <v>*</v>
      </c>
      <c r="I453" s="87" t="str">
        <f>IF(DATA.SAGA!$K453="","*",YEAR(DATA.SAGA!$K453))</f>
        <v>*</v>
      </c>
      <c r="J453" s="89" t="str">
        <f ca="1">IF($D453="Formado",(DATA.SAGA!$K453-DATA.SAGA!$B453)/365*12,
IF(OR($D453="Pré-Inscrito",$D453="Matriculado",$D453="Pré-inscrito"),(TODAY()-DATA.SAGA!$B453)/365*12,"*"))</f>
        <v>*</v>
      </c>
      <c r="K453" s="89" t="str">
        <f t="shared" si="15"/>
        <v>Trancado</v>
      </c>
      <c r="L453" s="89" t="str">
        <f t="shared" si="16"/>
        <v>*</v>
      </c>
      <c r="M453" s="87" t="str">
        <f t="shared" ca="1" si="17"/>
        <v>*</v>
      </c>
      <c r="N453" s="89" t="str">
        <f t="shared" si="24"/>
        <v>*</v>
      </c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 x14ac:dyDescent="0.2">
      <c r="A454" s="87" t="str">
        <f>IF(LEFT(DATA.SAGA!$D454,2)="MA","Mestrado",
IF(LEFT(DATA.SAGA!$D454,2)="DA","Doutorado",
IF(LEFT(DATA.SAGA!$D454,2)="PD","Pós-Doutorado")))</f>
        <v>Mestrado</v>
      </c>
      <c r="B454" s="87" t="str">
        <f>DATA.SAGA!$E454</f>
        <v>Neidymara Viana Gomes do Amaral</v>
      </c>
      <c r="C454" s="87" t="str">
        <f>IF(DATA.SAGA!$H454="","Sem orientador",DATA.SAGA!$H454)</f>
        <v>FTO1157 - Luciana Lunkes</v>
      </c>
      <c r="D454" s="87" t="str">
        <f>DATA.SAGA!$J454</f>
        <v>Matriculado</v>
      </c>
      <c r="E454" s="87" t="str">
        <f>IF(DATA.SAGA!N454="","*",DATA.SAGA!N454)</f>
        <v>RJ</v>
      </c>
      <c r="F454" s="87">
        <f>YEAR(DATA.SAGA!$B454)</f>
        <v>2021</v>
      </c>
      <c r="G454" s="88">
        <f>IF(OR($D454="Pré-Inscrito",$D454="Matriculado",$D454="Trancado"),
IF($A454="Mestrado",DATA.SAGA!$B454+(365*24/12),DATA.SAGA!$B454+(365*48/12)),"*")</f>
        <v>45151</v>
      </c>
      <c r="H454" s="89" t="str">
        <f t="shared" si="25"/>
        <v>2023-2</v>
      </c>
      <c r="I454" s="87" t="str">
        <f>IF(DATA.SAGA!$K454="","*",YEAR(DATA.SAGA!$K454))</f>
        <v>*</v>
      </c>
      <c r="J454" s="89">
        <f ca="1">IF($D454="Formado",(DATA.SAGA!$K454-DATA.SAGA!$B454)/365*12,
IF(OR($D454="Pré-Inscrito",$D454="Matriculado",$D454="Pré-inscrito"),(TODAY()-DATA.SAGA!$B454)/365*12,"*"))</f>
        <v>16.043835616438358</v>
      </c>
      <c r="K454" s="89" t="str">
        <f t="shared" ca="1" si="15"/>
        <v>Matriculado</v>
      </c>
      <c r="L454" s="89" t="str">
        <f t="shared" ca="1" si="16"/>
        <v>*</v>
      </c>
      <c r="M454" s="87" t="str">
        <f t="shared" ca="1" si="17"/>
        <v>*</v>
      </c>
      <c r="N454" s="89" t="str">
        <f t="shared" si="24"/>
        <v>*</v>
      </c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 x14ac:dyDescent="0.2">
      <c r="A455" s="87" t="str">
        <f>IF(LEFT(DATA.SAGA!$D455,2)="MA","Mestrado",
IF(LEFT(DATA.SAGA!$D455,2)="DA","Doutorado",
IF(LEFT(DATA.SAGA!$D455,2)="PD","Pós-Doutorado")))</f>
        <v>Mestrado</v>
      </c>
      <c r="B455" s="87" t="str">
        <f>DATA.SAGA!$E455</f>
        <v>Thalisson Barreto da Silva</v>
      </c>
      <c r="C455" s="87" t="str">
        <f>IF(DATA.SAGA!$H455="","Sem orientador",DATA.SAGA!$H455)</f>
        <v>Sem orientador</v>
      </c>
      <c r="D455" s="87" t="str">
        <f>DATA.SAGA!$J455</f>
        <v>Trancado</v>
      </c>
      <c r="E455" s="87" t="str">
        <f>IF(DATA.SAGA!N455="","*",DATA.SAGA!N455)</f>
        <v>*</v>
      </c>
      <c r="F455" s="87">
        <f>YEAR(DATA.SAGA!$B455)</f>
        <v>2021</v>
      </c>
      <c r="G455" s="88">
        <f>IF(OR($D455="Pré-Inscrito",$D455="Matriculado",$D455="Trancado"),
IF($A455="Mestrado",DATA.SAGA!$B455+(365*24/12),DATA.SAGA!$B455+(365*48/12)),"*")</f>
        <v>45154</v>
      </c>
      <c r="H455" s="89" t="str">
        <f t="shared" si="25"/>
        <v>*</v>
      </c>
      <c r="I455" s="87" t="str">
        <f>IF(DATA.SAGA!$K455="","*",YEAR(DATA.SAGA!$K455))</f>
        <v>*</v>
      </c>
      <c r="J455" s="89" t="str">
        <f ca="1">IF($D455="Formado",(DATA.SAGA!$K455-DATA.SAGA!$B455)/365*12,
IF(OR($D455="Pré-Inscrito",$D455="Matriculado",$D455="Pré-inscrito"),(TODAY()-DATA.SAGA!$B455)/365*12,"*"))</f>
        <v>*</v>
      </c>
      <c r="K455" s="89" t="str">
        <f t="shared" si="15"/>
        <v>Trancado</v>
      </c>
      <c r="L455" s="89" t="str">
        <f t="shared" si="16"/>
        <v>*</v>
      </c>
      <c r="M455" s="87" t="str">
        <f t="shared" ca="1" si="17"/>
        <v>*</v>
      </c>
      <c r="N455" s="89" t="str">
        <f t="shared" si="24"/>
        <v>*</v>
      </c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 x14ac:dyDescent="0.2">
      <c r="A456" s="87" t="str">
        <f>IF(LEFT(DATA.SAGA!$D456,2)="MA","Mestrado",
IF(LEFT(DATA.SAGA!$D456,2)="DA","Doutorado",
IF(LEFT(DATA.SAGA!$D456,2)="PD","Pós-Doutorado")))</f>
        <v>Mestrado</v>
      </c>
      <c r="B456" s="87" t="str">
        <f>DATA.SAGA!$E456</f>
        <v>Marina Jacobucci Pellegrini</v>
      </c>
      <c r="C456" s="87" t="str">
        <f>IF(DATA.SAGA!$H456="","Sem orientador",DATA.SAGA!$H456)</f>
        <v>FTO1137 - Ney Filho</v>
      </c>
      <c r="D456" s="87" t="str">
        <f>DATA.SAGA!$J456</f>
        <v>Matriculado</v>
      </c>
      <c r="E456" s="87" t="str">
        <f>IF(DATA.SAGA!N456="","*",DATA.SAGA!N456)</f>
        <v>RJ</v>
      </c>
      <c r="F456" s="87">
        <f>YEAR(DATA.SAGA!$B456)</f>
        <v>2022</v>
      </c>
      <c r="G456" s="88">
        <f>IF(OR($D456="Pré-Inscrito",$D456="Matriculado",$D456="Trancado"),
IF($A456="Mestrado",DATA.SAGA!$B456+(365*24/12),DATA.SAGA!$B456+(365*48/12)),"*")</f>
        <v>45323</v>
      </c>
      <c r="H456" s="89" t="str">
        <f t="shared" si="25"/>
        <v>2024-1</v>
      </c>
      <c r="I456" s="87" t="str">
        <f>IF(DATA.SAGA!$K456="","*",YEAR(DATA.SAGA!$K456))</f>
        <v>*</v>
      </c>
      <c r="J456" s="89">
        <f ca="1">IF($D456="Formado",(DATA.SAGA!$K456-DATA.SAGA!$B456)/365*12,
IF(OR($D456="Pré-Inscrito",$D456="Matriculado",$D456="Pré-inscrito"),(TODAY()-DATA.SAGA!$B456)/365*12,"*"))</f>
        <v>10.389041095890411</v>
      </c>
      <c r="K456" s="89" t="str">
        <f t="shared" ca="1" si="15"/>
        <v>Matriculado</v>
      </c>
      <c r="L456" s="89" t="str">
        <f t="shared" ca="1" si="16"/>
        <v>*</v>
      </c>
      <c r="M456" s="87" t="str">
        <f t="shared" ca="1" si="17"/>
        <v>*</v>
      </c>
      <c r="N456" s="89" t="str">
        <f t="shared" si="24"/>
        <v>*</v>
      </c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 x14ac:dyDescent="0.2">
      <c r="A457" s="87" t="str">
        <f>IF(LEFT(DATA.SAGA!$D457,2)="MA","Mestrado",
IF(LEFT(DATA.SAGA!$D457,2)="DA","Doutorado",
IF(LEFT(DATA.SAGA!$D457,2)="PD","Pós-Doutorado")))</f>
        <v>Doutorado</v>
      </c>
      <c r="B457" s="87" t="str">
        <f>DATA.SAGA!$E457</f>
        <v>José Carlos de Campos Junior</v>
      </c>
      <c r="C457" s="87" t="str">
        <f>IF(DATA.SAGA!$H457="","Sem orientador",DATA.SAGA!$H457)</f>
        <v>EDF1074 - Patrícia Vigário</v>
      </c>
      <c r="D457" s="87" t="str">
        <f>DATA.SAGA!$J457</f>
        <v>Matriculado</v>
      </c>
      <c r="E457" s="87" t="str">
        <f>IF(DATA.SAGA!N457="","*",DATA.SAGA!N457)</f>
        <v>RJ</v>
      </c>
      <c r="F457" s="87">
        <f>YEAR(DATA.SAGA!$B457)</f>
        <v>2022</v>
      </c>
      <c r="G457" s="88">
        <f>IF(OR($D457="Pré-Inscrito",$D457="Matriculado",$D457="Trancado"),
IF($A457="Mestrado",DATA.SAGA!$B457+(365*24/12),DATA.SAGA!$B457+(365*48/12)),"*")</f>
        <v>46054</v>
      </c>
      <c r="H457" s="89" t="str">
        <f t="shared" si="25"/>
        <v>2026-1</v>
      </c>
      <c r="I457" s="87" t="str">
        <f>IF(DATA.SAGA!$K457="","*",YEAR(DATA.SAGA!$K457))</f>
        <v>*</v>
      </c>
      <c r="J457" s="89">
        <f ca="1">IF($D457="Formado",(DATA.SAGA!$K457-DATA.SAGA!$B457)/365*12,
IF(OR($D457="Pré-Inscrito",$D457="Matriculado",$D457="Pré-inscrito"),(TODAY()-DATA.SAGA!$B457)/365*12,"*"))</f>
        <v>10.356164383561644</v>
      </c>
      <c r="K457" s="89" t="str">
        <f t="shared" ca="1" si="15"/>
        <v>Matriculado</v>
      </c>
      <c r="L457" s="89" t="str">
        <f t="shared" ca="1" si="16"/>
        <v>*</v>
      </c>
      <c r="M457" s="87" t="str">
        <f t="shared" ca="1" si="17"/>
        <v>*</v>
      </c>
      <c r="N457" s="89" t="str">
        <f t="shared" si="24"/>
        <v>Sim</v>
      </c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 x14ac:dyDescent="0.2">
      <c r="A458" s="87" t="str">
        <f>IF(LEFT(DATA.SAGA!$D458,2)="MA","Mestrado",
IF(LEFT(DATA.SAGA!$D458,2)="DA","Doutorado",
IF(LEFT(DATA.SAGA!$D458,2)="PD","Pós-Doutorado")))</f>
        <v>Mestrado</v>
      </c>
      <c r="B458" s="87" t="str">
        <f>DATA.SAGA!$E458</f>
        <v>Ângela Costa Marques</v>
      </c>
      <c r="C458" s="87" t="str">
        <f>IF(DATA.SAGA!$H458="","Sem orientador",DATA.SAGA!$H458)</f>
        <v>EDF1084 - Thiago Carvalho</v>
      </c>
      <c r="D458" s="87" t="str">
        <f>DATA.SAGA!$J458</f>
        <v>Matriculado</v>
      </c>
      <c r="E458" s="87" t="str">
        <f>IF(DATA.SAGA!N458="","*",DATA.SAGA!N458)</f>
        <v>SP</v>
      </c>
      <c r="F458" s="87">
        <f>YEAR(DATA.SAGA!$B458)</f>
        <v>2022</v>
      </c>
      <c r="G458" s="88">
        <f>IF(OR($D458="Pré-Inscrito",$D458="Matriculado",$D458="Trancado"),
IF($A458="Mestrado",DATA.SAGA!$B458+(365*24/12),DATA.SAGA!$B458+(365*48/12)),"*")</f>
        <v>45324</v>
      </c>
      <c r="H458" s="89" t="str">
        <f t="shared" si="25"/>
        <v>2024-1</v>
      </c>
      <c r="I458" s="87" t="str">
        <f>IF(DATA.SAGA!$K458="","*",YEAR(DATA.SAGA!$K458))</f>
        <v>*</v>
      </c>
      <c r="J458" s="89">
        <f ca="1">IF($D458="Formado",(DATA.SAGA!$K458-DATA.SAGA!$B458)/365*12,
IF(OR($D458="Pré-Inscrito",$D458="Matriculado",$D458="Pré-inscrito"),(TODAY()-DATA.SAGA!$B458)/365*12,"*"))</f>
        <v>10.356164383561644</v>
      </c>
      <c r="K458" s="89" t="str">
        <f t="shared" ca="1" si="15"/>
        <v>Matriculado</v>
      </c>
      <c r="L458" s="89" t="str">
        <f t="shared" ca="1" si="16"/>
        <v>*</v>
      </c>
      <c r="M458" s="87" t="str">
        <f t="shared" ca="1" si="17"/>
        <v>*</v>
      </c>
      <c r="N458" s="89" t="str">
        <f t="shared" si="24"/>
        <v>*</v>
      </c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 x14ac:dyDescent="0.2">
      <c r="A459" s="87" t="str">
        <f>IF(LEFT(DATA.SAGA!$D459,2)="MA","Mestrado",
IF(LEFT(DATA.SAGA!$D459,2)="DA","Doutorado",
IF(LEFT(DATA.SAGA!$D459,2)="PD","Pós-Doutorado")))</f>
        <v>Mestrado</v>
      </c>
      <c r="B459" s="87" t="str">
        <f>DATA.SAGA!$E459</f>
        <v>Thaís de Souza Horsth</v>
      </c>
      <c r="C459" s="87" t="str">
        <f>IF(DATA.SAGA!$H459="","Sem orientador",DATA.SAGA!$H459)</f>
        <v>FTO1152 - Renato Almeida</v>
      </c>
      <c r="D459" s="87" t="str">
        <f>DATA.SAGA!$J459</f>
        <v>Matriculado</v>
      </c>
      <c r="E459" s="87" t="str">
        <f>IF(DATA.SAGA!N459="","*",DATA.SAGA!N459)</f>
        <v>RJ</v>
      </c>
      <c r="F459" s="87">
        <f>YEAR(DATA.SAGA!$B459)</f>
        <v>2022</v>
      </c>
      <c r="G459" s="88">
        <f>IF(OR($D459="Pré-Inscrito",$D459="Matriculado",$D459="Trancado"),
IF($A459="Mestrado",DATA.SAGA!$B459+(365*24/12),DATA.SAGA!$B459+(365*48/12)),"*")</f>
        <v>45324</v>
      </c>
      <c r="H459" s="89" t="str">
        <f t="shared" si="25"/>
        <v>2024-1</v>
      </c>
      <c r="I459" s="87" t="str">
        <f>IF(DATA.SAGA!$K459="","*",YEAR(DATA.SAGA!$K459))</f>
        <v>*</v>
      </c>
      <c r="J459" s="89">
        <f ca="1">IF($D459="Formado",(DATA.SAGA!$K459-DATA.SAGA!$B459)/365*12,
IF(OR($D459="Pré-Inscrito",$D459="Matriculado",$D459="Pré-inscrito"),(TODAY()-DATA.SAGA!$B459)/365*12,"*"))</f>
        <v>10.356164383561644</v>
      </c>
      <c r="K459" s="89" t="str">
        <f t="shared" ca="1" si="15"/>
        <v>Matriculado</v>
      </c>
      <c r="L459" s="89" t="str">
        <f t="shared" ca="1" si="16"/>
        <v>*</v>
      </c>
      <c r="M459" s="87" t="str">
        <f t="shared" ca="1" si="17"/>
        <v>*</v>
      </c>
      <c r="N459" s="89" t="str">
        <f t="shared" si="24"/>
        <v>*</v>
      </c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 x14ac:dyDescent="0.2">
      <c r="A460" s="87" t="str">
        <f>IF(LEFT(DATA.SAGA!$D460,2)="MA","Mestrado",
IF(LEFT(DATA.SAGA!$D460,2)="DA","Doutorado",
IF(LEFT(DATA.SAGA!$D460,2)="PD","Pós-Doutorado")))</f>
        <v>Mestrado</v>
      </c>
      <c r="B460" s="87" t="str">
        <f>DATA.SAGA!$E460</f>
        <v>Tayssa da Fonseca Sabino</v>
      </c>
      <c r="C460" s="87" t="str">
        <f>IF(DATA.SAGA!$H460="","Sem orientador",DATA.SAGA!$H460)</f>
        <v>FTO1063 - Luis Felipe Reis</v>
      </c>
      <c r="D460" s="87" t="str">
        <f>DATA.SAGA!$J460</f>
        <v>Pré-Inscrito</v>
      </c>
      <c r="E460" s="87" t="str">
        <f>IF(DATA.SAGA!N460="","*",DATA.SAGA!N460)</f>
        <v>RJ</v>
      </c>
      <c r="F460" s="87">
        <f>YEAR(DATA.SAGA!$B460)</f>
        <v>2022</v>
      </c>
      <c r="G460" s="88">
        <f>IF(OR($D460="Pré-Inscrito",$D460="Matriculado",$D460="Trancado"),
IF($A460="Mestrado",DATA.SAGA!$B460+(365*24/12),DATA.SAGA!$B460+(365*48/12)),"*")</f>
        <v>45324</v>
      </c>
      <c r="H460" s="89" t="str">
        <f t="shared" si="25"/>
        <v>2024-1</v>
      </c>
      <c r="I460" s="87" t="str">
        <f>IF(DATA.SAGA!$K460="","*",YEAR(DATA.SAGA!$K460))</f>
        <v>*</v>
      </c>
      <c r="J460" s="89">
        <f ca="1">IF($D460="Formado",(DATA.SAGA!$K460-DATA.SAGA!$B460)/365*12,
IF(OR($D460="Pré-Inscrito",$D460="Matriculado",$D460="Pré-inscrito"),(TODAY()-DATA.SAGA!$B460)/365*12,"*"))</f>
        <v>10.356164383561644</v>
      </c>
      <c r="K460" s="89" t="str">
        <f t="shared" ca="1" si="15"/>
        <v>Pré-Inscrito</v>
      </c>
      <c r="L460" s="89" t="str">
        <f t="shared" ca="1" si="16"/>
        <v>*</v>
      </c>
      <c r="M460" s="87" t="str">
        <f t="shared" ca="1" si="17"/>
        <v>*</v>
      </c>
      <c r="N460" s="89" t="str">
        <f t="shared" si="24"/>
        <v>*</v>
      </c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 x14ac:dyDescent="0.2">
      <c r="A461" s="87" t="str">
        <f>IF(LEFT(DATA.SAGA!$D461,2)="MA","Mestrado",
IF(LEFT(DATA.SAGA!$D461,2)="DA","Doutorado",
IF(LEFT(DATA.SAGA!$D461,2)="PD","Pós-Doutorado")))</f>
        <v>Mestrado</v>
      </c>
      <c r="B461" s="87" t="str">
        <f>DATA.SAGA!$E461</f>
        <v>Larissa Mello Dias</v>
      </c>
      <c r="C461" s="87" t="str">
        <f>IF(DATA.SAGA!$H461="","Sem orientador",DATA.SAGA!$H461)</f>
        <v>FTO1101 - Agnaldo Lopes</v>
      </c>
      <c r="D461" s="87" t="str">
        <f>DATA.SAGA!$J461</f>
        <v>Matriculado</v>
      </c>
      <c r="E461" s="87" t="str">
        <f>IF(DATA.SAGA!N461="","*",DATA.SAGA!N461)</f>
        <v>BA</v>
      </c>
      <c r="F461" s="87">
        <f>YEAR(DATA.SAGA!$B461)</f>
        <v>2022</v>
      </c>
      <c r="G461" s="88">
        <f>IF(OR($D461="Pré-Inscrito",$D461="Matriculado",$D461="Trancado"),
IF($A461="Mestrado",DATA.SAGA!$B461+(365*24/12),DATA.SAGA!$B461+(365*48/12)),"*")</f>
        <v>45324</v>
      </c>
      <c r="H461" s="89" t="str">
        <f t="shared" si="25"/>
        <v>2024-1</v>
      </c>
      <c r="I461" s="87" t="str">
        <f>IF(DATA.SAGA!$K461="","*",YEAR(DATA.SAGA!$K461))</f>
        <v>*</v>
      </c>
      <c r="J461" s="89">
        <f ca="1">IF($D461="Formado",(DATA.SAGA!$K461-DATA.SAGA!$B461)/365*12,
IF(OR($D461="Pré-Inscrito",$D461="Matriculado",$D461="Pré-inscrito"),(TODAY()-DATA.SAGA!$B461)/365*12,"*"))</f>
        <v>10.356164383561644</v>
      </c>
      <c r="K461" s="89" t="str">
        <f t="shared" ca="1" si="15"/>
        <v>Matriculado</v>
      </c>
      <c r="L461" s="89" t="str">
        <f t="shared" ca="1" si="16"/>
        <v>*</v>
      </c>
      <c r="M461" s="87" t="str">
        <f t="shared" ca="1" si="17"/>
        <v>*</v>
      </c>
      <c r="N461" s="89" t="str">
        <f t="shared" si="24"/>
        <v>*</v>
      </c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 x14ac:dyDescent="0.2">
      <c r="A462" s="87" t="str">
        <f>IF(LEFT(DATA.SAGA!$D462,2)="MA","Mestrado",
IF(LEFT(DATA.SAGA!$D462,2)="DA","Doutorado",
IF(LEFT(DATA.SAGA!$D462,2)="PD","Pós-Doutorado")))</f>
        <v>Mestrado</v>
      </c>
      <c r="B462" s="87" t="str">
        <f>DATA.SAGA!$E462</f>
        <v>Kátia Regina de Carvalho Soares</v>
      </c>
      <c r="C462" s="87" t="str">
        <f>IF(DATA.SAGA!$H462="","Sem orientador",DATA.SAGA!$H462)</f>
        <v>EDF1074 - Patrícia Vigário</v>
      </c>
      <c r="D462" s="87" t="str">
        <f>DATA.SAGA!$J462</f>
        <v>Matriculado</v>
      </c>
      <c r="E462" s="87" t="str">
        <f>IF(DATA.SAGA!N462="","*",DATA.SAGA!N462)</f>
        <v>RJ</v>
      </c>
      <c r="F462" s="87">
        <f>YEAR(DATA.SAGA!$B462)</f>
        <v>2022</v>
      </c>
      <c r="G462" s="88">
        <f>IF(OR($D462="Pré-Inscrito",$D462="Matriculado",$D462="Trancado"),
IF($A462="Mestrado",DATA.SAGA!$B462+(365*24/12),DATA.SAGA!$B462+(365*48/12)),"*")</f>
        <v>45324</v>
      </c>
      <c r="H462" s="89" t="str">
        <f t="shared" si="25"/>
        <v>2024-1</v>
      </c>
      <c r="I462" s="87" t="str">
        <f>IF(DATA.SAGA!$K462="","*",YEAR(DATA.SAGA!$K462))</f>
        <v>*</v>
      </c>
      <c r="J462" s="89">
        <f ca="1">IF($D462="Formado",(DATA.SAGA!$K462-DATA.SAGA!$B462)/365*12,
IF(OR($D462="Pré-Inscrito",$D462="Matriculado",$D462="Pré-inscrito"),(TODAY()-DATA.SAGA!$B462)/365*12,"*"))</f>
        <v>10.356164383561644</v>
      </c>
      <c r="K462" s="89" t="str">
        <f t="shared" ca="1" si="15"/>
        <v>Matriculado</v>
      </c>
      <c r="L462" s="89" t="str">
        <f t="shared" ca="1" si="16"/>
        <v>*</v>
      </c>
      <c r="M462" s="87" t="str">
        <f t="shared" ca="1" si="17"/>
        <v>*</v>
      </c>
      <c r="N462" s="89" t="str">
        <f t="shared" si="24"/>
        <v>*</v>
      </c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 x14ac:dyDescent="0.2">
      <c r="A463" s="87" t="str">
        <f>IF(LEFT(DATA.SAGA!$D463,2)="MA","Mestrado",
IF(LEFT(DATA.SAGA!$D463,2)="DA","Doutorado",
IF(LEFT(DATA.SAGA!$D463,2)="PD","Pós-Doutorado")))</f>
        <v>Mestrado</v>
      </c>
      <c r="B463" s="87" t="str">
        <f>DATA.SAGA!$E463</f>
        <v>Luciana Almeida Ottoni de Luna Freire</v>
      </c>
      <c r="C463" s="87" t="str">
        <f>IF(DATA.SAGA!$H463="","Sem orientador",DATA.SAGA!$H463)</f>
        <v>EDF1074 - Patrícia Vigário</v>
      </c>
      <c r="D463" s="87" t="str">
        <f>DATA.SAGA!$J463</f>
        <v>Matriculado</v>
      </c>
      <c r="E463" s="87" t="str">
        <f>IF(DATA.SAGA!N463="","*",DATA.SAGA!N463)</f>
        <v>RJ</v>
      </c>
      <c r="F463" s="87">
        <f>YEAR(DATA.SAGA!$B463)</f>
        <v>2022</v>
      </c>
      <c r="G463" s="88">
        <f>IF(OR($D463="Pré-Inscrito",$D463="Matriculado",$D463="Trancado"),
IF($A463="Mestrado",DATA.SAGA!$B463+(365*24/12),DATA.SAGA!$B463+(365*48/12)),"*")</f>
        <v>45324</v>
      </c>
      <c r="H463" s="89" t="str">
        <f t="shared" si="25"/>
        <v>2024-1</v>
      </c>
      <c r="I463" s="87" t="str">
        <f>IF(DATA.SAGA!$K463="","*",YEAR(DATA.SAGA!$K463))</f>
        <v>*</v>
      </c>
      <c r="J463" s="89">
        <f ca="1">IF($D463="Formado",(DATA.SAGA!$K463-DATA.SAGA!$B463)/365*12,
IF(OR($D463="Pré-Inscrito",$D463="Matriculado",$D463="Pré-inscrito"),(TODAY()-DATA.SAGA!$B463)/365*12,"*"))</f>
        <v>10.356164383561644</v>
      </c>
      <c r="K463" s="89" t="str">
        <f t="shared" ca="1" si="15"/>
        <v>Matriculado</v>
      </c>
      <c r="L463" s="89" t="str">
        <f t="shared" ca="1" si="16"/>
        <v>*</v>
      </c>
      <c r="M463" s="87" t="str">
        <f t="shared" ca="1" si="17"/>
        <v>*</v>
      </c>
      <c r="N463" s="89" t="str">
        <f t="shared" si="24"/>
        <v>*</v>
      </c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 x14ac:dyDescent="0.2">
      <c r="A464" s="87" t="str">
        <f>IF(LEFT(DATA.SAGA!$D464,2)="MA","Mestrado",
IF(LEFT(DATA.SAGA!$D464,2)="DA","Doutorado",
IF(LEFT(DATA.SAGA!$D464,2)="PD","Pós-Doutorado")))</f>
        <v>Mestrado</v>
      </c>
      <c r="B464" s="87" t="str">
        <f>DATA.SAGA!$E464</f>
        <v>Wellington Costa Reis de Andrade</v>
      </c>
      <c r="C464" s="87" t="str">
        <f>IF(DATA.SAGA!$H464="","Sem orientador",DATA.SAGA!$H464)</f>
        <v>EDF1107 - Fabio Anjos</v>
      </c>
      <c r="D464" s="87" t="str">
        <f>DATA.SAGA!$J464</f>
        <v>Pré-Inscrito</v>
      </c>
      <c r="E464" s="87" t="str">
        <f>IF(DATA.SAGA!N464="","*",DATA.SAGA!N464)</f>
        <v>RJ</v>
      </c>
      <c r="F464" s="87">
        <f>YEAR(DATA.SAGA!$B464)</f>
        <v>2022</v>
      </c>
      <c r="G464" s="88">
        <f>IF(OR($D464="Pré-Inscrito",$D464="Matriculado",$D464="Trancado"),
IF($A464="Mestrado",DATA.SAGA!$B464+(365*24/12),DATA.SAGA!$B464+(365*48/12)),"*")</f>
        <v>45324</v>
      </c>
      <c r="H464" s="89" t="str">
        <f t="shared" si="25"/>
        <v>2024-1</v>
      </c>
      <c r="I464" s="87" t="str">
        <f>IF(DATA.SAGA!$K464="","*",YEAR(DATA.SAGA!$K464))</f>
        <v>*</v>
      </c>
      <c r="J464" s="89">
        <f ca="1">IF($D464="Formado",(DATA.SAGA!$K464-DATA.SAGA!$B464)/365*12,
IF(OR($D464="Pré-Inscrito",$D464="Matriculado",$D464="Pré-inscrito"),(TODAY()-DATA.SAGA!$B464)/365*12,"*"))</f>
        <v>10.356164383561644</v>
      </c>
      <c r="K464" s="89" t="str">
        <f t="shared" ca="1" si="15"/>
        <v>Pré-Inscrito</v>
      </c>
      <c r="L464" s="89" t="str">
        <f t="shared" ca="1" si="16"/>
        <v>*</v>
      </c>
      <c r="M464" s="87" t="str">
        <f t="shared" ca="1" si="17"/>
        <v>*</v>
      </c>
      <c r="N464" s="89" t="str">
        <f t="shared" si="24"/>
        <v>*</v>
      </c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 x14ac:dyDescent="0.2">
      <c r="A465" s="87" t="str">
        <f>IF(LEFT(DATA.SAGA!$D465,2)="MA","Mestrado",
IF(LEFT(DATA.SAGA!$D465,2)="DA","Doutorado",
IF(LEFT(DATA.SAGA!$D465,2)="PD","Pós-Doutorado")))</f>
        <v>Mestrado</v>
      </c>
      <c r="B465" s="87" t="str">
        <f>DATA.SAGA!$E465</f>
        <v>Mayra Gomes Soares Silva</v>
      </c>
      <c r="C465" s="87" t="str">
        <f>IF(DATA.SAGA!$H465="","Sem orientador",DATA.SAGA!$H465)</f>
        <v>FTO1101 - Agnaldo Lopes</v>
      </c>
      <c r="D465" s="87" t="str">
        <f>DATA.SAGA!$J465</f>
        <v>Matriculado</v>
      </c>
      <c r="E465" s="87" t="str">
        <f>IF(DATA.SAGA!N465="","*",DATA.SAGA!N465)</f>
        <v>RJ</v>
      </c>
      <c r="F465" s="87">
        <f>YEAR(DATA.SAGA!$B465)</f>
        <v>2022</v>
      </c>
      <c r="G465" s="88">
        <f>IF(OR($D465="Pré-Inscrito",$D465="Matriculado",$D465="Trancado"),
IF($A465="Mestrado",DATA.SAGA!$B465+(365*24/12),DATA.SAGA!$B465+(365*48/12)),"*")</f>
        <v>45324</v>
      </c>
      <c r="H465" s="89" t="str">
        <f t="shared" si="25"/>
        <v>2024-1</v>
      </c>
      <c r="I465" s="87" t="str">
        <f>IF(DATA.SAGA!$K465="","*",YEAR(DATA.SAGA!$K465))</f>
        <v>*</v>
      </c>
      <c r="J465" s="89">
        <f ca="1">IF($D465="Formado",(DATA.SAGA!$K465-DATA.SAGA!$B465)/365*12,
IF(OR($D465="Pré-Inscrito",$D465="Matriculado",$D465="Pré-inscrito"),(TODAY()-DATA.SAGA!$B465)/365*12,"*"))</f>
        <v>10.356164383561644</v>
      </c>
      <c r="K465" s="89" t="str">
        <f t="shared" ca="1" si="15"/>
        <v>Matriculado</v>
      </c>
      <c r="L465" s="89" t="str">
        <f t="shared" ca="1" si="16"/>
        <v>*</v>
      </c>
      <c r="M465" s="87" t="str">
        <f t="shared" ca="1" si="17"/>
        <v>*</v>
      </c>
      <c r="N465" s="89" t="str">
        <f t="shared" si="24"/>
        <v>*</v>
      </c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 x14ac:dyDescent="0.2">
      <c r="A466" s="87" t="str">
        <f>IF(LEFT(DATA.SAGA!$D466,2)="MA","Mestrado",
IF(LEFT(DATA.SAGA!$D466,2)="DA","Doutorado",
IF(LEFT(DATA.SAGA!$D466,2)="PD","Pós-Doutorado")))</f>
        <v>Mestrado</v>
      </c>
      <c r="B466" s="87" t="str">
        <f>DATA.SAGA!$E466</f>
        <v>Ivan de Araujo Barros</v>
      </c>
      <c r="C466" s="87" t="str">
        <f>IF(DATA.SAGA!$H466="","Sem orientador",DATA.SAGA!$H466)</f>
        <v>FTO1157 - Luciana Lunkes</v>
      </c>
      <c r="D466" s="87" t="str">
        <f>DATA.SAGA!$J466</f>
        <v>Matriculado</v>
      </c>
      <c r="E466" s="87" t="str">
        <f>IF(DATA.SAGA!N466="","*",DATA.SAGA!N466)</f>
        <v>*</v>
      </c>
      <c r="F466" s="87">
        <f>YEAR(DATA.SAGA!$B466)</f>
        <v>2022</v>
      </c>
      <c r="G466" s="88">
        <f>IF(OR($D466="Pré-Inscrito",$D466="Matriculado",$D466="Trancado"),
IF($A466="Mestrado",DATA.SAGA!$B466+(365*24/12),DATA.SAGA!$B466+(365*48/12)),"*")</f>
        <v>45324</v>
      </c>
      <c r="H466" s="89" t="str">
        <f t="shared" si="25"/>
        <v>2024-1</v>
      </c>
      <c r="I466" s="87" t="str">
        <f>IF(DATA.SAGA!$K466="","*",YEAR(DATA.SAGA!$K466))</f>
        <v>*</v>
      </c>
      <c r="J466" s="89">
        <f ca="1">IF($D466="Formado",(DATA.SAGA!$K466-DATA.SAGA!$B466)/365*12,
IF(OR($D466="Pré-Inscrito",$D466="Matriculado",$D466="Pré-inscrito"),(TODAY()-DATA.SAGA!$B466)/365*12,"*"))</f>
        <v>10.356164383561644</v>
      </c>
      <c r="K466" s="89" t="str">
        <f t="shared" ca="1" si="15"/>
        <v>Matriculado</v>
      </c>
      <c r="L466" s="89" t="str">
        <f t="shared" ca="1" si="16"/>
        <v>*</v>
      </c>
      <c r="M466" s="87" t="str">
        <f t="shared" ca="1" si="17"/>
        <v>*</v>
      </c>
      <c r="N466" s="89" t="str">
        <f t="shared" si="24"/>
        <v>*</v>
      </c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 x14ac:dyDescent="0.2">
      <c r="A467" s="87" t="str">
        <f>IF(LEFT(DATA.SAGA!$D467,2)="MA","Mestrado",
IF(LEFT(DATA.SAGA!$D467,2)="DA","Doutorado",
IF(LEFT(DATA.SAGA!$D467,2)="PD","Pós-Doutorado")))</f>
        <v>Mestrado</v>
      </c>
      <c r="B467" s="87" t="str">
        <f>DATA.SAGA!$E467</f>
        <v>Pérsia do Nascimento Abrahão</v>
      </c>
      <c r="C467" s="87" t="str">
        <f>IF(DATA.SAGA!$H467="","Sem orientador",DATA.SAGA!$H467)</f>
        <v>FTO1096 - Arthur Ferreira</v>
      </c>
      <c r="D467" s="87" t="str">
        <f>DATA.SAGA!$J467</f>
        <v>Matriculado</v>
      </c>
      <c r="E467" s="87" t="str">
        <f>IF(DATA.SAGA!N467="","*",DATA.SAGA!N467)</f>
        <v>RJ</v>
      </c>
      <c r="F467" s="87">
        <f>YEAR(DATA.SAGA!$B467)</f>
        <v>2022</v>
      </c>
      <c r="G467" s="88">
        <f>IF(OR($D467="Pré-Inscrito",$D467="Matriculado",$D467="Trancado"),
IF($A467="Mestrado",DATA.SAGA!$B467+(365*24/12),DATA.SAGA!$B467+(365*48/12)),"*")</f>
        <v>45324</v>
      </c>
      <c r="H467" s="89" t="str">
        <f t="shared" si="25"/>
        <v>2024-1</v>
      </c>
      <c r="I467" s="87" t="str">
        <f>IF(DATA.SAGA!$K467="","*",YEAR(DATA.SAGA!$K467))</f>
        <v>*</v>
      </c>
      <c r="J467" s="89">
        <f ca="1">IF($D467="Formado",(DATA.SAGA!$K467-DATA.SAGA!$B467)/365*12,
IF(OR($D467="Pré-Inscrito",$D467="Matriculado",$D467="Pré-inscrito"),(TODAY()-DATA.SAGA!$B467)/365*12,"*"))</f>
        <v>10.356164383561644</v>
      </c>
      <c r="K467" s="89" t="str">
        <f t="shared" ca="1" si="15"/>
        <v>Matriculado</v>
      </c>
      <c r="L467" s="89" t="str">
        <f t="shared" ca="1" si="16"/>
        <v>*</v>
      </c>
      <c r="M467" s="87" t="str">
        <f t="shared" ca="1" si="17"/>
        <v>*</v>
      </c>
      <c r="N467" s="89" t="str">
        <f t="shared" si="24"/>
        <v>*</v>
      </c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 x14ac:dyDescent="0.2">
      <c r="A468" s="87" t="str">
        <f>IF(LEFT(DATA.SAGA!$D468,2)="MA","Mestrado",
IF(LEFT(DATA.SAGA!$D468,2)="DA","Doutorado",
IF(LEFT(DATA.SAGA!$D468,2)="PD","Pós-Doutorado")))</f>
        <v>Mestrado</v>
      </c>
      <c r="B468" s="87" t="str">
        <f>DATA.SAGA!$E468</f>
        <v>Rodrigo Campos Ferreira</v>
      </c>
      <c r="C468" s="87" t="str">
        <f>IF(DATA.SAGA!$H468="","Sem orientador",DATA.SAGA!$H468)</f>
        <v>Sem orientador</v>
      </c>
      <c r="D468" s="87" t="str">
        <f>DATA.SAGA!$J468</f>
        <v>Trancado</v>
      </c>
      <c r="E468" s="87" t="str">
        <f>IF(DATA.SAGA!N468="","*",DATA.SAGA!N468)</f>
        <v>*</v>
      </c>
      <c r="F468" s="87">
        <f>YEAR(DATA.SAGA!$B468)</f>
        <v>2022</v>
      </c>
      <c r="G468" s="88">
        <f>IF(OR($D468="Pré-Inscrito",$D468="Matriculado",$D468="Trancado"),
IF($A468="Mestrado",DATA.SAGA!$B468+(365*24/12),DATA.SAGA!$B468+(365*48/12)),"*")</f>
        <v>45324</v>
      </c>
      <c r="H468" s="89" t="str">
        <f t="shared" si="25"/>
        <v>*</v>
      </c>
      <c r="I468" s="87" t="str">
        <f>IF(DATA.SAGA!$K468="","*",YEAR(DATA.SAGA!$K468))</f>
        <v>*</v>
      </c>
      <c r="J468" s="89" t="str">
        <f ca="1">IF($D468="Formado",(DATA.SAGA!$K468-DATA.SAGA!$B468)/365*12,
IF(OR($D468="Pré-Inscrito",$D468="Matriculado",$D468="Pré-inscrito"),(TODAY()-DATA.SAGA!$B468)/365*12,"*"))</f>
        <v>*</v>
      </c>
      <c r="K468" s="89" t="str">
        <f t="shared" si="15"/>
        <v>Trancado</v>
      </c>
      <c r="L468" s="89" t="str">
        <f t="shared" si="16"/>
        <v>*</v>
      </c>
      <c r="M468" s="87" t="str">
        <f t="shared" ca="1" si="17"/>
        <v>*</v>
      </c>
      <c r="N468" s="89" t="str">
        <f t="shared" si="24"/>
        <v>*</v>
      </c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 x14ac:dyDescent="0.2">
      <c r="A469" s="87" t="str">
        <f>IF(LEFT(DATA.SAGA!$D469,2)="MA","Mestrado",
IF(LEFT(DATA.SAGA!$D469,2)="DA","Doutorado",
IF(LEFT(DATA.SAGA!$D469,2)="PD","Pós-Doutorado")))</f>
        <v>Mestrado</v>
      </c>
      <c r="B469" s="87" t="str">
        <f>DATA.SAGA!$E469</f>
        <v>Ana Carla Gonzaga de Oliveira</v>
      </c>
      <c r="C469" s="87" t="str">
        <f>IF(DATA.SAGA!$H469="","Sem orientador",DATA.SAGA!$H469)</f>
        <v>FTO1124 - Leandro Nogueira</v>
      </c>
      <c r="D469" s="87" t="str">
        <f>DATA.SAGA!$J469</f>
        <v>Matriculado</v>
      </c>
      <c r="E469" s="87" t="str">
        <f>IF(DATA.SAGA!N469="","*",DATA.SAGA!N469)</f>
        <v>RJ</v>
      </c>
      <c r="F469" s="87">
        <f>YEAR(DATA.SAGA!$B469)</f>
        <v>2022</v>
      </c>
      <c r="G469" s="88">
        <f>IF(OR($D469="Pré-Inscrito",$D469="Matriculado",$D469="Trancado"),
IF($A469="Mestrado",DATA.SAGA!$B469+(365*24/12),DATA.SAGA!$B469+(365*48/12)),"*")</f>
        <v>45324</v>
      </c>
      <c r="H469" s="89" t="str">
        <f t="shared" si="25"/>
        <v>2024-1</v>
      </c>
      <c r="I469" s="87" t="str">
        <f>IF(DATA.SAGA!$K469="","*",YEAR(DATA.SAGA!$K469))</f>
        <v>*</v>
      </c>
      <c r="J469" s="89">
        <f ca="1">IF($D469="Formado",(DATA.SAGA!$K469-DATA.SAGA!$B469)/365*12,
IF(OR($D469="Pré-Inscrito",$D469="Matriculado",$D469="Pré-inscrito"),(TODAY()-DATA.SAGA!$B469)/365*12,"*"))</f>
        <v>10.356164383561644</v>
      </c>
      <c r="K469" s="89" t="str">
        <f t="shared" ca="1" si="15"/>
        <v>Matriculado</v>
      </c>
      <c r="L469" s="89" t="str">
        <f t="shared" ca="1" si="16"/>
        <v>*</v>
      </c>
      <c r="M469" s="87" t="str">
        <f t="shared" ca="1" si="17"/>
        <v>*</v>
      </c>
      <c r="N469" s="89" t="str">
        <f t="shared" si="24"/>
        <v>*</v>
      </c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 x14ac:dyDescent="0.2">
      <c r="A470" s="87" t="str">
        <f>IF(LEFT(DATA.SAGA!$D470,2)="MA","Mestrado",
IF(LEFT(DATA.SAGA!$D470,2)="DA","Doutorado",
IF(LEFT(DATA.SAGA!$D470,2)="PD","Pós-Doutorado")))</f>
        <v>Mestrado</v>
      </c>
      <c r="B470" s="87" t="str">
        <f>DATA.SAGA!$E470</f>
        <v>Karina Reis da Silva</v>
      </c>
      <c r="C470" s="87" t="str">
        <f>IF(DATA.SAGA!$H470="","Sem orientador",DATA.SAGA!$H470)</f>
        <v>EDF1074 - Patrícia Vigário</v>
      </c>
      <c r="D470" s="87" t="str">
        <f>DATA.SAGA!$J470</f>
        <v>Matriculado</v>
      </c>
      <c r="E470" s="87" t="str">
        <f>IF(DATA.SAGA!N470="","*",DATA.SAGA!N470)</f>
        <v>RJ</v>
      </c>
      <c r="F470" s="87">
        <f>YEAR(DATA.SAGA!$B470)</f>
        <v>2022</v>
      </c>
      <c r="G470" s="88">
        <f>IF(OR($D470="Pré-Inscrito",$D470="Matriculado",$D470="Trancado"),
IF($A470="Mestrado",DATA.SAGA!$B470+(365*24/12),DATA.SAGA!$B470+(365*48/12)),"*")</f>
        <v>45324</v>
      </c>
      <c r="H470" s="89" t="str">
        <f t="shared" si="25"/>
        <v>2024-1</v>
      </c>
      <c r="I470" s="87" t="str">
        <f>IF(DATA.SAGA!$K470="","*",YEAR(DATA.SAGA!$K470))</f>
        <v>*</v>
      </c>
      <c r="J470" s="89">
        <f ca="1">IF($D470="Formado",(DATA.SAGA!$K470-DATA.SAGA!$B470)/365*12,
IF(OR($D470="Pré-Inscrito",$D470="Matriculado",$D470="Pré-inscrito"),(TODAY()-DATA.SAGA!$B470)/365*12,"*"))</f>
        <v>10.356164383561644</v>
      </c>
      <c r="K470" s="89" t="str">
        <f t="shared" ca="1" si="15"/>
        <v>Matriculado</v>
      </c>
      <c r="L470" s="89" t="str">
        <f t="shared" ca="1" si="16"/>
        <v>*</v>
      </c>
      <c r="M470" s="87" t="str">
        <f t="shared" ca="1" si="17"/>
        <v>*</v>
      </c>
      <c r="N470" s="89" t="str">
        <f t="shared" si="24"/>
        <v>*</v>
      </c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 x14ac:dyDescent="0.2">
      <c r="A471" s="87" t="str">
        <f>IF(LEFT(DATA.SAGA!$D471,2)="MA","Mestrado",
IF(LEFT(DATA.SAGA!$D471,2)="DA","Doutorado",
IF(LEFT(DATA.SAGA!$D471,2)="PD","Pós-Doutorado")))</f>
        <v>Mestrado</v>
      </c>
      <c r="B471" s="87" t="str">
        <f>DATA.SAGA!$E471</f>
        <v>Mateus Ferreira Rêgo</v>
      </c>
      <c r="C471" s="87" t="str">
        <f>IF(DATA.SAGA!$H471="","Sem orientador",DATA.SAGA!$H471)</f>
        <v>FTO1157 - Luciana Lunkes</v>
      </c>
      <c r="D471" s="87" t="str">
        <f>DATA.SAGA!$J471</f>
        <v>Matriculado</v>
      </c>
      <c r="E471" s="87" t="str">
        <f>IF(DATA.SAGA!N471="","*",DATA.SAGA!N471)</f>
        <v>PB</v>
      </c>
      <c r="F471" s="87">
        <f>YEAR(DATA.SAGA!$B471)</f>
        <v>2022</v>
      </c>
      <c r="G471" s="88">
        <f>IF(OR($D471="Pré-Inscrito",$D471="Matriculado",$D471="Trancado"),
IF($A471="Mestrado",DATA.SAGA!$B471+(365*24/12),DATA.SAGA!$B471+(365*48/12)),"*")</f>
        <v>45324</v>
      </c>
      <c r="H471" s="89" t="str">
        <f t="shared" si="25"/>
        <v>2024-1</v>
      </c>
      <c r="I471" s="87" t="str">
        <f>IF(DATA.SAGA!$K471="","*",YEAR(DATA.SAGA!$K471))</f>
        <v>*</v>
      </c>
      <c r="J471" s="89">
        <f ca="1">IF($D471="Formado",(DATA.SAGA!$K471-DATA.SAGA!$B471)/365*12,
IF(OR($D471="Pré-Inscrito",$D471="Matriculado",$D471="Pré-inscrito"),(TODAY()-DATA.SAGA!$B471)/365*12,"*"))</f>
        <v>10.356164383561644</v>
      </c>
      <c r="K471" s="89" t="str">
        <f t="shared" ca="1" si="15"/>
        <v>Matriculado</v>
      </c>
      <c r="L471" s="89" t="str">
        <f t="shared" ca="1" si="16"/>
        <v>*</v>
      </c>
      <c r="M471" s="87" t="str">
        <f t="shared" ca="1" si="17"/>
        <v>*</v>
      </c>
      <c r="N471" s="89" t="str">
        <f t="shared" si="24"/>
        <v>*</v>
      </c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 x14ac:dyDescent="0.2">
      <c r="A472" s="87" t="str">
        <f>IF(LEFT(DATA.SAGA!$D472,2)="MA","Mestrado",
IF(LEFT(DATA.SAGA!$D472,2)="DA","Doutorado",
IF(LEFT(DATA.SAGA!$D472,2)="PD","Pós-Doutorado")))</f>
        <v>Mestrado</v>
      </c>
      <c r="B472" s="87" t="str">
        <f>DATA.SAGA!$E472</f>
        <v>Elvys Alexandre de Oliveira</v>
      </c>
      <c r="C472" s="87" t="str">
        <f>IF(DATA.SAGA!$H472="","Sem orientador",DATA.SAGA!$H472)</f>
        <v>FTO1137 - Ney Filho</v>
      </c>
      <c r="D472" s="87" t="str">
        <f>DATA.SAGA!$J472</f>
        <v>Pré-Inscrito</v>
      </c>
      <c r="E472" s="87" t="str">
        <f>IF(DATA.SAGA!N472="","*",DATA.SAGA!N472)</f>
        <v>RJ</v>
      </c>
      <c r="F472" s="87">
        <f>YEAR(DATA.SAGA!$B472)</f>
        <v>2022</v>
      </c>
      <c r="G472" s="88">
        <f>IF(OR($D472="Pré-Inscrito",$D472="Matriculado",$D472="Trancado"),
IF($A472="Mestrado",DATA.SAGA!$B472+(365*24/12),DATA.SAGA!$B472+(365*48/12)),"*")</f>
        <v>45324</v>
      </c>
      <c r="H472" s="89" t="str">
        <f t="shared" si="25"/>
        <v>2024-1</v>
      </c>
      <c r="I472" s="87" t="str">
        <f>IF(DATA.SAGA!$K472="","*",YEAR(DATA.SAGA!$K472))</f>
        <v>*</v>
      </c>
      <c r="J472" s="89">
        <f ca="1">IF($D472="Formado",(DATA.SAGA!$K472-DATA.SAGA!$B472)/365*12,
IF(OR($D472="Pré-Inscrito",$D472="Matriculado",$D472="Pré-inscrito"),(TODAY()-DATA.SAGA!$B472)/365*12,"*"))</f>
        <v>10.356164383561644</v>
      </c>
      <c r="K472" s="89" t="str">
        <f t="shared" ca="1" si="15"/>
        <v>Pré-Inscrito</v>
      </c>
      <c r="L472" s="89" t="str">
        <f t="shared" ca="1" si="16"/>
        <v>*</v>
      </c>
      <c r="M472" s="87" t="str">
        <f t="shared" ca="1" si="17"/>
        <v>*</v>
      </c>
      <c r="N472" s="89" t="str">
        <f t="shared" si="24"/>
        <v>*</v>
      </c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 x14ac:dyDescent="0.2">
      <c r="A473" s="87" t="str">
        <f>IF(LEFT(DATA.SAGA!$D473,2)="MA","Mestrado",
IF(LEFT(DATA.SAGA!$D473,2)="DA","Doutorado",
IF(LEFT(DATA.SAGA!$D473,2)="PD","Pós-Doutorado")))</f>
        <v>Mestrado</v>
      </c>
      <c r="B473" s="87" t="str">
        <f>DATA.SAGA!$E473</f>
        <v>Alessandra Porto Pereira Galdez</v>
      </c>
      <c r="C473" s="87" t="str">
        <f>IF(DATA.SAGA!$H473="","Sem orientador",DATA.SAGA!$H473)</f>
        <v>FTO1152 - Renato Almeida</v>
      </c>
      <c r="D473" s="87" t="str">
        <f>DATA.SAGA!$J473</f>
        <v>Matriculado</v>
      </c>
      <c r="E473" s="87" t="str">
        <f>IF(DATA.SAGA!N473="","*",DATA.SAGA!N473)</f>
        <v>MA</v>
      </c>
      <c r="F473" s="87">
        <f>YEAR(DATA.SAGA!$B473)</f>
        <v>2022</v>
      </c>
      <c r="G473" s="88">
        <f>IF(OR($D473="Pré-Inscrito",$D473="Matriculado",$D473="Trancado"),
IF($A473="Mestrado",DATA.SAGA!$B473+(365*24/12),DATA.SAGA!$B473+(365*48/12)),"*")</f>
        <v>45324</v>
      </c>
      <c r="H473" s="89" t="str">
        <f t="shared" si="25"/>
        <v>2024-1</v>
      </c>
      <c r="I473" s="87" t="str">
        <f>IF(DATA.SAGA!$K473="","*",YEAR(DATA.SAGA!$K473))</f>
        <v>*</v>
      </c>
      <c r="J473" s="89">
        <f ca="1">IF($D473="Formado",(DATA.SAGA!$K473-DATA.SAGA!$B473)/365*12,
IF(OR($D473="Pré-Inscrito",$D473="Matriculado",$D473="Pré-inscrito"),(TODAY()-DATA.SAGA!$B473)/365*12,"*"))</f>
        <v>10.356164383561644</v>
      </c>
      <c r="K473" s="89" t="str">
        <f t="shared" ca="1" si="15"/>
        <v>Matriculado</v>
      </c>
      <c r="L473" s="89" t="str">
        <f t="shared" ca="1" si="16"/>
        <v>*</v>
      </c>
      <c r="M473" s="87" t="str">
        <f t="shared" ca="1" si="17"/>
        <v>*</v>
      </c>
      <c r="N473" s="89" t="str">
        <f t="shared" si="24"/>
        <v>*</v>
      </c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 x14ac:dyDescent="0.2">
      <c r="A474" s="87" t="str">
        <f>IF(LEFT(DATA.SAGA!$D474,2)="MA","Mestrado",
IF(LEFT(DATA.SAGA!$D474,2)="DA","Doutorado",
IF(LEFT(DATA.SAGA!$D474,2)="PD","Pós-Doutorado")))</f>
        <v>Mestrado</v>
      </c>
      <c r="B474" s="87" t="str">
        <f>DATA.SAGA!$E474</f>
        <v>Alessandra Sousa Soares</v>
      </c>
      <c r="C474" s="87" t="str">
        <f>IF(DATA.SAGA!$H474="","Sem orientador",DATA.SAGA!$H474)</f>
        <v>FTO1157 - Luciana Lunkes</v>
      </c>
      <c r="D474" s="87" t="str">
        <f>DATA.SAGA!$J474</f>
        <v>Matriculado</v>
      </c>
      <c r="E474" s="87" t="str">
        <f>IF(DATA.SAGA!N474="","*",DATA.SAGA!N474)</f>
        <v>MA</v>
      </c>
      <c r="F474" s="87">
        <f>YEAR(DATA.SAGA!$B474)</f>
        <v>2022</v>
      </c>
      <c r="G474" s="88">
        <f>IF(OR($D474="Pré-Inscrito",$D474="Matriculado",$D474="Trancado"),
IF($A474="Mestrado",DATA.SAGA!$B474+(365*24/12),DATA.SAGA!$B474+(365*48/12)),"*")</f>
        <v>45324</v>
      </c>
      <c r="H474" s="89" t="str">
        <f t="shared" si="25"/>
        <v>2024-1</v>
      </c>
      <c r="I474" s="87" t="str">
        <f>IF(DATA.SAGA!$K474="","*",YEAR(DATA.SAGA!$K474))</f>
        <v>*</v>
      </c>
      <c r="J474" s="89">
        <f ca="1">IF($D474="Formado",(DATA.SAGA!$K474-DATA.SAGA!$B474)/365*12,
IF(OR($D474="Pré-Inscrito",$D474="Matriculado",$D474="Pré-inscrito"),(TODAY()-DATA.SAGA!$B474)/365*12,"*"))</f>
        <v>10.356164383561644</v>
      </c>
      <c r="K474" s="89" t="str">
        <f t="shared" ca="1" si="15"/>
        <v>Matriculado</v>
      </c>
      <c r="L474" s="89" t="str">
        <f t="shared" ca="1" si="16"/>
        <v>*</v>
      </c>
      <c r="M474" s="87" t="str">
        <f t="shared" ca="1" si="17"/>
        <v>*</v>
      </c>
      <c r="N474" s="89" t="str">
        <f t="shared" si="24"/>
        <v>*</v>
      </c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 x14ac:dyDescent="0.2">
      <c r="A475" s="87" t="str">
        <f>IF(LEFT(DATA.SAGA!$D475,2)="MA","Mestrado",
IF(LEFT(DATA.SAGA!$D475,2)="DA","Doutorado",
IF(LEFT(DATA.SAGA!$D475,2)="PD","Pós-Doutorado")))</f>
        <v>Mestrado</v>
      </c>
      <c r="B475" s="87" t="str">
        <f>DATA.SAGA!$E475</f>
        <v>Aretuza Cesar Santos</v>
      </c>
      <c r="C475" s="87" t="str">
        <f>IF(DATA.SAGA!$H475="","Sem orientador",DATA.SAGA!$H475)</f>
        <v>FTO1157 - Luciana Lunkes</v>
      </c>
      <c r="D475" s="87" t="str">
        <f>DATA.SAGA!$J475</f>
        <v>Pré-Inscrito</v>
      </c>
      <c r="E475" s="87" t="str">
        <f>IF(DATA.SAGA!N475="","*",DATA.SAGA!N475)</f>
        <v>RJ</v>
      </c>
      <c r="F475" s="87">
        <f>YEAR(DATA.SAGA!$B475)</f>
        <v>2022</v>
      </c>
      <c r="G475" s="88">
        <f>IF(OR($D475="Pré-Inscrito",$D475="Matriculado",$D475="Trancado"),
IF($A475="Mestrado",DATA.SAGA!$B475+(365*24/12),DATA.SAGA!$B475+(365*48/12)),"*")</f>
        <v>45331</v>
      </c>
      <c r="H475" s="89" t="str">
        <f t="shared" si="25"/>
        <v>2024-1</v>
      </c>
      <c r="I475" s="87" t="str">
        <f>IF(DATA.SAGA!$K475="","*",YEAR(DATA.SAGA!$K475))</f>
        <v>*</v>
      </c>
      <c r="J475" s="89">
        <f ca="1">IF($D475="Formado",(DATA.SAGA!$K475-DATA.SAGA!$B475)/365*12,
IF(OR($D475="Pré-Inscrito",$D475="Matriculado",$D475="Pré-inscrito"),(TODAY()-DATA.SAGA!$B475)/365*12,"*"))</f>
        <v>10.126027397260273</v>
      </c>
      <c r="K475" s="89" t="str">
        <f t="shared" ca="1" si="15"/>
        <v>Pré-Inscrito</v>
      </c>
      <c r="L475" s="89" t="str">
        <f t="shared" ca="1" si="16"/>
        <v>*</v>
      </c>
      <c r="M475" s="87" t="str">
        <f t="shared" ca="1" si="17"/>
        <v>*</v>
      </c>
      <c r="N475" s="89" t="str">
        <f t="shared" si="24"/>
        <v>*</v>
      </c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 x14ac:dyDescent="0.2">
      <c r="A476" s="87" t="str">
        <f>IF(LEFT(DATA.SAGA!$D476,2)="MA","Mestrado",
IF(LEFT(DATA.SAGA!$D476,2)="DA","Doutorado",
IF(LEFT(DATA.SAGA!$D476,2)="PD","Pós-Doutorado")))</f>
        <v>Mestrado</v>
      </c>
      <c r="B476" s="87" t="str">
        <f>DATA.SAGA!$E476</f>
        <v>Leonardo Luiz de Oliveira Costa</v>
      </c>
      <c r="C476" s="87" t="str">
        <f>IF(DATA.SAGA!$H476="","Sem orientador",DATA.SAGA!$H476)</f>
        <v>EDF1084 - Thiago Carvalho</v>
      </c>
      <c r="D476" s="87" t="str">
        <f>DATA.SAGA!$J476</f>
        <v>Matriculado</v>
      </c>
      <c r="E476" s="87" t="str">
        <f>IF(DATA.SAGA!N476="","*",DATA.SAGA!N476)</f>
        <v>RJ</v>
      </c>
      <c r="F476" s="87">
        <f>YEAR(DATA.SAGA!$B476)</f>
        <v>2022</v>
      </c>
      <c r="G476" s="88">
        <f>IF(OR($D476="Pré-Inscrito",$D476="Matriculado",$D476="Trancado"),
IF($A476="Mestrado",DATA.SAGA!$B476+(365*24/12),DATA.SAGA!$B476+(365*48/12)),"*")</f>
        <v>45331</v>
      </c>
      <c r="H476" s="89" t="str">
        <f t="shared" si="25"/>
        <v>2024-1</v>
      </c>
      <c r="I476" s="87" t="str">
        <f>IF(DATA.SAGA!$K476="","*",YEAR(DATA.SAGA!$K476))</f>
        <v>*</v>
      </c>
      <c r="J476" s="89">
        <f ca="1">IF($D476="Formado",(DATA.SAGA!$K476-DATA.SAGA!$B476)/365*12,
IF(OR($D476="Pré-Inscrito",$D476="Matriculado",$D476="Pré-inscrito"),(TODAY()-DATA.SAGA!$B476)/365*12,"*"))</f>
        <v>10.126027397260273</v>
      </c>
      <c r="K476" s="89" t="str">
        <f t="shared" ca="1" si="15"/>
        <v>Matriculado</v>
      </c>
      <c r="L476" s="89" t="str">
        <f t="shared" ca="1" si="16"/>
        <v>*</v>
      </c>
      <c r="M476" s="87" t="str">
        <f t="shared" ca="1" si="17"/>
        <v>*</v>
      </c>
      <c r="N476" s="89" t="str">
        <f t="shared" si="24"/>
        <v>*</v>
      </c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 x14ac:dyDescent="0.2">
      <c r="A477" s="87" t="str">
        <f>IF(LEFT(DATA.SAGA!$D477,2)="MA","Mestrado",
IF(LEFT(DATA.SAGA!$D477,2)="DA","Doutorado",
IF(LEFT(DATA.SAGA!$D477,2)="PD","Pós-Doutorado")))</f>
        <v>Mestrado</v>
      </c>
      <c r="B477" s="87" t="str">
        <f>DATA.SAGA!$E477</f>
        <v>Paulo Renê Faria de Almeida Oliveira</v>
      </c>
      <c r="C477" s="87" t="str">
        <f>IF(DATA.SAGA!$H477="","Sem orientador",DATA.SAGA!$H477)</f>
        <v>FTO1096 - Arthur Ferreira</v>
      </c>
      <c r="D477" s="87" t="str">
        <f>DATA.SAGA!$J477</f>
        <v>Matriculado</v>
      </c>
      <c r="E477" s="87" t="str">
        <f>IF(DATA.SAGA!N477="","*",DATA.SAGA!N477)</f>
        <v>RJ</v>
      </c>
      <c r="F477" s="87">
        <f>YEAR(DATA.SAGA!$B477)</f>
        <v>2022</v>
      </c>
      <c r="G477" s="88">
        <f>IF(OR($D477="Pré-Inscrito",$D477="Matriculado",$D477="Trancado"),
IF($A477="Mestrado",DATA.SAGA!$B477+(365*24/12),DATA.SAGA!$B477+(365*48/12)),"*")</f>
        <v>45332</v>
      </c>
      <c r="H477" s="89" t="str">
        <f t="shared" si="25"/>
        <v>2024-1</v>
      </c>
      <c r="I477" s="87" t="str">
        <f>IF(DATA.SAGA!$K477="","*",YEAR(DATA.SAGA!$K477))</f>
        <v>*</v>
      </c>
      <c r="J477" s="89">
        <f ca="1">IF($D477="Formado",(DATA.SAGA!$K477-DATA.SAGA!$B477)/365*12,
IF(OR($D477="Pré-Inscrito",$D477="Matriculado",$D477="Pré-inscrito"),(TODAY()-DATA.SAGA!$B477)/365*12,"*"))</f>
        <v>10.093150684931507</v>
      </c>
      <c r="K477" s="89" t="str">
        <f t="shared" ca="1" si="15"/>
        <v>Matriculado</v>
      </c>
      <c r="L477" s="89" t="str">
        <f t="shared" ca="1" si="16"/>
        <v>*</v>
      </c>
      <c r="M477" s="87" t="str">
        <f t="shared" ca="1" si="17"/>
        <v>*</v>
      </c>
      <c r="N477" s="89" t="str">
        <f t="shared" si="24"/>
        <v>*</v>
      </c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 x14ac:dyDescent="0.2">
      <c r="A478" s="87" t="str">
        <f>IF(LEFT(DATA.SAGA!$D478,2)="MA","Mestrado",
IF(LEFT(DATA.SAGA!$D478,2)="DA","Doutorado",
IF(LEFT(DATA.SAGA!$D478,2)="PD","Pós-Doutorado")))</f>
        <v>Mestrado</v>
      </c>
      <c r="B478" s="87" t="str">
        <f>DATA.SAGA!$E478</f>
        <v>Vinicius Secchin Felix</v>
      </c>
      <c r="C478" s="87" t="str">
        <f>IF(DATA.SAGA!$H478="","Sem orientador",DATA.SAGA!$H478)</f>
        <v>EDF1107 - Fabio Anjos</v>
      </c>
      <c r="D478" s="87" t="str">
        <f>DATA.SAGA!$J478</f>
        <v>Pré-Inscrito</v>
      </c>
      <c r="E478" s="87" t="str">
        <f>IF(DATA.SAGA!N478="","*",DATA.SAGA!N478)</f>
        <v>*</v>
      </c>
      <c r="F478" s="87">
        <f>YEAR(DATA.SAGA!$B478)</f>
        <v>2022</v>
      </c>
      <c r="G478" s="88">
        <f>IF(OR($D478="Pré-Inscrito",$D478="Matriculado",$D478="Trancado"),
IF($A478="Mestrado",DATA.SAGA!$B478+(365*24/12),DATA.SAGA!$B478+(365*48/12)),"*")</f>
        <v>45332</v>
      </c>
      <c r="H478" s="89" t="str">
        <f t="shared" si="25"/>
        <v>2024-1</v>
      </c>
      <c r="I478" s="87" t="str">
        <f>IF(DATA.SAGA!$K478="","*",YEAR(DATA.SAGA!$K478))</f>
        <v>*</v>
      </c>
      <c r="J478" s="89">
        <f ca="1">IF($D478="Formado",(DATA.SAGA!$K478-DATA.SAGA!$B478)/365*12,
IF(OR($D478="Pré-Inscrito",$D478="Matriculado",$D478="Pré-inscrito"),(TODAY()-DATA.SAGA!$B478)/365*12,"*"))</f>
        <v>10.093150684931507</v>
      </c>
      <c r="K478" s="89" t="str">
        <f t="shared" ca="1" si="15"/>
        <v>Pré-Inscrito</v>
      </c>
      <c r="L478" s="89" t="str">
        <f t="shared" ca="1" si="16"/>
        <v>*</v>
      </c>
      <c r="M478" s="87" t="str">
        <f t="shared" ca="1" si="17"/>
        <v>*</v>
      </c>
      <c r="N478" s="89" t="str">
        <f t="shared" si="24"/>
        <v>*</v>
      </c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 x14ac:dyDescent="0.2">
      <c r="A479" s="87" t="str">
        <f>IF(LEFT(DATA.SAGA!$D479,2)="MA","Mestrado",
IF(LEFT(DATA.SAGA!$D479,2)="DA","Doutorado",
IF(LEFT(DATA.SAGA!$D479,2)="PD","Pós-Doutorado")))</f>
        <v>Mestrado</v>
      </c>
      <c r="B479" s="87" t="str">
        <f>DATA.SAGA!$E479</f>
        <v>Júlio Marcos Leite Pereira</v>
      </c>
      <c r="C479" s="87" t="str">
        <f>IF(DATA.SAGA!$H479="","Sem orientador",DATA.SAGA!$H479)</f>
        <v>EDF1107 - Fabio Anjos</v>
      </c>
      <c r="D479" s="87" t="str">
        <f>DATA.SAGA!$J479</f>
        <v>Matriculado</v>
      </c>
      <c r="E479" s="87" t="str">
        <f>IF(DATA.SAGA!N479="","*",DATA.SAGA!N479)</f>
        <v>*</v>
      </c>
      <c r="F479" s="87">
        <f>YEAR(DATA.SAGA!$B479)</f>
        <v>2022</v>
      </c>
      <c r="G479" s="88">
        <f>IF(OR($D479="Pré-Inscrito",$D479="Matriculado",$D479="Trancado"),
IF($A479="Mestrado",DATA.SAGA!$B479+(365*24/12),DATA.SAGA!$B479+(365*48/12)),"*")</f>
        <v>45333</v>
      </c>
      <c r="H479" s="89" t="str">
        <f t="shared" si="25"/>
        <v>2024-1</v>
      </c>
      <c r="I479" s="87" t="str">
        <f>IF(DATA.SAGA!$K479="","*",YEAR(DATA.SAGA!$K479))</f>
        <v>*</v>
      </c>
      <c r="J479" s="89">
        <f ca="1">IF($D479="Formado",(DATA.SAGA!$K479-DATA.SAGA!$B479)/365*12,
IF(OR($D479="Pré-Inscrito",$D479="Matriculado",$D479="Pré-inscrito"),(TODAY()-DATA.SAGA!$B479)/365*12,"*"))</f>
        <v>10.06027397260274</v>
      </c>
      <c r="K479" s="89" t="str">
        <f t="shared" ca="1" si="15"/>
        <v>Matriculado</v>
      </c>
      <c r="L479" s="89" t="str">
        <f t="shared" ca="1" si="16"/>
        <v>*</v>
      </c>
      <c r="M479" s="87" t="str">
        <f t="shared" ca="1" si="17"/>
        <v>*</v>
      </c>
      <c r="N479" s="89" t="str">
        <f t="shared" si="24"/>
        <v>*</v>
      </c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 x14ac:dyDescent="0.2">
      <c r="A480" s="87" t="str">
        <f>IF(LEFT(DATA.SAGA!$D480,2)="MA","Mestrado",
IF(LEFT(DATA.SAGA!$D480,2)="DA","Doutorado",
IF(LEFT(DATA.SAGA!$D480,2)="PD","Pós-Doutorado")))</f>
        <v>Mestrado</v>
      </c>
      <c r="B480" s="87" t="str">
        <f>DATA.SAGA!$E480</f>
        <v>Maria Eduarda Alves Lyra</v>
      </c>
      <c r="C480" s="87" t="str">
        <f>IF(DATA.SAGA!$H480="","Sem orientador",DATA.SAGA!$H480)</f>
        <v>Sem orientador</v>
      </c>
      <c r="D480" s="87" t="str">
        <f>DATA.SAGA!$J480</f>
        <v>Trancado</v>
      </c>
      <c r="E480" s="87" t="str">
        <f>IF(DATA.SAGA!N480="","*",DATA.SAGA!N480)</f>
        <v>RJ</v>
      </c>
      <c r="F480" s="87">
        <f>YEAR(DATA.SAGA!$B480)</f>
        <v>2022</v>
      </c>
      <c r="G480" s="88">
        <f>IF(OR($D480="Pré-Inscrito",$D480="Matriculado",$D480="Trancado"),
IF($A480="Mestrado",DATA.SAGA!$B480+(365*24/12),DATA.SAGA!$B480+(365*48/12)),"*")</f>
        <v>45333</v>
      </c>
      <c r="H480" s="89" t="str">
        <f t="shared" si="25"/>
        <v>*</v>
      </c>
      <c r="I480" s="87" t="str">
        <f>IF(DATA.SAGA!$K480="","*",YEAR(DATA.SAGA!$K480))</f>
        <v>*</v>
      </c>
      <c r="J480" s="89" t="str">
        <f ca="1">IF($D480="Formado",(DATA.SAGA!$K480-DATA.SAGA!$B480)/365*12,
IF(OR($D480="Pré-Inscrito",$D480="Matriculado",$D480="Pré-inscrito"),(TODAY()-DATA.SAGA!$B480)/365*12,"*"))</f>
        <v>*</v>
      </c>
      <c r="K480" s="89" t="str">
        <f t="shared" si="15"/>
        <v>Trancado</v>
      </c>
      <c r="L480" s="89" t="str">
        <f t="shared" si="16"/>
        <v>*</v>
      </c>
      <c r="M480" s="87" t="str">
        <f t="shared" ca="1" si="17"/>
        <v>*</v>
      </c>
      <c r="N480" s="89" t="str">
        <f t="shared" si="24"/>
        <v>*</v>
      </c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 x14ac:dyDescent="0.2">
      <c r="A481" s="87" t="str">
        <f>IF(LEFT(DATA.SAGA!$D481,2)="MA","Mestrado",
IF(LEFT(DATA.SAGA!$D481,2)="DA","Doutorado",
IF(LEFT(DATA.SAGA!$D481,2)="PD","Pós-Doutorado")))</f>
        <v>Doutorado</v>
      </c>
      <c r="B481" s="87" t="str">
        <f>DATA.SAGA!$E481</f>
        <v>Ana Nery de Castro Feitosa</v>
      </c>
      <c r="C481" s="87" t="str">
        <f>IF(DATA.SAGA!$H481="","Sem orientador",DATA.SAGA!$H481)</f>
        <v>Sem orientador</v>
      </c>
      <c r="D481" s="87" t="str">
        <f>DATA.SAGA!$J481</f>
        <v>Trancado</v>
      </c>
      <c r="E481" s="87" t="str">
        <f>IF(DATA.SAGA!N481="","*",DATA.SAGA!N481)</f>
        <v>CE</v>
      </c>
      <c r="F481" s="87">
        <f>YEAR(DATA.SAGA!$B481)</f>
        <v>2022</v>
      </c>
      <c r="G481" s="88">
        <f>IF(OR($D481="Pré-Inscrito",$D481="Matriculado",$D481="Trancado"),
IF($A481="Mestrado",DATA.SAGA!$B481+(365*24/12),DATA.SAGA!$B481+(365*48/12)),"*")</f>
        <v>46066</v>
      </c>
      <c r="H481" s="89" t="str">
        <f t="shared" si="25"/>
        <v>*</v>
      </c>
      <c r="I481" s="87" t="str">
        <f>IF(DATA.SAGA!$K481="","*",YEAR(DATA.SAGA!$K481))</f>
        <v>*</v>
      </c>
      <c r="J481" s="89" t="str">
        <f ca="1">IF($D481="Formado",(DATA.SAGA!$K481-DATA.SAGA!$B481)/365*12,
IF(OR($D481="Pré-Inscrito",$D481="Matriculado",$D481="Pré-inscrito"),(TODAY()-DATA.SAGA!$B481)/365*12,"*"))</f>
        <v>*</v>
      </c>
      <c r="K481" s="89" t="str">
        <f t="shared" si="15"/>
        <v>Trancado</v>
      </c>
      <c r="L481" s="89" t="str">
        <f t="shared" si="16"/>
        <v>*</v>
      </c>
      <c r="M481" s="87" t="str">
        <f t="shared" ca="1" si="17"/>
        <v>*</v>
      </c>
      <c r="N481" s="89" t="str">
        <f t="shared" si="24"/>
        <v>Sim</v>
      </c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 x14ac:dyDescent="0.2">
      <c r="A482" s="87" t="str">
        <f>IF(LEFT(DATA.SAGA!$D482,2)="MA","Mestrado",
IF(LEFT(DATA.SAGA!$D482,2)="DA","Doutorado",
IF(LEFT(DATA.SAGA!$D482,2)="PD","Pós-Doutorado")))</f>
        <v>Mestrado</v>
      </c>
      <c r="B482" s="87" t="str">
        <f>DATA.SAGA!$E482</f>
        <v>Thais Morais de Sales</v>
      </c>
      <c r="C482" s="87" t="str">
        <f>IF(DATA.SAGA!$H482="","Sem orientador",DATA.SAGA!$H482)</f>
        <v>EDF1084 - Thiago Carvalho</v>
      </c>
      <c r="D482" s="87" t="str">
        <f>DATA.SAGA!$J482</f>
        <v>Pré-Inscrito</v>
      </c>
      <c r="E482" s="87" t="str">
        <f>IF(DATA.SAGA!N482="","*",DATA.SAGA!N482)</f>
        <v>RJ</v>
      </c>
      <c r="F482" s="87">
        <f>YEAR(DATA.SAGA!$B482)</f>
        <v>2022</v>
      </c>
      <c r="G482" s="88">
        <f>IF(OR($D482="Pré-Inscrito",$D482="Matriculado",$D482="Trancado"),
IF($A482="Mestrado",DATA.SAGA!$B482+(365*24/12),DATA.SAGA!$B482+(365*48/12)),"*")</f>
        <v>45352</v>
      </c>
      <c r="H482" s="89" t="str">
        <f t="shared" si="25"/>
        <v>2024-1</v>
      </c>
      <c r="I482" s="87" t="str">
        <f>IF(DATA.SAGA!$K482="","*",YEAR(DATA.SAGA!$K482))</f>
        <v>*</v>
      </c>
      <c r="J482" s="89">
        <f ca="1">IF($D482="Formado",(DATA.SAGA!$K482-DATA.SAGA!$B482)/365*12,
IF(OR($D482="Pré-Inscrito",$D482="Matriculado",$D482="Pré-inscrito"),(TODAY()-DATA.SAGA!$B482)/365*12,"*"))</f>
        <v>9.4356164383561634</v>
      </c>
      <c r="K482" s="89" t="str">
        <f t="shared" ca="1" si="15"/>
        <v>Pré-Inscrito</v>
      </c>
      <c r="L482" s="89" t="str">
        <f t="shared" ca="1" si="16"/>
        <v>*</v>
      </c>
      <c r="M482" s="87" t="str">
        <f t="shared" ca="1" si="17"/>
        <v>*</v>
      </c>
      <c r="N482" s="89" t="str">
        <f t="shared" si="24"/>
        <v>*</v>
      </c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 x14ac:dyDescent="0.2">
      <c r="A483" s="87" t="str">
        <f>IF(LEFT(DATA.SAGA!$D483,2)="MA","Mestrado",
IF(LEFT(DATA.SAGA!$D483,2)="DA","Doutorado",
IF(LEFT(DATA.SAGA!$D483,2)="PD","Pós-Doutorado")))</f>
        <v>Mestrado</v>
      </c>
      <c r="B483" s="87" t="str">
        <f>DATA.SAGA!$E483</f>
        <v>Bruno de Souza Nascimento</v>
      </c>
      <c r="C483" s="87" t="str">
        <f>IF(DATA.SAGA!$H483="","Sem orientador",DATA.SAGA!$H483)</f>
        <v>EDF1084 - Thiago Carvalho</v>
      </c>
      <c r="D483" s="87" t="str">
        <f>DATA.SAGA!$J483</f>
        <v>Matriculado</v>
      </c>
      <c r="E483" s="87" t="str">
        <f>IF(DATA.SAGA!N483="","*",DATA.SAGA!N483)</f>
        <v>RJ</v>
      </c>
      <c r="F483" s="87">
        <f>YEAR(DATA.SAGA!$B483)</f>
        <v>2022</v>
      </c>
      <c r="G483" s="88">
        <f>IF(OR($D483="Pré-Inscrito",$D483="Matriculado",$D483="Trancado"),
IF($A483="Mestrado",DATA.SAGA!$B483+(365*24/12),DATA.SAGA!$B483+(365*48/12)),"*")</f>
        <v>45518</v>
      </c>
      <c r="H483" s="89" t="str">
        <f t="shared" ref="H483:H504" si="26">IF(OR($D483="Pré-Inscrito",$D483="Matriculado"),_xlfn.CONCAT(YEAR(G483),"-",IF(MONTH(G483)&lt;=6,1,2)),"*")</f>
        <v>2024-2</v>
      </c>
      <c r="I483" s="87" t="str">
        <f>IF(DATA.SAGA!$K483="","*",YEAR(DATA.SAGA!$K483))</f>
        <v>*</v>
      </c>
      <c r="J483" s="89">
        <f ca="1">IF($D483="Formado",(DATA.SAGA!$K483-DATA.SAGA!$B483)/365*12,
IF(OR($D483="Pré-Inscrito",$D483="Matriculado",$D483="Pré-inscrito"),(TODAY()-DATA.SAGA!$B483)/365*12,"*"))</f>
        <v>3.978082191780822</v>
      </c>
      <c r="K483" s="89" t="str">
        <f t="shared" ca="1" si="15"/>
        <v>Matriculado</v>
      </c>
      <c r="L483" s="89" t="str">
        <f t="shared" ca="1" si="16"/>
        <v>*</v>
      </c>
      <c r="M483" s="87" t="str">
        <f t="shared" ca="1" si="17"/>
        <v>*</v>
      </c>
      <c r="N483" s="89" t="str">
        <f t="shared" si="24"/>
        <v>*</v>
      </c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 x14ac:dyDescent="0.2">
      <c r="A484" s="87" t="str">
        <f>IF(LEFT(DATA.SAGA!$D484,2)="MA","Mestrado",
IF(LEFT(DATA.SAGA!$D484,2)="DA","Doutorado",
IF(LEFT(DATA.SAGA!$D484,2)="PD","Pós-Doutorado")))</f>
        <v>Mestrado</v>
      </c>
      <c r="B484" s="87" t="str">
        <f>DATA.SAGA!$E484</f>
        <v>Carlos Eduardo Santos</v>
      </c>
      <c r="C484" s="87" t="str">
        <f>IF(DATA.SAGA!$H484="","Sem orientador",DATA.SAGA!$H484)</f>
        <v>FTO1101 - Agnaldo Lopes</v>
      </c>
      <c r="D484" s="87" t="str">
        <f>DATA.SAGA!$J484</f>
        <v>Matriculado</v>
      </c>
      <c r="E484" s="87" t="str">
        <f>IF(DATA.SAGA!N484="","*",DATA.SAGA!N484)</f>
        <v>RJ</v>
      </c>
      <c r="F484" s="87">
        <f>YEAR(DATA.SAGA!$B484)</f>
        <v>2022</v>
      </c>
      <c r="G484" s="88">
        <f>IF(OR($D484="Pré-Inscrito",$D484="Matriculado",$D484="Trancado"),
IF($A484="Mestrado",DATA.SAGA!$B484+(365*24/12),DATA.SAGA!$B484+(365*48/12)),"*")</f>
        <v>45518</v>
      </c>
      <c r="H484" s="89" t="str">
        <f t="shared" si="26"/>
        <v>2024-2</v>
      </c>
      <c r="I484" s="87" t="str">
        <f>IF(DATA.SAGA!$K484="","*",YEAR(DATA.SAGA!$K484))</f>
        <v>*</v>
      </c>
      <c r="J484" s="89">
        <f ca="1">IF($D484="Formado",(DATA.SAGA!$K484-DATA.SAGA!$B484)/365*12,
IF(OR($D484="Pré-Inscrito",$D484="Matriculado",$D484="Pré-inscrito"),(TODAY()-DATA.SAGA!$B484)/365*12,"*"))</f>
        <v>3.978082191780822</v>
      </c>
      <c r="K484" s="89" t="str">
        <f t="shared" ref="K484:K507" ca="1" si="27">IF($D484="Formado",$D484,
IF(OR($D484="Abandono",$D484="Desligado",$D484="Jubilado",$D484="Trancado",$D484="Titulado",$D484="Externo",$D484="Cancelado",$D484="Upgrade"),$D484,
IF($A484="Mestrado",IF($J484&lt;=18,$D484,IF($J484&lt;=24,"Defesa imediata",IF($J484&lt;=36,"Defesa EM ATRASO","JUBILAR"))),
IF($J484&lt;=42,$D484,IF($J484&lt;=48,"Defesa imediata",IF($J484&lt;=60,"Defesa EM ATRASO","JUBILAR"))))))</f>
        <v>Matriculado</v>
      </c>
      <c r="L484" s="89" t="str">
        <f t="shared" ref="L484:L507" ca="1" si="28">IFERROR(VALUE(IF($K484="Formado",$J484,"")),"*")</f>
        <v>*</v>
      </c>
      <c r="M484" s="87" t="str">
        <f t="shared" ref="M484:M507" ca="1" si="29">IF($I484="*","*",
IF(YEAR(TODAY())-$I484&lt;6,"Egresso","Egresso &gt; 5 anos"))</f>
        <v>*</v>
      </c>
      <c r="N484" s="89" t="str">
        <f t="shared" si="24"/>
        <v>*</v>
      </c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 x14ac:dyDescent="0.2">
      <c r="A485" s="87" t="str">
        <f>IF(LEFT(DATA.SAGA!$D485,2)="MA","Mestrado",
IF(LEFT(DATA.SAGA!$D485,2)="DA","Doutorado",
IF(LEFT(DATA.SAGA!$D485,2)="PD","Pós-Doutorado")))</f>
        <v>Mestrado</v>
      </c>
      <c r="B485" s="87" t="str">
        <f>DATA.SAGA!$E485</f>
        <v>Carlos Roberto de Lima Passos</v>
      </c>
      <c r="C485" s="87" t="str">
        <f>IF(DATA.SAGA!$H485="","Sem orientador",DATA.SAGA!$H485)</f>
        <v>FTO1137 - Ney Filho</v>
      </c>
      <c r="D485" s="87" t="str">
        <f>DATA.SAGA!$J485</f>
        <v>Matriculado</v>
      </c>
      <c r="E485" s="87" t="str">
        <f>IF(DATA.SAGA!N485="","*",DATA.SAGA!N485)</f>
        <v>RJ</v>
      </c>
      <c r="F485" s="87">
        <f>YEAR(DATA.SAGA!$B485)</f>
        <v>2022</v>
      </c>
      <c r="G485" s="88">
        <f>IF(OR($D485="Pré-Inscrito",$D485="Matriculado",$D485="Trancado"),
IF($A485="Mestrado",DATA.SAGA!$B485+(365*24/12),DATA.SAGA!$B485+(365*48/12)),"*")</f>
        <v>45518</v>
      </c>
      <c r="H485" s="89" t="str">
        <f t="shared" si="26"/>
        <v>2024-2</v>
      </c>
      <c r="I485" s="87" t="str">
        <f>IF(DATA.SAGA!$K485="","*",YEAR(DATA.SAGA!$K485))</f>
        <v>*</v>
      </c>
      <c r="J485" s="89">
        <f ca="1">IF($D485="Formado",(DATA.SAGA!$K485-DATA.SAGA!$B485)/365*12,
IF(OR($D485="Pré-Inscrito",$D485="Matriculado",$D485="Pré-inscrito"),(TODAY()-DATA.SAGA!$B485)/365*12,"*"))</f>
        <v>3.978082191780822</v>
      </c>
      <c r="K485" s="89" t="str">
        <f t="shared" ca="1" si="27"/>
        <v>Matriculado</v>
      </c>
      <c r="L485" s="89" t="str">
        <f t="shared" ca="1" si="28"/>
        <v>*</v>
      </c>
      <c r="M485" s="87" t="str">
        <f t="shared" ca="1" si="29"/>
        <v>*</v>
      </c>
      <c r="N485" s="89" t="str">
        <f t="shared" si="24"/>
        <v>*</v>
      </c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 x14ac:dyDescent="0.2">
      <c r="A486" s="87" t="str">
        <f>IF(LEFT(DATA.SAGA!$D486,2)="MA","Mestrado",
IF(LEFT(DATA.SAGA!$D486,2)="DA","Doutorado",
IF(LEFT(DATA.SAGA!$D486,2)="PD","Pós-Doutorado")))</f>
        <v>Mestrado</v>
      </c>
      <c r="B486" s="87" t="str">
        <f>DATA.SAGA!$E486</f>
        <v>Daniella de Araújo Mello do Nascimento</v>
      </c>
      <c r="C486" s="87" t="str">
        <f>IF(DATA.SAGA!$H486="","Sem orientador",DATA.SAGA!$H486)</f>
        <v>FTO1111 - Laura Oliveira</v>
      </c>
      <c r="D486" s="87" t="str">
        <f>DATA.SAGA!$J486</f>
        <v>Trancado</v>
      </c>
      <c r="E486" s="87" t="str">
        <f>IF(DATA.SAGA!N486="","*",DATA.SAGA!N486)</f>
        <v>RJ</v>
      </c>
      <c r="F486" s="87">
        <f>YEAR(DATA.SAGA!$B486)</f>
        <v>2022</v>
      </c>
      <c r="G486" s="88">
        <f>IF(OR($D486="Pré-Inscrito",$D486="Matriculado",$D486="Trancado"),
IF($A486="Mestrado",DATA.SAGA!$B486+(365*24/12),DATA.SAGA!$B486+(365*48/12)),"*")</f>
        <v>45518</v>
      </c>
      <c r="H486" s="89" t="str">
        <f t="shared" si="26"/>
        <v>*</v>
      </c>
      <c r="I486" s="87" t="str">
        <f>IF(DATA.SAGA!$K486="","*",YEAR(DATA.SAGA!$K486))</f>
        <v>*</v>
      </c>
      <c r="J486" s="89" t="str">
        <f ca="1">IF($D486="Formado",(DATA.SAGA!$K486-DATA.SAGA!$B486)/365*12,
IF(OR($D486="Pré-Inscrito",$D486="Matriculado",$D486="Pré-inscrito"),(TODAY()-DATA.SAGA!$B486)/365*12,"*"))</f>
        <v>*</v>
      </c>
      <c r="K486" s="89" t="str">
        <f t="shared" si="27"/>
        <v>Trancado</v>
      </c>
      <c r="L486" s="89" t="str">
        <f t="shared" si="28"/>
        <v>*</v>
      </c>
      <c r="M486" s="87" t="str">
        <f t="shared" ca="1" si="29"/>
        <v>*</v>
      </c>
      <c r="N486" s="89" t="str">
        <f t="shared" si="24"/>
        <v>*</v>
      </c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 x14ac:dyDescent="0.2">
      <c r="A487" s="87" t="str">
        <f>IF(LEFT(DATA.SAGA!$D487,2)="MA","Mestrado",
IF(LEFT(DATA.SAGA!$D487,2)="DA","Doutorado",
IF(LEFT(DATA.SAGA!$D487,2)="PD","Pós-Doutorado")))</f>
        <v>Mestrado</v>
      </c>
      <c r="B487" s="87" t="str">
        <f>DATA.SAGA!$E487</f>
        <v>Daniely Costa Rosalino Lamin</v>
      </c>
      <c r="C487" s="87" t="str">
        <f>IF(DATA.SAGA!$H487="","Sem orientador",DATA.SAGA!$H487)</f>
        <v>FTO1111 - Laura Oliveira</v>
      </c>
      <c r="D487" s="87" t="str">
        <f>DATA.SAGA!$J487</f>
        <v>Matriculado</v>
      </c>
      <c r="E487" s="87" t="str">
        <f>IF(DATA.SAGA!N487="","*",DATA.SAGA!N487)</f>
        <v>RJ</v>
      </c>
      <c r="F487" s="87">
        <f>YEAR(DATA.SAGA!$B487)</f>
        <v>2022</v>
      </c>
      <c r="G487" s="88">
        <f>IF(OR($D487="Pré-Inscrito",$D487="Matriculado",$D487="Trancado"),
IF($A487="Mestrado",DATA.SAGA!$B487+(365*24/12),DATA.SAGA!$B487+(365*48/12)),"*")</f>
        <v>45518</v>
      </c>
      <c r="H487" s="89" t="str">
        <f t="shared" si="26"/>
        <v>2024-2</v>
      </c>
      <c r="I487" s="87" t="str">
        <f>IF(DATA.SAGA!$K487="","*",YEAR(DATA.SAGA!$K487))</f>
        <v>*</v>
      </c>
      <c r="J487" s="89">
        <f ca="1">IF($D487="Formado",(DATA.SAGA!$K487-DATA.SAGA!$B487)/365*12,
IF(OR($D487="Pré-Inscrito",$D487="Matriculado",$D487="Pré-inscrito"),(TODAY()-DATA.SAGA!$B487)/365*12,"*"))</f>
        <v>3.978082191780822</v>
      </c>
      <c r="K487" s="89" t="str">
        <f t="shared" ca="1" si="27"/>
        <v>Matriculado</v>
      </c>
      <c r="L487" s="89" t="str">
        <f t="shared" ca="1" si="28"/>
        <v>*</v>
      </c>
      <c r="M487" s="87" t="str">
        <f t="shared" ca="1" si="29"/>
        <v>*</v>
      </c>
      <c r="N487" s="89" t="str">
        <f t="shared" si="24"/>
        <v>*</v>
      </c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 x14ac:dyDescent="0.2">
      <c r="A488" s="87" t="str">
        <f>IF(LEFT(DATA.SAGA!$D488,2)="MA","Mestrado",
IF(LEFT(DATA.SAGA!$D488,2)="DA","Doutorado",
IF(LEFT(DATA.SAGA!$D488,2)="PD","Pós-Doutorado")))</f>
        <v>Mestrado</v>
      </c>
      <c r="B488" s="87" t="str">
        <f>DATA.SAGA!$E488</f>
        <v>Eduardo Santos da Costa Moreira</v>
      </c>
      <c r="C488" s="87" t="str">
        <f>IF(DATA.SAGA!$H488="","Sem orientador",DATA.SAGA!$H488)</f>
        <v>FTO1111 - Laura Oliveira</v>
      </c>
      <c r="D488" s="87" t="str">
        <f>DATA.SAGA!$J488</f>
        <v>Matriculado</v>
      </c>
      <c r="E488" s="87" t="str">
        <f>IF(DATA.SAGA!N488="","*",DATA.SAGA!N488)</f>
        <v>RJ</v>
      </c>
      <c r="F488" s="87">
        <f>YEAR(DATA.SAGA!$B488)</f>
        <v>2022</v>
      </c>
      <c r="G488" s="88">
        <f>IF(OR($D488="Pré-Inscrito",$D488="Matriculado",$D488="Trancado"),
IF($A488="Mestrado",DATA.SAGA!$B488+(365*24/12),DATA.SAGA!$B488+(365*48/12)),"*")</f>
        <v>45518</v>
      </c>
      <c r="H488" s="89" t="str">
        <f t="shared" si="26"/>
        <v>2024-2</v>
      </c>
      <c r="I488" s="87" t="str">
        <f>IF(DATA.SAGA!$K488="","*",YEAR(DATA.SAGA!$K488))</f>
        <v>*</v>
      </c>
      <c r="J488" s="89">
        <f ca="1">IF($D488="Formado",(DATA.SAGA!$K488-DATA.SAGA!$B488)/365*12,
IF(OR($D488="Pré-Inscrito",$D488="Matriculado",$D488="Pré-inscrito"),(TODAY()-DATA.SAGA!$B488)/365*12,"*"))</f>
        <v>3.978082191780822</v>
      </c>
      <c r="K488" s="89" t="str">
        <f t="shared" ca="1" si="27"/>
        <v>Matriculado</v>
      </c>
      <c r="L488" s="89" t="str">
        <f t="shared" ca="1" si="28"/>
        <v>*</v>
      </c>
      <c r="M488" s="87" t="str">
        <f t="shared" ca="1" si="29"/>
        <v>*</v>
      </c>
      <c r="N488" s="89" t="str">
        <f t="shared" si="24"/>
        <v>*</v>
      </c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 x14ac:dyDescent="0.2">
      <c r="A489" s="87" t="str">
        <f>IF(LEFT(DATA.SAGA!$D489,2)="MA","Mestrado",
IF(LEFT(DATA.SAGA!$D489,2)="DA","Doutorado",
IF(LEFT(DATA.SAGA!$D489,2)="PD","Pós-Doutorado")))</f>
        <v>Mestrado</v>
      </c>
      <c r="B489" s="87" t="str">
        <f>DATA.SAGA!$E489</f>
        <v>Ermelinda de Fatima Macedo da Silva</v>
      </c>
      <c r="C489" s="87" t="str">
        <f>IF(DATA.SAGA!$H489="","Sem orientador",DATA.SAGA!$H489)</f>
        <v>FTO1157 - Luciana Lunkes</v>
      </c>
      <c r="D489" s="87" t="str">
        <f>DATA.SAGA!$J489</f>
        <v>Cancelada</v>
      </c>
      <c r="E489" s="87" t="str">
        <f>IF(DATA.SAGA!N489="","*",DATA.SAGA!N489)</f>
        <v>RJ</v>
      </c>
      <c r="F489" s="87">
        <f>YEAR(DATA.SAGA!$B489)</f>
        <v>2022</v>
      </c>
      <c r="G489" s="88" t="str">
        <f>IF(OR($D489="Pré-Inscrito",$D489="Matriculado",$D489="Trancado"),
IF($A489="Mestrado",DATA.SAGA!$B489+(365*24/12),DATA.SAGA!$B489+(365*48/12)),"*")</f>
        <v>*</v>
      </c>
      <c r="H489" s="89" t="str">
        <f t="shared" si="26"/>
        <v>*</v>
      </c>
      <c r="I489" s="87" t="str">
        <f>IF(DATA.SAGA!$K489="","*",YEAR(DATA.SAGA!$K489))</f>
        <v>*</v>
      </c>
      <c r="J489" s="89" t="str">
        <f ca="1">IF($D489="Formado",(DATA.SAGA!$K489-DATA.SAGA!$B489)/365*12,
IF(OR($D489="Pré-Inscrito",$D489="Matriculado",$D489="Pré-inscrito"),(TODAY()-DATA.SAGA!$B489)/365*12,"*"))</f>
        <v>*</v>
      </c>
      <c r="K489" s="89" t="str">
        <f t="shared" ca="1" si="27"/>
        <v>JUBILAR</v>
      </c>
      <c r="L489" s="89" t="str">
        <f t="shared" ca="1" si="28"/>
        <v>*</v>
      </c>
      <c r="M489" s="87" t="str">
        <f t="shared" ca="1" si="29"/>
        <v>*</v>
      </c>
      <c r="N489" s="89" t="str">
        <f t="shared" si="24"/>
        <v>*</v>
      </c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 x14ac:dyDescent="0.2">
      <c r="A490" s="87" t="str">
        <f>IF(LEFT(DATA.SAGA!$D490,2)="MA","Mestrado",
IF(LEFT(DATA.SAGA!$D490,2)="DA","Doutorado",
IF(LEFT(DATA.SAGA!$D490,2)="PD","Pós-Doutorado")))</f>
        <v>Mestrado</v>
      </c>
      <c r="B490" s="87" t="str">
        <f>DATA.SAGA!$E490</f>
        <v>Fernando Kerysson Coimbra Batista</v>
      </c>
      <c r="C490" s="87" t="str">
        <f>IF(DATA.SAGA!$H490="","Sem orientador",DATA.SAGA!$H490)</f>
        <v>FTO1063 - Luis Felipe Reis</v>
      </c>
      <c r="D490" s="87" t="str">
        <f>DATA.SAGA!$J490</f>
        <v>Matriculado</v>
      </c>
      <c r="E490" s="87" t="str">
        <f>IF(DATA.SAGA!N490="","*",DATA.SAGA!N490)</f>
        <v>PA</v>
      </c>
      <c r="F490" s="87">
        <f>YEAR(DATA.SAGA!$B490)</f>
        <v>2022</v>
      </c>
      <c r="G490" s="88">
        <f>IF(OR($D490="Pré-Inscrito",$D490="Matriculado",$D490="Trancado"),
IF($A490="Mestrado",DATA.SAGA!$B490+(365*24/12),DATA.SAGA!$B490+(365*48/12)),"*")</f>
        <v>45518</v>
      </c>
      <c r="H490" s="89" t="str">
        <f t="shared" si="26"/>
        <v>2024-2</v>
      </c>
      <c r="I490" s="87" t="str">
        <f>IF(DATA.SAGA!$K490="","*",YEAR(DATA.SAGA!$K490))</f>
        <v>*</v>
      </c>
      <c r="J490" s="89">
        <f ca="1">IF($D490="Formado",(DATA.SAGA!$K490-DATA.SAGA!$B490)/365*12,
IF(OR($D490="Pré-Inscrito",$D490="Matriculado",$D490="Pré-inscrito"),(TODAY()-DATA.SAGA!$B490)/365*12,"*"))</f>
        <v>3.978082191780822</v>
      </c>
      <c r="K490" s="89" t="str">
        <f t="shared" ca="1" si="27"/>
        <v>Matriculado</v>
      </c>
      <c r="L490" s="89" t="str">
        <f t="shared" ca="1" si="28"/>
        <v>*</v>
      </c>
      <c r="M490" s="87" t="str">
        <f t="shared" ca="1" si="29"/>
        <v>*</v>
      </c>
      <c r="N490" s="89" t="str">
        <f t="shared" si="24"/>
        <v>*</v>
      </c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 x14ac:dyDescent="0.2">
      <c r="A491" s="87" t="str">
        <f>IF(LEFT(DATA.SAGA!$D491,2)="MA","Mestrado",
IF(LEFT(DATA.SAGA!$D491,2)="DA","Doutorado",
IF(LEFT(DATA.SAGA!$D491,2)="PD","Pós-Doutorado")))</f>
        <v>Mestrado</v>
      </c>
      <c r="B491" s="87" t="str">
        <f>DATA.SAGA!$E491</f>
        <v>João Eduardo Machado da Costa Antunes</v>
      </c>
      <c r="C491" s="87" t="str">
        <f>IF(DATA.SAGA!$H491="","Sem orientador",DATA.SAGA!$H491)</f>
        <v>EDF1107 - Fabio Anjos</v>
      </c>
      <c r="D491" s="87" t="str">
        <f>DATA.SAGA!$J491</f>
        <v>Matriculado</v>
      </c>
      <c r="E491" s="87" t="str">
        <f>IF(DATA.SAGA!N491="","*",DATA.SAGA!N491)</f>
        <v>MG</v>
      </c>
      <c r="F491" s="87">
        <f>YEAR(DATA.SAGA!$B491)</f>
        <v>2022</v>
      </c>
      <c r="G491" s="88">
        <f>IF(OR($D491="Pré-Inscrito",$D491="Matriculado",$D491="Trancado"),
IF($A491="Mestrado",DATA.SAGA!$B491+(365*24/12),DATA.SAGA!$B491+(365*48/12)),"*")</f>
        <v>45518</v>
      </c>
      <c r="H491" s="89" t="str">
        <f t="shared" si="26"/>
        <v>2024-2</v>
      </c>
      <c r="I491" s="87" t="str">
        <f>IF(DATA.SAGA!$K491="","*",YEAR(DATA.SAGA!$K491))</f>
        <v>*</v>
      </c>
      <c r="J491" s="89">
        <f ca="1">IF($D491="Formado",(DATA.SAGA!$K491-DATA.SAGA!$B491)/365*12,
IF(OR($D491="Pré-Inscrito",$D491="Matriculado",$D491="Pré-inscrito"),(TODAY()-DATA.SAGA!$B491)/365*12,"*"))</f>
        <v>3.978082191780822</v>
      </c>
      <c r="K491" s="89" t="str">
        <f t="shared" ca="1" si="27"/>
        <v>Matriculado</v>
      </c>
      <c r="L491" s="89" t="str">
        <f t="shared" ca="1" si="28"/>
        <v>*</v>
      </c>
      <c r="M491" s="87" t="str">
        <f t="shared" ca="1" si="29"/>
        <v>*</v>
      </c>
      <c r="N491" s="89" t="str">
        <f t="shared" si="24"/>
        <v>*</v>
      </c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 x14ac:dyDescent="0.2">
      <c r="A492" s="87" t="str">
        <f>IF(LEFT(DATA.SAGA!$D492,2)="MA","Mestrado",
IF(LEFT(DATA.SAGA!$D492,2)="DA","Doutorado",
IF(LEFT(DATA.SAGA!$D492,2)="PD","Pós-Doutorado")))</f>
        <v>Doutorado</v>
      </c>
      <c r="B492" s="87" t="str">
        <f>DATA.SAGA!$E492</f>
        <v>João Paulo Arruda de Oliveira</v>
      </c>
      <c r="C492" s="87" t="str">
        <f>IF(DATA.SAGA!$H492="","Sem orientador",DATA.SAGA!$H492)</f>
        <v>FTO1063 - Luis Felipe Reis</v>
      </c>
      <c r="D492" s="87" t="str">
        <f>DATA.SAGA!$J492</f>
        <v>Matriculado</v>
      </c>
      <c r="E492" s="87" t="str">
        <f>IF(DATA.SAGA!N492="","*",DATA.SAGA!N492)</f>
        <v>TO</v>
      </c>
      <c r="F492" s="87">
        <f>YEAR(DATA.SAGA!$B492)</f>
        <v>2022</v>
      </c>
      <c r="G492" s="88">
        <f>IF(OR($D492="Pré-Inscrito",$D492="Matriculado",$D492="Trancado"),
IF($A492="Mestrado",DATA.SAGA!$B492+(365*24/12),DATA.SAGA!$B492+(365*48/12)),"*")</f>
        <v>46248</v>
      </c>
      <c r="H492" s="89" t="str">
        <f t="shared" si="26"/>
        <v>2026-2</v>
      </c>
      <c r="I492" s="87" t="str">
        <f>IF(DATA.SAGA!$K492="","*",YEAR(DATA.SAGA!$K492))</f>
        <v>*</v>
      </c>
      <c r="J492" s="89">
        <f ca="1">IF($D492="Formado",(DATA.SAGA!$K492-DATA.SAGA!$B492)/365*12,
IF(OR($D492="Pré-Inscrito",$D492="Matriculado",$D492="Pré-inscrito"),(TODAY()-DATA.SAGA!$B492)/365*12,"*"))</f>
        <v>3.978082191780822</v>
      </c>
      <c r="K492" s="89" t="str">
        <f t="shared" ca="1" si="27"/>
        <v>Matriculado</v>
      </c>
      <c r="L492" s="89" t="str">
        <f t="shared" ca="1" si="28"/>
        <v>*</v>
      </c>
      <c r="M492" s="87" t="str">
        <f t="shared" ca="1" si="29"/>
        <v>*</v>
      </c>
      <c r="N492" s="89" t="str">
        <f t="shared" si="24"/>
        <v>Sim</v>
      </c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 x14ac:dyDescent="0.2">
      <c r="A493" s="87" t="str">
        <f>IF(LEFT(DATA.SAGA!$D493,2)="MA","Mestrado",
IF(LEFT(DATA.SAGA!$D493,2)="DA","Doutorado",
IF(LEFT(DATA.SAGA!$D493,2)="PD","Pós-Doutorado")))</f>
        <v>Doutorado</v>
      </c>
      <c r="B493" s="87" t="str">
        <f>DATA.SAGA!$E493</f>
        <v>Julio Cesar de Oliveira Muniz Cunha</v>
      </c>
      <c r="C493" s="87" t="str">
        <f>IF(DATA.SAGA!$H493="","Sem orientador",DATA.SAGA!$H493)</f>
        <v>FTO1140 - Igor Jesus</v>
      </c>
      <c r="D493" s="87" t="str">
        <f>DATA.SAGA!$J493</f>
        <v>Matriculado</v>
      </c>
      <c r="E493" s="87" t="str">
        <f>IF(DATA.SAGA!N493="","*",DATA.SAGA!N493)</f>
        <v>RJ</v>
      </c>
      <c r="F493" s="87">
        <f>YEAR(DATA.SAGA!$B493)</f>
        <v>2022</v>
      </c>
      <c r="G493" s="88">
        <f>IF(OR($D493="Pré-Inscrito",$D493="Matriculado",$D493="Trancado"),
IF($A493="Mestrado",DATA.SAGA!$B493+(365*24/12),DATA.SAGA!$B493+(365*48/12)),"*")</f>
        <v>46248</v>
      </c>
      <c r="H493" s="89" t="str">
        <f t="shared" si="26"/>
        <v>2026-2</v>
      </c>
      <c r="I493" s="87" t="str">
        <f>IF(DATA.SAGA!$K493="","*",YEAR(DATA.SAGA!$K493))</f>
        <v>*</v>
      </c>
      <c r="J493" s="89">
        <f ca="1">IF($D493="Formado",(DATA.SAGA!$K493-DATA.SAGA!$B493)/365*12,
IF(OR($D493="Pré-Inscrito",$D493="Matriculado",$D493="Pré-inscrito"),(TODAY()-DATA.SAGA!$B493)/365*12,"*"))</f>
        <v>3.978082191780822</v>
      </c>
      <c r="K493" s="89" t="str">
        <f t="shared" ca="1" si="27"/>
        <v>Matriculado</v>
      </c>
      <c r="L493" s="89" t="str">
        <f t="shared" ca="1" si="28"/>
        <v>*</v>
      </c>
      <c r="M493" s="87" t="str">
        <f t="shared" ca="1" si="29"/>
        <v>*</v>
      </c>
      <c r="N493" s="89" t="str">
        <f t="shared" si="24"/>
        <v>*</v>
      </c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 x14ac:dyDescent="0.2">
      <c r="A494" s="87" t="str">
        <f>IF(LEFT(DATA.SAGA!$D494,2)="MA","Mestrado",
IF(LEFT(DATA.SAGA!$D494,2)="DA","Doutorado",
IF(LEFT(DATA.SAGA!$D494,2)="PD","Pós-Doutorado")))</f>
        <v>Mestrado</v>
      </c>
      <c r="B494" s="87" t="str">
        <f>DATA.SAGA!$E494</f>
        <v>Leonardo Eglan Moreira da Costa</v>
      </c>
      <c r="C494" s="87" t="str">
        <f>IF(DATA.SAGA!$H494="","Sem orientador",DATA.SAGA!$H494)</f>
        <v>FTO1152 - Renato Almeida</v>
      </c>
      <c r="D494" s="87" t="str">
        <f>DATA.SAGA!$J494</f>
        <v>Matriculado</v>
      </c>
      <c r="E494" s="87" t="str">
        <f>IF(DATA.SAGA!N494="","*",DATA.SAGA!N494)</f>
        <v>RJ</v>
      </c>
      <c r="F494" s="87">
        <f>YEAR(DATA.SAGA!$B494)</f>
        <v>2022</v>
      </c>
      <c r="G494" s="88">
        <f>IF(OR($D494="Pré-Inscrito",$D494="Matriculado",$D494="Trancado"),
IF($A494="Mestrado",DATA.SAGA!$B494+(365*24/12),DATA.SAGA!$B494+(365*48/12)),"*")</f>
        <v>45518</v>
      </c>
      <c r="H494" s="89" t="str">
        <f t="shared" si="26"/>
        <v>2024-2</v>
      </c>
      <c r="I494" s="87" t="str">
        <f>IF(DATA.SAGA!$K494="","*",YEAR(DATA.SAGA!$K494))</f>
        <v>*</v>
      </c>
      <c r="J494" s="89">
        <f ca="1">IF($D494="Formado",(DATA.SAGA!$K494-DATA.SAGA!$B494)/365*12,
IF(OR($D494="Pré-Inscrito",$D494="Matriculado",$D494="Pré-inscrito"),(TODAY()-DATA.SAGA!$B494)/365*12,"*"))</f>
        <v>3.978082191780822</v>
      </c>
      <c r="K494" s="89" t="str">
        <f t="shared" ca="1" si="27"/>
        <v>Matriculado</v>
      </c>
      <c r="L494" s="89" t="str">
        <f t="shared" ca="1" si="28"/>
        <v>*</v>
      </c>
      <c r="M494" s="87" t="str">
        <f t="shared" ca="1" si="29"/>
        <v>*</v>
      </c>
      <c r="N494" s="89" t="str">
        <f t="shared" si="24"/>
        <v>*</v>
      </c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 x14ac:dyDescent="0.2">
      <c r="A495" s="87" t="str">
        <f>IF(LEFT(DATA.SAGA!$D495,2)="MA","Mestrado",
IF(LEFT(DATA.SAGA!$D495,2)="DA","Doutorado",
IF(LEFT(DATA.SAGA!$D495,2)="PD","Pós-Doutorado")))</f>
        <v>Doutorado</v>
      </c>
      <c r="B495" s="87" t="str">
        <f>DATA.SAGA!$E495</f>
        <v>Luiza Ferreira Moreira</v>
      </c>
      <c r="C495" s="87" t="str">
        <f>IF(DATA.SAGA!$H495="","Sem orientador",DATA.SAGA!$H495)</f>
        <v>FTO1124 - Leandro Nogueira</v>
      </c>
      <c r="D495" s="87" t="str">
        <f>DATA.SAGA!$J495</f>
        <v>Matriculado</v>
      </c>
      <c r="E495" s="87" t="str">
        <f>IF(DATA.SAGA!N495="","*",DATA.SAGA!N495)</f>
        <v>RJ</v>
      </c>
      <c r="F495" s="87">
        <f>YEAR(DATA.SAGA!$B495)</f>
        <v>2022</v>
      </c>
      <c r="G495" s="88">
        <f>IF(OR($D495="Pré-Inscrito",$D495="Matriculado",$D495="Trancado"),
IF($A495="Mestrado",DATA.SAGA!$B495+(365*24/12),DATA.SAGA!$B495+(365*48/12)),"*")</f>
        <v>46248</v>
      </c>
      <c r="H495" s="89" t="str">
        <f t="shared" si="26"/>
        <v>2026-2</v>
      </c>
      <c r="I495" s="87" t="str">
        <f>IF(DATA.SAGA!$K495="","*",YEAR(DATA.SAGA!$K495))</f>
        <v>*</v>
      </c>
      <c r="J495" s="89">
        <f ca="1">IF($D495="Formado",(DATA.SAGA!$K495-DATA.SAGA!$B495)/365*12,
IF(OR($D495="Pré-Inscrito",$D495="Matriculado",$D495="Pré-inscrito"),(TODAY()-DATA.SAGA!$B495)/365*12,"*"))</f>
        <v>3.978082191780822</v>
      </c>
      <c r="K495" s="89" t="str">
        <f t="shared" ca="1" si="27"/>
        <v>Matriculado</v>
      </c>
      <c r="L495" s="89" t="str">
        <f t="shared" ca="1" si="28"/>
        <v>*</v>
      </c>
      <c r="M495" s="87" t="str">
        <f t="shared" ca="1" si="29"/>
        <v>*</v>
      </c>
      <c r="N495" s="89" t="str">
        <f t="shared" si="24"/>
        <v>*</v>
      </c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 x14ac:dyDescent="0.2">
      <c r="A496" s="87" t="str">
        <f>IF(LEFT(DATA.SAGA!$D496,2)="MA","Mestrado",
IF(LEFT(DATA.SAGA!$D496,2)="DA","Doutorado",
IF(LEFT(DATA.SAGA!$D496,2)="PD","Pós-Doutorado")))</f>
        <v>Mestrado</v>
      </c>
      <c r="B496" s="87" t="str">
        <f>DATA.SAGA!$E496</f>
        <v>Márcia Cristina Belino Tristão Bim</v>
      </c>
      <c r="C496" s="87" t="str">
        <f>IF(DATA.SAGA!$H496="","Sem orientador",DATA.SAGA!$H496)</f>
        <v>EDF1107 - Fabio Anjos</v>
      </c>
      <c r="D496" s="87" t="str">
        <f>DATA.SAGA!$J496</f>
        <v>Matriculado</v>
      </c>
      <c r="E496" s="87" t="str">
        <f>IF(DATA.SAGA!N496="","*",DATA.SAGA!N496)</f>
        <v>PR</v>
      </c>
      <c r="F496" s="87">
        <f>YEAR(DATA.SAGA!$B496)</f>
        <v>2022</v>
      </c>
      <c r="G496" s="88">
        <f>IF(OR($D496="Pré-Inscrito",$D496="Matriculado",$D496="Trancado"),
IF($A496="Mestrado",DATA.SAGA!$B496+(365*24/12),DATA.SAGA!$B496+(365*48/12)),"*")</f>
        <v>45518</v>
      </c>
      <c r="H496" s="89" t="str">
        <f t="shared" si="26"/>
        <v>2024-2</v>
      </c>
      <c r="I496" s="87" t="str">
        <f>IF(DATA.SAGA!$K496="","*",YEAR(DATA.SAGA!$K496))</f>
        <v>*</v>
      </c>
      <c r="J496" s="89">
        <f ca="1">IF($D496="Formado",(DATA.SAGA!$K496-DATA.SAGA!$B496)/365*12,
IF(OR($D496="Pré-Inscrito",$D496="Matriculado",$D496="Pré-inscrito"),(TODAY()-DATA.SAGA!$B496)/365*12,"*"))</f>
        <v>3.978082191780822</v>
      </c>
      <c r="K496" s="89" t="str">
        <f t="shared" ca="1" si="27"/>
        <v>Matriculado</v>
      </c>
      <c r="L496" s="89" t="str">
        <f t="shared" ca="1" si="28"/>
        <v>*</v>
      </c>
      <c r="M496" s="87" t="str">
        <f t="shared" ca="1" si="29"/>
        <v>*</v>
      </c>
      <c r="N496" s="89" t="str">
        <f t="shared" si="24"/>
        <v>*</v>
      </c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 x14ac:dyDescent="0.2">
      <c r="A497" s="87" t="str">
        <f>IF(LEFT(DATA.SAGA!$D497,2)="MA","Mestrado",
IF(LEFT(DATA.SAGA!$D497,2)="DA","Doutorado",
IF(LEFT(DATA.SAGA!$D497,2)="PD","Pós-Doutorado")))</f>
        <v>Doutorado</v>
      </c>
      <c r="B497" s="87" t="str">
        <f>DATA.SAGA!$E497</f>
        <v>Pedro Teixeira Vidinha Rodrigues</v>
      </c>
      <c r="C497" s="87" t="str">
        <f>IF(DATA.SAGA!$H497="","Sem orientador",DATA.SAGA!$H497)</f>
        <v>FTO1124 - Leandro Nogueira</v>
      </c>
      <c r="D497" s="87" t="str">
        <f>DATA.SAGA!$J497</f>
        <v>Matriculado</v>
      </c>
      <c r="E497" s="87" t="str">
        <f>IF(DATA.SAGA!N497="","*",DATA.SAGA!N497)</f>
        <v>RJ</v>
      </c>
      <c r="F497" s="87">
        <f>YEAR(DATA.SAGA!$B497)</f>
        <v>2022</v>
      </c>
      <c r="G497" s="88">
        <f>IF(OR($D497="Pré-Inscrito",$D497="Matriculado",$D497="Trancado"),
IF($A497="Mestrado",DATA.SAGA!$B497+(365*24/12),DATA.SAGA!$B497+(365*48/12)),"*")</f>
        <v>46248</v>
      </c>
      <c r="H497" s="89" t="str">
        <f t="shared" si="26"/>
        <v>2026-2</v>
      </c>
      <c r="I497" s="87" t="str">
        <f>IF(DATA.SAGA!$K497="","*",YEAR(DATA.SAGA!$K497))</f>
        <v>*</v>
      </c>
      <c r="J497" s="89">
        <f ca="1">IF($D497="Formado",(DATA.SAGA!$K497-DATA.SAGA!$B497)/365*12,
IF(OR($D497="Pré-Inscrito",$D497="Matriculado",$D497="Pré-inscrito"),(TODAY()-DATA.SAGA!$B497)/365*12,"*"))</f>
        <v>3.978082191780822</v>
      </c>
      <c r="K497" s="89" t="str">
        <f t="shared" ca="1" si="27"/>
        <v>Matriculado</v>
      </c>
      <c r="L497" s="89" t="str">
        <f t="shared" ca="1" si="28"/>
        <v>*</v>
      </c>
      <c r="M497" s="87" t="str">
        <f t="shared" ca="1" si="29"/>
        <v>*</v>
      </c>
      <c r="N497" s="89" t="str">
        <f t="shared" si="24"/>
        <v>Sim</v>
      </c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 x14ac:dyDescent="0.2">
      <c r="A498" s="87" t="str">
        <f>IF(LEFT(DATA.SAGA!$D498,2)="MA","Mestrado",
IF(LEFT(DATA.SAGA!$D498,2)="DA","Doutorado",
IF(LEFT(DATA.SAGA!$D498,2)="PD","Pós-Doutorado")))</f>
        <v>Mestrado</v>
      </c>
      <c r="B498" s="87" t="str">
        <f>DATA.SAGA!$E498</f>
        <v>Renan Pereira Campos</v>
      </c>
      <c r="C498" s="87" t="str">
        <f>IF(DATA.SAGA!$H498="","Sem orientador",DATA.SAGA!$H498)</f>
        <v>FTO1101 - Agnaldo Lopes</v>
      </c>
      <c r="D498" s="87" t="str">
        <f>DATA.SAGA!$J498</f>
        <v>Matriculado</v>
      </c>
      <c r="E498" s="87" t="str">
        <f>IF(DATA.SAGA!N498="","*",DATA.SAGA!N498)</f>
        <v>RJ</v>
      </c>
      <c r="F498" s="87">
        <f>YEAR(DATA.SAGA!$B498)</f>
        <v>2022</v>
      </c>
      <c r="G498" s="88">
        <f>IF(OR($D498="Pré-Inscrito",$D498="Matriculado",$D498="Trancado"),
IF($A498="Mestrado",DATA.SAGA!$B498+(365*24/12),DATA.SAGA!$B498+(365*48/12)),"*")</f>
        <v>45518</v>
      </c>
      <c r="H498" s="89" t="str">
        <f t="shared" si="26"/>
        <v>2024-2</v>
      </c>
      <c r="I498" s="87" t="str">
        <f>IF(DATA.SAGA!$K498="","*",YEAR(DATA.SAGA!$K498))</f>
        <v>*</v>
      </c>
      <c r="J498" s="89">
        <f ca="1">IF($D498="Formado",(DATA.SAGA!$K498-DATA.SAGA!$B498)/365*12,
IF(OR($D498="Pré-Inscrito",$D498="Matriculado",$D498="Pré-inscrito"),(TODAY()-DATA.SAGA!$B498)/365*12,"*"))</f>
        <v>3.978082191780822</v>
      </c>
      <c r="K498" s="89" t="str">
        <f t="shared" ca="1" si="27"/>
        <v>Matriculado</v>
      </c>
      <c r="L498" s="89" t="str">
        <f t="shared" ca="1" si="28"/>
        <v>*</v>
      </c>
      <c r="M498" s="87" t="str">
        <f t="shared" ca="1" si="29"/>
        <v>*</v>
      </c>
      <c r="N498" s="89" t="str">
        <f t="shared" si="24"/>
        <v>*</v>
      </c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 x14ac:dyDescent="0.2">
      <c r="A499" s="87" t="str">
        <f>IF(LEFT(DATA.SAGA!$D499,2)="MA","Mestrado",
IF(LEFT(DATA.SAGA!$D499,2)="DA","Doutorado",
IF(LEFT(DATA.SAGA!$D499,2)="PD","Pós-Doutorado")))</f>
        <v>Mestrado</v>
      </c>
      <c r="B499" s="87" t="str">
        <f>DATA.SAGA!$E499</f>
        <v>Rodrigo Santos Felismino</v>
      </c>
      <c r="C499" s="87" t="str">
        <f>IF(DATA.SAGA!$H499="","Sem orientador",DATA.SAGA!$H499)</f>
        <v>FTO1152 - Renato Almeida</v>
      </c>
      <c r="D499" s="87" t="str">
        <f>DATA.SAGA!$J499</f>
        <v>Matriculado</v>
      </c>
      <c r="E499" s="87" t="str">
        <f>IF(DATA.SAGA!N499="","*",DATA.SAGA!N499)</f>
        <v>RJ</v>
      </c>
      <c r="F499" s="87">
        <f>YEAR(DATA.SAGA!$B499)</f>
        <v>2022</v>
      </c>
      <c r="G499" s="88">
        <f>IF(OR($D499="Pré-Inscrito",$D499="Matriculado",$D499="Trancado"),
IF($A499="Mestrado",DATA.SAGA!$B499+(365*24/12),DATA.SAGA!$B499+(365*48/12)),"*")</f>
        <v>45518</v>
      </c>
      <c r="H499" s="89" t="str">
        <f t="shared" si="26"/>
        <v>2024-2</v>
      </c>
      <c r="I499" s="87" t="str">
        <f>IF(DATA.SAGA!$K499="","*",YEAR(DATA.SAGA!$K499))</f>
        <v>*</v>
      </c>
      <c r="J499" s="89">
        <f ca="1">IF($D499="Formado",(DATA.SAGA!$K499-DATA.SAGA!$B499)/365*12,
IF(OR($D499="Pré-Inscrito",$D499="Matriculado",$D499="Pré-inscrito"),(TODAY()-DATA.SAGA!$B499)/365*12,"*"))</f>
        <v>3.978082191780822</v>
      </c>
      <c r="K499" s="89" t="str">
        <f t="shared" ca="1" si="27"/>
        <v>Matriculado</v>
      </c>
      <c r="L499" s="89" t="str">
        <f t="shared" ca="1" si="28"/>
        <v>*</v>
      </c>
      <c r="M499" s="87" t="str">
        <f t="shared" ca="1" si="29"/>
        <v>*</v>
      </c>
      <c r="N499" s="89" t="str">
        <f t="shared" si="24"/>
        <v>*</v>
      </c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 x14ac:dyDescent="0.2">
      <c r="A500" s="87" t="str">
        <f>IF(LEFT(DATA.SAGA!$D500,2)="MA","Mestrado",
IF(LEFT(DATA.SAGA!$D500,2)="DA","Doutorado",
IF(LEFT(DATA.SAGA!$D500,2)="PD","Pós-Doutorado")))</f>
        <v>Mestrado</v>
      </c>
      <c r="B500" s="87" t="str">
        <f>DATA.SAGA!$E500</f>
        <v>Sidney Fernandes da Silva</v>
      </c>
      <c r="C500" s="87" t="str">
        <f>IF(DATA.SAGA!$H500="","Sem orientador",DATA.SAGA!$H500)</f>
        <v>FTO1101 - Agnaldo Lopes</v>
      </c>
      <c r="D500" s="87" t="str">
        <f>DATA.SAGA!$J500</f>
        <v>Matriculado</v>
      </c>
      <c r="E500" s="87" t="str">
        <f>IF(DATA.SAGA!N500="","*",DATA.SAGA!N500)</f>
        <v>RJ</v>
      </c>
      <c r="F500" s="87">
        <f>YEAR(DATA.SAGA!$B500)</f>
        <v>2022</v>
      </c>
      <c r="G500" s="88">
        <f>IF(OR($D500="Pré-Inscrito",$D500="Matriculado",$D500="Trancado"),
IF($A500="Mestrado",DATA.SAGA!$B500+(365*24/12),DATA.SAGA!$B500+(365*48/12)),"*")</f>
        <v>45518</v>
      </c>
      <c r="H500" s="89" t="str">
        <f t="shared" si="26"/>
        <v>2024-2</v>
      </c>
      <c r="I500" s="87" t="str">
        <f>IF(DATA.SAGA!$K500="","*",YEAR(DATA.SAGA!$K500))</f>
        <v>*</v>
      </c>
      <c r="J500" s="89">
        <f ca="1">IF($D500="Formado",(DATA.SAGA!$K500-DATA.SAGA!$B500)/365*12,
IF(OR($D500="Pré-Inscrito",$D500="Matriculado",$D500="Pré-inscrito"),(TODAY()-DATA.SAGA!$B500)/365*12,"*"))</f>
        <v>3.978082191780822</v>
      </c>
      <c r="K500" s="89" t="str">
        <f t="shared" ca="1" si="27"/>
        <v>Matriculado</v>
      </c>
      <c r="L500" s="89" t="str">
        <f t="shared" ca="1" si="28"/>
        <v>*</v>
      </c>
      <c r="M500" s="87" t="str">
        <f t="shared" ca="1" si="29"/>
        <v>*</v>
      </c>
      <c r="N500" s="89" t="str">
        <f t="shared" si="24"/>
        <v>*</v>
      </c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 x14ac:dyDescent="0.2">
      <c r="A501" s="87" t="str">
        <f>IF(LEFT(DATA.SAGA!$D501,2)="MA","Mestrado",
IF(LEFT(DATA.SAGA!$D501,2)="DA","Doutorado",
IF(LEFT(DATA.SAGA!$D501,2)="PD","Pós-Doutorado")))</f>
        <v>Mestrado</v>
      </c>
      <c r="B501" s="87" t="str">
        <f>DATA.SAGA!$E501</f>
        <v>Silane dos Santos Sousa</v>
      </c>
      <c r="C501" s="87" t="str">
        <f>IF(DATA.SAGA!$H501="","Sem orientador",DATA.SAGA!$H501)</f>
        <v>FTO1111 - Laura Oliveira</v>
      </c>
      <c r="D501" s="87" t="str">
        <f>DATA.SAGA!$J501</f>
        <v>Cancelada</v>
      </c>
      <c r="E501" s="87" t="str">
        <f>IF(DATA.SAGA!N501="","*",DATA.SAGA!N501)</f>
        <v>-</v>
      </c>
      <c r="F501" s="87">
        <f>YEAR(DATA.SAGA!$B501)</f>
        <v>2022</v>
      </c>
      <c r="G501" s="88" t="str">
        <f>IF(OR($D501="Pré-Inscrito",$D501="Matriculado",$D501="Trancado"),
IF($A501="Mestrado",DATA.SAGA!$B501+(365*24/12),DATA.SAGA!$B501+(365*48/12)),"*")</f>
        <v>*</v>
      </c>
      <c r="H501" s="89" t="str">
        <f t="shared" si="26"/>
        <v>*</v>
      </c>
      <c r="I501" s="87" t="str">
        <f>IF(DATA.SAGA!$K501="","*",YEAR(DATA.SAGA!$K501))</f>
        <v>*</v>
      </c>
      <c r="J501" s="89" t="str">
        <f ca="1">IF($D501="Formado",(DATA.SAGA!$K501-DATA.SAGA!$B501)/365*12,
IF(OR($D501="Pré-Inscrito",$D501="Matriculado",$D501="Pré-inscrito"),(TODAY()-DATA.SAGA!$B501)/365*12,"*"))</f>
        <v>*</v>
      </c>
      <c r="K501" s="89" t="str">
        <f t="shared" ca="1" si="27"/>
        <v>JUBILAR</v>
      </c>
      <c r="L501" s="89" t="str">
        <f t="shared" ca="1" si="28"/>
        <v>*</v>
      </c>
      <c r="M501" s="87" t="str">
        <f t="shared" ca="1" si="29"/>
        <v>*</v>
      </c>
      <c r="N501" s="89" t="str">
        <f t="shared" si="24"/>
        <v>*</v>
      </c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 x14ac:dyDescent="0.2">
      <c r="A502" s="87" t="b">
        <f>IF(LEFT(DATA.SAGA!$D502,2)="MA","Mestrado",
IF(LEFT(DATA.SAGA!$D502,2)="DA","Doutorado",
IF(LEFT(DATA.SAGA!$D502,2)="PD","Pós-Doutorado")))</f>
        <v>0</v>
      </c>
      <c r="B502" s="87" t="str">
        <f>DATA.SAGA!$E502</f>
        <v>Valéria Oliveira dos Santos Nepomoceno</v>
      </c>
      <c r="C502" s="87" t="str">
        <f>IF(DATA.SAGA!$H502="","Sem orientador",DATA.SAGA!$H502)</f>
        <v>FTO1157 - Luciana Lunkes</v>
      </c>
      <c r="D502" s="87" t="str">
        <f>DATA.SAGA!$J502</f>
        <v>Cancelada</v>
      </c>
      <c r="E502" s="87" t="str">
        <f>IF(DATA.SAGA!N502="","*",DATA.SAGA!N502)</f>
        <v>-</v>
      </c>
      <c r="F502" s="87">
        <f>YEAR(DATA.SAGA!$B502)</f>
        <v>2022</v>
      </c>
      <c r="G502" s="88" t="str">
        <f>IF(OR($D502="Pré-Inscrito",$D502="Matriculado",$D502="Trancado"),
IF($A502="Mestrado",DATA.SAGA!$B502+(365*24/12),DATA.SAGA!$B502+(365*48/12)),"*")</f>
        <v>*</v>
      </c>
      <c r="H502" s="89" t="str">
        <f t="shared" si="26"/>
        <v>*</v>
      </c>
      <c r="I502" s="87" t="str">
        <f>IF(DATA.SAGA!$K502="","*",YEAR(DATA.SAGA!$K502))</f>
        <v>*</v>
      </c>
      <c r="J502" s="89" t="str">
        <f ca="1">IF($D502="Formado",(DATA.SAGA!$K502-DATA.SAGA!$B502)/365*12,
IF(OR($D502="Pré-Inscrito",$D502="Matriculado",$D502="Pré-inscrito"),(TODAY()-DATA.SAGA!$B502)/365*12,"*"))</f>
        <v>*</v>
      </c>
      <c r="K502" s="89" t="str">
        <f t="shared" ca="1" si="27"/>
        <v>JUBILAR</v>
      </c>
      <c r="L502" s="89" t="str">
        <f t="shared" ca="1" si="28"/>
        <v>*</v>
      </c>
      <c r="M502" s="87" t="str">
        <f t="shared" ca="1" si="29"/>
        <v>*</v>
      </c>
      <c r="N502" s="89" t="str">
        <f t="shared" si="24"/>
        <v>*</v>
      </c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 x14ac:dyDescent="0.2">
      <c r="A503" s="87" t="str">
        <f>IF(LEFT(DATA.SAGA!$D503,2)="MA","Mestrado",
IF(LEFT(DATA.SAGA!$D503,2)="DA","Doutorado",
IF(LEFT(DATA.SAGA!$D503,2)="PD","Pós-Doutorado")))</f>
        <v>Doutorado</v>
      </c>
      <c r="B503" s="87" t="str">
        <f>DATA.SAGA!$E503</f>
        <v>Willy de Vasconcellos Bento</v>
      </c>
      <c r="C503" s="87" t="str">
        <f>IF(DATA.SAGA!$H503="","Sem orientador",DATA.SAGA!$H503)</f>
        <v>FTO1096 - Arthur Ferreira</v>
      </c>
      <c r="D503" s="87" t="str">
        <f>DATA.SAGA!$J503</f>
        <v>Matriculado</v>
      </c>
      <c r="E503" s="87" t="str">
        <f>IF(DATA.SAGA!N503="","*",DATA.SAGA!N503)</f>
        <v>RJ</v>
      </c>
      <c r="F503" s="87">
        <f>YEAR(DATA.SAGA!$B503)</f>
        <v>2022</v>
      </c>
      <c r="G503" s="88">
        <f>IF(OR($D503="Pré-Inscrito",$D503="Matriculado",$D503="Trancado"),
IF($A503="Mestrado",DATA.SAGA!$B503+(365*24/12),DATA.SAGA!$B503+(365*48/12)),"*")</f>
        <v>46248</v>
      </c>
      <c r="H503" s="89" t="str">
        <f t="shared" si="26"/>
        <v>2026-2</v>
      </c>
      <c r="I503" s="87" t="str">
        <f>IF(DATA.SAGA!$K503="","*",YEAR(DATA.SAGA!$K503))</f>
        <v>*</v>
      </c>
      <c r="J503" s="89">
        <f ca="1">IF($D503="Formado",(DATA.SAGA!$K503-DATA.SAGA!$B503)/365*12,
IF(OR($D503="Pré-Inscrito",$D503="Matriculado",$D503="Pré-inscrito"),(TODAY()-DATA.SAGA!$B503)/365*12,"*"))</f>
        <v>3.978082191780822</v>
      </c>
      <c r="K503" s="89" t="str">
        <f t="shared" ca="1" si="27"/>
        <v>Matriculado</v>
      </c>
      <c r="L503" s="89" t="str">
        <f t="shared" ca="1" si="28"/>
        <v>*</v>
      </c>
      <c r="M503" s="87" t="str">
        <f t="shared" ca="1" si="29"/>
        <v>*</v>
      </c>
      <c r="N503" s="89" t="str">
        <f t="shared" si="24"/>
        <v>*</v>
      </c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 x14ac:dyDescent="0.2">
      <c r="A504" s="87" t="str">
        <f>IF(LEFT(DATA.SAGA!$D504,2)="MA","Mestrado",
IF(LEFT(DATA.SAGA!$D504,2)="DA","Doutorado",
IF(LEFT(DATA.SAGA!$D504,2)="PD","Pós-Doutorado")))</f>
        <v>Doutorado</v>
      </c>
      <c r="B504" s="87" t="str">
        <f>DATA.SAGA!$E504</f>
        <v>Ygor Teixeira da Silva</v>
      </c>
      <c r="C504" s="87" t="str">
        <f>IF(DATA.SAGA!$H504="","Sem orientador",DATA.SAGA!$H504)</f>
        <v>FTO1140 - Igor Jesus</v>
      </c>
      <c r="D504" s="87" t="str">
        <f>DATA.SAGA!$J504</f>
        <v>Matriculado</v>
      </c>
      <c r="E504" s="87" t="str">
        <f>IF(DATA.SAGA!N504="","*",DATA.SAGA!N504)</f>
        <v>RJ</v>
      </c>
      <c r="F504" s="87">
        <f>YEAR(DATA.SAGA!$B504)</f>
        <v>2022</v>
      </c>
      <c r="G504" s="88">
        <f>IF(OR($D504="Pré-Inscrito",$D504="Matriculado",$D504="Trancado"),
IF($A504="Mestrado",DATA.SAGA!$B504+(365*24/12),DATA.SAGA!$B504+(365*48/12)),"*")</f>
        <v>46248</v>
      </c>
      <c r="H504" s="89" t="str">
        <f t="shared" si="26"/>
        <v>2026-2</v>
      </c>
      <c r="I504" s="87" t="str">
        <f>IF(DATA.SAGA!$K504="","*",YEAR(DATA.SAGA!$K504))</f>
        <v>*</v>
      </c>
      <c r="J504" s="89">
        <f ca="1">IF($D504="Formado",(DATA.SAGA!$K504-DATA.SAGA!$B504)/365*12,
IF(OR($D504="Pré-Inscrito",$D504="Matriculado",$D504="Pré-inscrito"),(TODAY()-DATA.SAGA!$B504)/365*12,"*"))</f>
        <v>3.978082191780822</v>
      </c>
      <c r="K504" s="89" t="str">
        <f t="shared" ca="1" si="27"/>
        <v>Matriculado</v>
      </c>
      <c r="L504" s="89" t="str">
        <f t="shared" ca="1" si="28"/>
        <v>*</v>
      </c>
      <c r="M504" s="87" t="str">
        <f t="shared" ca="1" si="29"/>
        <v>*</v>
      </c>
      <c r="N504" s="89" t="str">
        <f t="shared" si="24"/>
        <v>*</v>
      </c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 x14ac:dyDescent="0.2">
      <c r="A505" s="87" t="str">
        <f>IF(LEFT(DATA.SAGA!$D505,2)="MA","Mestrado",
IF(LEFT(DATA.SAGA!$D505,2)="DA","Doutorado",
IF(LEFT(DATA.SAGA!$D505,2)="PD","Pós-Doutorado")))</f>
        <v>Mestrado</v>
      </c>
      <c r="B505" s="87" t="str">
        <f>DATA.SAGA!$E505</f>
        <v>Adriana Tavares Kelesoglu</v>
      </c>
      <c r="C505" s="87" t="str">
        <f>IF(DATA.SAGA!$H505="","Sem orientador",DATA.SAGA!$H505)</f>
        <v>FTO1111 - Laura Oliveira</v>
      </c>
      <c r="D505" s="87" t="str">
        <f>DATA.SAGA!$J505</f>
        <v>Trancado</v>
      </c>
      <c r="E505" s="87" t="str">
        <f>IF(DATA.SAGA!N505="","*",DATA.SAGA!N505)</f>
        <v>RJ</v>
      </c>
      <c r="F505" s="87">
        <f>YEAR(DATA.SAGA!$B505)</f>
        <v>2022</v>
      </c>
      <c r="G505" s="88">
        <f>IF(OR($D505="Pré-Inscrito",$D505="Matriculado",$D505="Trancado"),
IF($A505="Mestrado",DATA.SAGA!$B505+(365*24/12),DATA.SAGA!$B505+(365*48/12)),"*")</f>
        <v>45532</v>
      </c>
      <c r="H505" s="89" t="str">
        <f t="shared" ref="H505:H507" si="30">IF(OR($D505="Pré-Inscrito",$D505="Matriculado"),_xlfn.CONCAT(YEAR(G505),"-",IF(MONTH(G505)&lt;=6,1,2)),"*")</f>
        <v>*</v>
      </c>
      <c r="I505" s="87" t="str">
        <f>IF(DATA.SAGA!$K505="","*",YEAR(DATA.SAGA!$K505))</f>
        <v>*</v>
      </c>
      <c r="J505" s="89" t="str">
        <f ca="1">IF($D505="Formado",(DATA.SAGA!$K505-DATA.SAGA!$B505)/365*12,
IF(OR($D505="Pré-Inscrito",$D505="Matriculado",$D505="Pré-inscrito"),(TODAY()-DATA.SAGA!$B505)/365*12,"*"))</f>
        <v>*</v>
      </c>
      <c r="K505" s="89" t="str">
        <f t="shared" si="27"/>
        <v>Trancado</v>
      </c>
      <c r="L505" s="89" t="str">
        <f t="shared" si="28"/>
        <v>*</v>
      </c>
      <c r="M505" s="87" t="str">
        <f t="shared" ca="1" si="29"/>
        <v>*</v>
      </c>
      <c r="N505" s="89" t="str">
        <f t="shared" si="24"/>
        <v>*</v>
      </c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 x14ac:dyDescent="0.2">
      <c r="A506" s="87" t="str">
        <f>IF(LEFT(DATA.SAGA!$D506,2)="MA","Mestrado",
IF(LEFT(DATA.SAGA!$D506,2)="DA","Doutorado",
IF(LEFT(DATA.SAGA!$D506,2)="PD","Pós-Doutorado")))</f>
        <v>Mestrado</v>
      </c>
      <c r="B506" s="87" t="str">
        <f>DATA.SAGA!$E506</f>
        <v>Maria José Soares Azevedo</v>
      </c>
      <c r="C506" s="87" t="str">
        <f>IF(DATA.SAGA!$H506="","Sem orientador",DATA.SAGA!$H506)</f>
        <v>Sem orientador</v>
      </c>
      <c r="D506" s="87" t="str">
        <f>DATA.SAGA!$J506</f>
        <v>Trancado</v>
      </c>
      <c r="E506" s="87" t="str">
        <f>IF(DATA.SAGA!N506="","*",DATA.SAGA!N506)</f>
        <v>RJ</v>
      </c>
      <c r="F506" s="87">
        <f>YEAR(DATA.SAGA!$B506)</f>
        <v>2022</v>
      </c>
      <c r="G506" s="88">
        <f>IF(OR($D506="Pré-Inscrito",$D506="Matriculado",$D506="Trancado"),
IF($A506="Mestrado",DATA.SAGA!$B506+(365*24/12),DATA.SAGA!$B506+(365*48/12)),"*")</f>
        <v>45532</v>
      </c>
      <c r="H506" s="89" t="str">
        <f t="shared" si="30"/>
        <v>*</v>
      </c>
      <c r="I506" s="87" t="str">
        <f>IF(DATA.SAGA!$K506="","*",YEAR(DATA.SAGA!$K506))</f>
        <v>*</v>
      </c>
      <c r="J506" s="89" t="str">
        <f ca="1">IF($D506="Formado",(DATA.SAGA!$K506-DATA.SAGA!$B506)/365*12,
IF(OR($D506="Pré-Inscrito",$D506="Matriculado",$D506="Pré-inscrito"),(TODAY()-DATA.SAGA!$B506)/365*12,"*"))</f>
        <v>*</v>
      </c>
      <c r="K506" s="89" t="str">
        <f t="shared" si="27"/>
        <v>Trancado</v>
      </c>
      <c r="L506" s="89" t="str">
        <f t="shared" si="28"/>
        <v>*</v>
      </c>
      <c r="M506" s="87" t="str">
        <f t="shared" ca="1" si="29"/>
        <v>*</v>
      </c>
      <c r="N506" s="89" t="str">
        <f t="shared" si="24"/>
        <v>*</v>
      </c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 x14ac:dyDescent="0.2">
      <c r="A507" s="87" t="str">
        <f>IF(LEFT(DATA.SAGA!$D507,2)="MA","Mestrado",
IF(LEFT(DATA.SAGA!$D507,2)="DA","Doutorado",
IF(LEFT(DATA.SAGA!$D507,2)="PD","Pós-Doutorado")))</f>
        <v>Mestrado</v>
      </c>
      <c r="B507" s="87" t="str">
        <f>DATA.SAGA!$E507</f>
        <v xml:space="preserve">Natália Gomes Esteves Graça </v>
      </c>
      <c r="C507" s="87" t="str">
        <f>IF(DATA.SAGA!$H507="","Sem orientador",DATA.SAGA!$H507)</f>
        <v>EDF1084 - Thiago Carvalho</v>
      </c>
      <c r="D507" s="87" t="str">
        <f>DATA.SAGA!$J507</f>
        <v>Cancelada</v>
      </c>
      <c r="E507" s="87" t="str">
        <f>IF(DATA.SAGA!N507="","*",DATA.SAGA!N507)</f>
        <v>-</v>
      </c>
      <c r="F507" s="87">
        <f>YEAR(DATA.SAGA!$B507)</f>
        <v>2022</v>
      </c>
      <c r="G507" s="88" t="str">
        <f>IF(OR($D507="Pré-Inscrito",$D507="Matriculado",$D507="Trancado"),
IF($A507="Mestrado",DATA.SAGA!$B507+(365*24/12),DATA.SAGA!$B507+(365*48/12)),"*")</f>
        <v>*</v>
      </c>
      <c r="H507" s="89" t="str">
        <f t="shared" si="30"/>
        <v>*</v>
      </c>
      <c r="I507" s="87" t="str">
        <f>IF(DATA.SAGA!$K507="","*",YEAR(DATA.SAGA!$K507))</f>
        <v>*</v>
      </c>
      <c r="J507" s="89" t="str">
        <f ca="1">IF($D507="Formado",(DATA.SAGA!$K507-DATA.SAGA!$B507)/365*12,
IF(OR($D507="Pré-Inscrito",$D507="Matriculado",$D507="Pré-inscrito"),(TODAY()-DATA.SAGA!$B507)/365*12,"*"))</f>
        <v>*</v>
      </c>
      <c r="K507" s="89" t="str">
        <f t="shared" ca="1" si="27"/>
        <v>JUBILAR</v>
      </c>
      <c r="L507" s="89" t="str">
        <f t="shared" ca="1" si="28"/>
        <v>*</v>
      </c>
      <c r="M507" s="87" t="str">
        <f t="shared" ca="1" si="29"/>
        <v>*</v>
      </c>
      <c r="N507" s="89" t="str">
        <f t="shared" si="24"/>
        <v>*</v>
      </c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 x14ac:dyDescent="0.2">
      <c r="A508" s="34"/>
      <c r="B508" s="90"/>
      <c r="C508" s="90"/>
      <c r="D508" s="34"/>
      <c r="E508" s="34"/>
      <c r="F508" s="90"/>
      <c r="G508" s="83"/>
      <c r="H508" s="83"/>
      <c r="I508" s="90"/>
      <c r="J508" s="82"/>
      <c r="K508" s="82"/>
      <c r="L508" s="82"/>
      <c r="M508" s="82"/>
      <c r="N508" s="82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 x14ac:dyDescent="0.2">
      <c r="A509" s="34"/>
      <c r="B509" s="90"/>
      <c r="C509" s="90"/>
      <c r="D509" s="34"/>
      <c r="E509" s="34"/>
      <c r="F509" s="90"/>
      <c r="G509" s="83"/>
      <c r="H509" s="83"/>
      <c r="I509" s="90"/>
      <c r="J509" s="82"/>
      <c r="K509" s="82"/>
      <c r="L509" s="82"/>
      <c r="M509" s="82"/>
      <c r="N509" s="82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 x14ac:dyDescent="0.2">
      <c r="A510" s="34"/>
      <c r="B510" s="90"/>
      <c r="C510" s="90"/>
      <c r="D510" s="34"/>
      <c r="E510" s="34"/>
      <c r="F510" s="90"/>
      <c r="G510" s="83"/>
      <c r="H510" s="83"/>
      <c r="I510" s="90"/>
      <c r="J510" s="82"/>
      <c r="K510" s="82"/>
      <c r="L510" s="82"/>
      <c r="M510" s="82"/>
      <c r="N510" s="82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 x14ac:dyDescent="0.2">
      <c r="A511" s="34"/>
      <c r="B511" s="90"/>
      <c r="C511" s="90"/>
      <c r="D511" s="34"/>
      <c r="E511" s="34"/>
      <c r="F511" s="90"/>
      <c r="G511" s="83"/>
      <c r="H511" s="83"/>
      <c r="I511" s="90"/>
      <c r="J511" s="82"/>
      <c r="K511" s="82"/>
      <c r="L511" s="82"/>
      <c r="M511" s="82"/>
      <c r="N511" s="82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 x14ac:dyDescent="0.2">
      <c r="A512" s="34"/>
      <c r="B512" s="90"/>
      <c r="C512" s="90"/>
      <c r="D512" s="34"/>
      <c r="E512" s="34"/>
      <c r="F512" s="90"/>
      <c r="G512" s="83"/>
      <c r="H512" s="83"/>
      <c r="I512" s="90"/>
      <c r="J512" s="82"/>
      <c r="K512" s="82"/>
      <c r="L512" s="82"/>
      <c r="M512" s="82"/>
      <c r="N512" s="82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 x14ac:dyDescent="0.2">
      <c r="A513" s="34"/>
      <c r="B513" s="90"/>
      <c r="C513" s="90"/>
      <c r="D513" s="34"/>
      <c r="E513" s="34"/>
      <c r="F513" s="90"/>
      <c r="G513" s="83"/>
      <c r="H513" s="83"/>
      <c r="I513" s="90"/>
      <c r="J513" s="82"/>
      <c r="K513" s="82"/>
      <c r="L513" s="82"/>
      <c r="M513" s="82"/>
      <c r="N513" s="82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 x14ac:dyDescent="0.2">
      <c r="A514" s="34"/>
      <c r="B514" s="90"/>
      <c r="C514" s="90"/>
      <c r="D514" s="34"/>
      <c r="E514" s="34"/>
      <c r="F514" s="90"/>
      <c r="G514" s="83"/>
      <c r="H514" s="83"/>
      <c r="I514" s="90"/>
      <c r="J514" s="82"/>
      <c r="K514" s="82"/>
      <c r="L514" s="82"/>
      <c r="M514" s="82"/>
      <c r="N514" s="82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 x14ac:dyDescent="0.2">
      <c r="A515" s="34"/>
      <c r="B515" s="90"/>
      <c r="C515" s="90"/>
      <c r="D515" s="34"/>
      <c r="E515" s="34"/>
      <c r="F515" s="90"/>
      <c r="G515" s="83"/>
      <c r="H515" s="83"/>
      <c r="I515" s="90"/>
      <c r="J515" s="82"/>
      <c r="K515" s="82"/>
      <c r="L515" s="82"/>
      <c r="M515" s="82"/>
      <c r="N515" s="82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 x14ac:dyDescent="0.2">
      <c r="A516" s="34"/>
      <c r="B516" s="90"/>
      <c r="C516" s="90"/>
      <c r="D516" s="34"/>
      <c r="E516" s="34"/>
      <c r="F516" s="90"/>
      <c r="G516" s="83"/>
      <c r="H516" s="83"/>
      <c r="I516" s="90"/>
      <c r="J516" s="82"/>
      <c r="K516" s="82"/>
      <c r="L516" s="82"/>
      <c r="M516" s="82"/>
      <c r="N516" s="82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 x14ac:dyDescent="0.2">
      <c r="A517" s="34"/>
      <c r="B517" s="90"/>
      <c r="C517" s="90"/>
      <c r="D517" s="34"/>
      <c r="E517" s="34"/>
      <c r="F517" s="90"/>
      <c r="G517" s="83"/>
      <c r="H517" s="83"/>
      <c r="I517" s="90"/>
      <c r="J517" s="82"/>
      <c r="K517" s="82"/>
      <c r="L517" s="82"/>
      <c r="M517" s="82"/>
      <c r="N517" s="82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 x14ac:dyDescent="0.2">
      <c r="A518" s="34"/>
      <c r="B518" s="90"/>
      <c r="C518" s="90"/>
      <c r="D518" s="34"/>
      <c r="E518" s="34"/>
      <c r="F518" s="90"/>
      <c r="G518" s="83"/>
      <c r="H518" s="83"/>
      <c r="I518" s="90"/>
      <c r="J518" s="82"/>
      <c r="K518" s="82"/>
      <c r="L518" s="82"/>
      <c r="M518" s="82"/>
      <c r="N518" s="82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 x14ac:dyDescent="0.2">
      <c r="A519" s="34"/>
      <c r="B519" s="90"/>
      <c r="C519" s="90"/>
      <c r="D519" s="34"/>
      <c r="E519" s="34"/>
      <c r="F519" s="90"/>
      <c r="G519" s="83"/>
      <c r="H519" s="83"/>
      <c r="I519" s="90"/>
      <c r="J519" s="82"/>
      <c r="K519" s="82"/>
      <c r="L519" s="82"/>
      <c r="M519" s="82"/>
      <c r="N519" s="82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 x14ac:dyDescent="0.2">
      <c r="A520" s="34"/>
      <c r="B520" s="90"/>
      <c r="C520" s="90"/>
      <c r="D520" s="34"/>
      <c r="E520" s="34"/>
      <c r="F520" s="90"/>
      <c r="G520" s="83"/>
      <c r="H520" s="83"/>
      <c r="I520" s="90"/>
      <c r="J520" s="82"/>
      <c r="K520" s="82"/>
      <c r="L520" s="82"/>
      <c r="M520" s="82"/>
      <c r="N520" s="82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 x14ac:dyDescent="0.2">
      <c r="A521" s="34"/>
      <c r="B521" s="90"/>
      <c r="C521" s="90"/>
      <c r="D521" s="34"/>
      <c r="E521" s="34"/>
      <c r="F521" s="90"/>
      <c r="G521" s="83"/>
      <c r="H521" s="83"/>
      <c r="I521" s="90"/>
      <c r="J521" s="82"/>
      <c r="K521" s="82"/>
      <c r="L521" s="82"/>
      <c r="M521" s="82"/>
      <c r="N521" s="82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 x14ac:dyDescent="0.2">
      <c r="A522" s="34"/>
      <c r="B522" s="90"/>
      <c r="C522" s="90"/>
      <c r="D522" s="34"/>
      <c r="E522" s="34"/>
      <c r="F522" s="90"/>
      <c r="G522" s="83"/>
      <c r="H522" s="83"/>
      <c r="I522" s="90"/>
      <c r="J522" s="82"/>
      <c r="K522" s="82"/>
      <c r="L522" s="82"/>
      <c r="M522" s="82"/>
      <c r="N522" s="82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 x14ac:dyDescent="0.2">
      <c r="A523" s="34"/>
      <c r="B523" s="90"/>
      <c r="C523" s="90"/>
      <c r="D523" s="34"/>
      <c r="E523" s="34"/>
      <c r="F523" s="90"/>
      <c r="G523" s="83"/>
      <c r="H523" s="83"/>
      <c r="I523" s="90"/>
      <c r="J523" s="82"/>
      <c r="K523" s="82"/>
      <c r="L523" s="82"/>
      <c r="M523" s="82"/>
      <c r="N523" s="82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 x14ac:dyDescent="0.2">
      <c r="A524" s="34"/>
      <c r="B524" s="90"/>
      <c r="C524" s="90"/>
      <c r="D524" s="34"/>
      <c r="E524" s="34"/>
      <c r="F524" s="90"/>
      <c r="G524" s="83"/>
      <c r="H524" s="83"/>
      <c r="I524" s="90"/>
      <c r="J524" s="82"/>
      <c r="K524" s="82"/>
      <c r="L524" s="82"/>
      <c r="M524" s="82"/>
      <c r="N524" s="82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 x14ac:dyDescent="0.2">
      <c r="A525" s="34"/>
      <c r="B525" s="90"/>
      <c r="C525" s="90"/>
      <c r="D525" s="34"/>
      <c r="E525" s="34"/>
      <c r="F525" s="90"/>
      <c r="G525" s="83"/>
      <c r="H525" s="83"/>
      <c r="I525" s="90"/>
      <c r="J525" s="82"/>
      <c r="K525" s="82"/>
      <c r="L525" s="82"/>
      <c r="M525" s="82"/>
      <c r="N525" s="82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 x14ac:dyDescent="0.2">
      <c r="A526" s="34"/>
      <c r="B526" s="90"/>
      <c r="C526" s="90"/>
      <c r="D526" s="34"/>
      <c r="E526" s="34"/>
      <c r="F526" s="90"/>
      <c r="G526" s="83"/>
      <c r="H526" s="83"/>
      <c r="I526" s="90"/>
      <c r="J526" s="82"/>
      <c r="K526" s="82"/>
      <c r="L526" s="82"/>
      <c r="M526" s="82"/>
      <c r="N526" s="82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 x14ac:dyDescent="0.2">
      <c r="A527" s="34"/>
      <c r="B527" s="90"/>
      <c r="C527" s="90"/>
      <c r="D527" s="34"/>
      <c r="E527" s="34"/>
      <c r="F527" s="90"/>
      <c r="G527" s="83"/>
      <c r="H527" s="83"/>
      <c r="I527" s="90"/>
      <c r="J527" s="82"/>
      <c r="K527" s="82"/>
      <c r="L527" s="82"/>
      <c r="M527" s="82"/>
      <c r="N527" s="82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 x14ac:dyDescent="0.2">
      <c r="A528" s="34"/>
      <c r="B528" s="90"/>
      <c r="C528" s="90"/>
      <c r="D528" s="34"/>
      <c r="E528" s="34"/>
      <c r="F528" s="90"/>
      <c r="G528" s="83"/>
      <c r="H528" s="83"/>
      <c r="I528" s="90"/>
      <c r="J528" s="82"/>
      <c r="K528" s="82"/>
      <c r="L528" s="82"/>
      <c r="M528" s="82"/>
      <c r="N528" s="82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 x14ac:dyDescent="0.2">
      <c r="A529" s="34"/>
      <c r="B529" s="90"/>
      <c r="C529" s="90"/>
      <c r="D529" s="34"/>
      <c r="E529" s="34"/>
      <c r="F529" s="90"/>
      <c r="G529" s="83"/>
      <c r="H529" s="83"/>
      <c r="I529" s="90"/>
      <c r="J529" s="82"/>
      <c r="K529" s="82"/>
      <c r="L529" s="82"/>
      <c r="M529" s="82"/>
      <c r="N529" s="82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 x14ac:dyDescent="0.2">
      <c r="A530" s="34"/>
      <c r="B530" s="90"/>
      <c r="C530" s="90"/>
      <c r="D530" s="34"/>
      <c r="E530" s="34"/>
      <c r="F530" s="90"/>
      <c r="G530" s="83"/>
      <c r="H530" s="83"/>
      <c r="I530" s="90"/>
      <c r="J530" s="82"/>
      <c r="K530" s="82"/>
      <c r="L530" s="82"/>
      <c r="M530" s="82"/>
      <c r="N530" s="82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 x14ac:dyDescent="0.2">
      <c r="A531" s="34"/>
      <c r="B531" s="90"/>
      <c r="C531" s="90"/>
      <c r="D531" s="34"/>
      <c r="E531" s="34"/>
      <c r="F531" s="90"/>
      <c r="G531" s="83"/>
      <c r="H531" s="83"/>
      <c r="I531" s="90"/>
      <c r="J531" s="82"/>
      <c r="K531" s="82"/>
      <c r="L531" s="82"/>
      <c r="M531" s="82"/>
      <c r="N531" s="82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 x14ac:dyDescent="0.2">
      <c r="A532" s="34"/>
      <c r="B532" s="90"/>
      <c r="C532" s="90"/>
      <c r="D532" s="34"/>
      <c r="E532" s="34"/>
      <c r="F532" s="90"/>
      <c r="G532" s="83"/>
      <c r="H532" s="83"/>
      <c r="I532" s="90"/>
      <c r="J532" s="82"/>
      <c r="K532" s="82"/>
      <c r="L532" s="82"/>
      <c r="M532" s="82"/>
      <c r="N532" s="82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 x14ac:dyDescent="0.2">
      <c r="A533" s="34"/>
      <c r="B533" s="90"/>
      <c r="C533" s="90"/>
      <c r="D533" s="34"/>
      <c r="E533" s="34"/>
      <c r="F533" s="90"/>
      <c r="G533" s="83"/>
      <c r="H533" s="83"/>
      <c r="I533" s="90"/>
      <c r="J533" s="82"/>
      <c r="K533" s="82"/>
      <c r="L533" s="82"/>
      <c r="M533" s="82"/>
      <c r="N533" s="82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 x14ac:dyDescent="0.2">
      <c r="A534" s="34"/>
      <c r="B534" s="90"/>
      <c r="C534" s="90"/>
      <c r="D534" s="34"/>
      <c r="E534" s="34"/>
      <c r="F534" s="90"/>
      <c r="G534" s="83"/>
      <c r="H534" s="83"/>
      <c r="I534" s="90"/>
      <c r="J534" s="82"/>
      <c r="K534" s="82"/>
      <c r="L534" s="82"/>
      <c r="M534" s="82"/>
      <c r="N534" s="82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 x14ac:dyDescent="0.2">
      <c r="A535" s="34"/>
      <c r="B535" s="90"/>
      <c r="C535" s="90"/>
      <c r="D535" s="34"/>
      <c r="E535" s="34"/>
      <c r="F535" s="90"/>
      <c r="G535" s="83"/>
      <c r="H535" s="83"/>
      <c r="I535" s="90"/>
      <c r="J535" s="82"/>
      <c r="K535" s="82"/>
      <c r="L535" s="82"/>
      <c r="M535" s="82"/>
      <c r="N535" s="82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 x14ac:dyDescent="0.2">
      <c r="A536" s="34"/>
      <c r="B536" s="90"/>
      <c r="C536" s="90"/>
      <c r="D536" s="34"/>
      <c r="E536" s="34"/>
      <c r="F536" s="90"/>
      <c r="G536" s="83"/>
      <c r="H536" s="83"/>
      <c r="I536" s="90"/>
      <c r="J536" s="82"/>
      <c r="K536" s="82"/>
      <c r="L536" s="82"/>
      <c r="M536" s="82"/>
      <c r="N536" s="82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 x14ac:dyDescent="0.2">
      <c r="A537" s="34"/>
      <c r="B537" s="90"/>
      <c r="C537" s="90"/>
      <c r="D537" s="34"/>
      <c r="E537" s="34"/>
      <c r="F537" s="90"/>
      <c r="G537" s="83"/>
      <c r="H537" s="83"/>
      <c r="I537" s="90"/>
      <c r="J537" s="82"/>
      <c r="K537" s="82"/>
      <c r="L537" s="82"/>
      <c r="M537" s="82"/>
      <c r="N537" s="82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 x14ac:dyDescent="0.2">
      <c r="A538" s="34"/>
      <c r="B538" s="90"/>
      <c r="C538" s="90"/>
      <c r="D538" s="34"/>
      <c r="E538" s="34"/>
      <c r="F538" s="90"/>
      <c r="G538" s="83"/>
      <c r="H538" s="83"/>
      <c r="I538" s="90"/>
      <c r="J538" s="82"/>
      <c r="K538" s="82"/>
      <c r="L538" s="82"/>
      <c r="M538" s="82"/>
      <c r="N538" s="82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 x14ac:dyDescent="0.2">
      <c r="A539" s="34"/>
      <c r="B539" s="90"/>
      <c r="C539" s="90"/>
      <c r="D539" s="34"/>
      <c r="E539" s="34"/>
      <c r="F539" s="90"/>
      <c r="G539" s="83"/>
      <c r="H539" s="83"/>
      <c r="I539" s="90"/>
      <c r="J539" s="82"/>
      <c r="K539" s="82"/>
      <c r="L539" s="82"/>
      <c r="M539" s="82"/>
      <c r="N539" s="82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 x14ac:dyDescent="0.2">
      <c r="A540" s="34"/>
      <c r="B540" s="90"/>
      <c r="C540" s="90"/>
      <c r="D540" s="34"/>
      <c r="E540" s="34"/>
      <c r="F540" s="90"/>
      <c r="G540" s="83"/>
      <c r="H540" s="83"/>
      <c r="I540" s="90"/>
      <c r="J540" s="82"/>
      <c r="K540" s="82"/>
      <c r="L540" s="82"/>
      <c r="M540" s="82"/>
      <c r="N540" s="82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 x14ac:dyDescent="0.2">
      <c r="A541" s="34"/>
      <c r="B541" s="90"/>
      <c r="C541" s="90"/>
      <c r="D541" s="34"/>
      <c r="E541" s="34"/>
      <c r="F541" s="90"/>
      <c r="G541" s="83"/>
      <c r="H541" s="83"/>
      <c r="I541" s="90"/>
      <c r="J541" s="82"/>
      <c r="K541" s="82"/>
      <c r="L541" s="82"/>
      <c r="M541" s="82"/>
      <c r="N541" s="82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 x14ac:dyDescent="0.2">
      <c r="A542" s="34"/>
      <c r="B542" s="90"/>
      <c r="C542" s="90"/>
      <c r="D542" s="34"/>
      <c r="E542" s="34"/>
      <c r="F542" s="90"/>
      <c r="G542" s="83"/>
      <c r="H542" s="83"/>
      <c r="I542" s="90"/>
      <c r="J542" s="82"/>
      <c r="K542" s="82"/>
      <c r="L542" s="82"/>
      <c r="M542" s="82"/>
      <c r="N542" s="82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 x14ac:dyDescent="0.2">
      <c r="A543" s="34"/>
      <c r="B543" s="90"/>
      <c r="C543" s="90"/>
      <c r="D543" s="34"/>
      <c r="E543" s="34"/>
      <c r="F543" s="90"/>
      <c r="G543" s="83"/>
      <c r="H543" s="83"/>
      <c r="I543" s="90"/>
      <c r="J543" s="82"/>
      <c r="K543" s="82"/>
      <c r="L543" s="82"/>
      <c r="M543" s="82"/>
      <c r="N543" s="82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 x14ac:dyDescent="0.2">
      <c r="A544" s="34"/>
      <c r="B544" s="90"/>
      <c r="C544" s="90"/>
      <c r="D544" s="34"/>
      <c r="E544" s="34"/>
      <c r="F544" s="90"/>
      <c r="G544" s="83"/>
      <c r="H544" s="83"/>
      <c r="I544" s="90"/>
      <c r="J544" s="82"/>
      <c r="K544" s="82"/>
      <c r="L544" s="82"/>
      <c r="M544" s="82"/>
      <c r="N544" s="82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 x14ac:dyDescent="0.2">
      <c r="A545" s="34"/>
      <c r="B545" s="90"/>
      <c r="C545" s="90"/>
      <c r="D545" s="34"/>
      <c r="E545" s="34"/>
      <c r="F545" s="90"/>
      <c r="G545" s="83"/>
      <c r="H545" s="83"/>
      <c r="I545" s="90"/>
      <c r="J545" s="82"/>
      <c r="K545" s="82"/>
      <c r="L545" s="82"/>
      <c r="M545" s="82"/>
      <c r="N545" s="82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 x14ac:dyDescent="0.2">
      <c r="A546" s="34"/>
      <c r="B546" s="90"/>
      <c r="C546" s="90"/>
      <c r="D546" s="34"/>
      <c r="E546" s="34"/>
      <c r="F546" s="90"/>
      <c r="G546" s="83"/>
      <c r="H546" s="83"/>
      <c r="I546" s="90"/>
      <c r="J546" s="82"/>
      <c r="K546" s="82"/>
      <c r="L546" s="82"/>
      <c r="M546" s="82"/>
      <c r="N546" s="82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 x14ac:dyDescent="0.2">
      <c r="A547" s="34"/>
      <c r="B547" s="90"/>
      <c r="C547" s="90"/>
      <c r="D547" s="34"/>
      <c r="E547" s="34"/>
      <c r="F547" s="90"/>
      <c r="G547" s="83"/>
      <c r="H547" s="83"/>
      <c r="I547" s="90"/>
      <c r="J547" s="82"/>
      <c r="K547" s="82"/>
      <c r="L547" s="82"/>
      <c r="M547" s="82"/>
      <c r="N547" s="82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 x14ac:dyDescent="0.2">
      <c r="A548" s="34"/>
      <c r="B548" s="90"/>
      <c r="C548" s="90"/>
      <c r="D548" s="34"/>
      <c r="E548" s="34"/>
      <c r="F548" s="90"/>
      <c r="G548" s="83"/>
      <c r="H548" s="83"/>
      <c r="I548" s="90"/>
      <c r="J548" s="82"/>
      <c r="K548" s="82"/>
      <c r="L548" s="82"/>
      <c r="M548" s="82"/>
      <c r="N548" s="82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 x14ac:dyDescent="0.2">
      <c r="A549" s="34"/>
      <c r="B549" s="90"/>
      <c r="C549" s="90"/>
      <c r="D549" s="34"/>
      <c r="E549" s="34"/>
      <c r="F549" s="90"/>
      <c r="G549" s="83"/>
      <c r="H549" s="83"/>
      <c r="I549" s="90"/>
      <c r="J549" s="82"/>
      <c r="K549" s="82"/>
      <c r="L549" s="82"/>
      <c r="M549" s="82"/>
      <c r="N549" s="82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 x14ac:dyDescent="0.2">
      <c r="A550" s="34"/>
      <c r="B550" s="90"/>
      <c r="C550" s="90"/>
      <c r="D550" s="34"/>
      <c r="E550" s="34"/>
      <c r="F550" s="90"/>
      <c r="G550" s="83"/>
      <c r="H550" s="83"/>
      <c r="I550" s="90"/>
      <c r="J550" s="82"/>
      <c r="K550" s="82"/>
      <c r="L550" s="82"/>
      <c r="M550" s="82"/>
      <c r="N550" s="82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 x14ac:dyDescent="0.2">
      <c r="A551" s="34"/>
      <c r="B551" s="90"/>
      <c r="C551" s="90"/>
      <c r="D551" s="34"/>
      <c r="E551" s="34"/>
      <c r="F551" s="90"/>
      <c r="G551" s="83"/>
      <c r="H551" s="83"/>
      <c r="I551" s="90"/>
      <c r="J551" s="82"/>
      <c r="K551" s="82"/>
      <c r="L551" s="82"/>
      <c r="M551" s="82"/>
      <c r="N551" s="82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 x14ac:dyDescent="0.2">
      <c r="A552" s="34"/>
      <c r="B552" s="90"/>
      <c r="C552" s="90"/>
      <c r="D552" s="34"/>
      <c r="E552" s="34"/>
      <c r="F552" s="90"/>
      <c r="G552" s="83"/>
      <c r="H552" s="83"/>
      <c r="I552" s="90"/>
      <c r="J552" s="82"/>
      <c r="K552" s="82"/>
      <c r="L552" s="82"/>
      <c r="M552" s="82"/>
      <c r="N552" s="82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 x14ac:dyDescent="0.2">
      <c r="A553" s="34"/>
      <c r="B553" s="90"/>
      <c r="C553" s="90"/>
      <c r="D553" s="34"/>
      <c r="E553" s="34"/>
      <c r="F553" s="90"/>
      <c r="G553" s="83"/>
      <c r="H553" s="83"/>
      <c r="I553" s="90"/>
      <c r="J553" s="82"/>
      <c r="K553" s="82"/>
      <c r="L553" s="82"/>
      <c r="M553" s="82"/>
      <c r="N553" s="82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 x14ac:dyDescent="0.2">
      <c r="A554" s="34"/>
      <c r="B554" s="90"/>
      <c r="C554" s="90"/>
      <c r="D554" s="34"/>
      <c r="E554" s="34"/>
      <c r="F554" s="90"/>
      <c r="G554" s="83"/>
      <c r="H554" s="83"/>
      <c r="I554" s="90"/>
      <c r="J554" s="82"/>
      <c r="K554" s="82"/>
      <c r="L554" s="82"/>
      <c r="M554" s="82"/>
      <c r="N554" s="82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 x14ac:dyDescent="0.2">
      <c r="A555" s="34"/>
      <c r="B555" s="90"/>
      <c r="C555" s="90"/>
      <c r="D555" s="34"/>
      <c r="E555" s="34"/>
      <c r="F555" s="90"/>
      <c r="G555" s="83"/>
      <c r="H555" s="83"/>
      <c r="I555" s="90"/>
      <c r="J555" s="82"/>
      <c r="K555" s="82"/>
      <c r="L555" s="82"/>
      <c r="M555" s="82"/>
      <c r="N555" s="82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 x14ac:dyDescent="0.2">
      <c r="A556" s="34"/>
      <c r="B556" s="90"/>
      <c r="C556" s="90"/>
      <c r="D556" s="34"/>
      <c r="E556" s="34"/>
      <c r="F556" s="90"/>
      <c r="G556" s="83"/>
      <c r="H556" s="83"/>
      <c r="I556" s="90"/>
      <c r="J556" s="82"/>
      <c r="K556" s="82"/>
      <c r="L556" s="82"/>
      <c r="M556" s="82"/>
      <c r="N556" s="82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 x14ac:dyDescent="0.2">
      <c r="A557" s="34"/>
      <c r="B557" s="90"/>
      <c r="C557" s="90"/>
      <c r="D557" s="34"/>
      <c r="E557" s="34"/>
      <c r="F557" s="90"/>
      <c r="G557" s="83"/>
      <c r="H557" s="83"/>
      <c r="I557" s="90"/>
      <c r="J557" s="82"/>
      <c r="K557" s="82"/>
      <c r="L557" s="82"/>
      <c r="M557" s="82"/>
      <c r="N557" s="82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 x14ac:dyDescent="0.2">
      <c r="A558" s="34"/>
      <c r="B558" s="90"/>
      <c r="C558" s="90"/>
      <c r="D558" s="34"/>
      <c r="E558" s="34"/>
      <c r="F558" s="90"/>
      <c r="G558" s="83"/>
      <c r="H558" s="83"/>
      <c r="I558" s="90"/>
      <c r="J558" s="82"/>
      <c r="K558" s="82"/>
      <c r="L558" s="82"/>
      <c r="M558" s="82"/>
      <c r="N558" s="82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 x14ac:dyDescent="0.2">
      <c r="A559" s="34"/>
      <c r="B559" s="90"/>
      <c r="C559" s="90"/>
      <c r="D559" s="34"/>
      <c r="E559" s="34"/>
      <c r="F559" s="90"/>
      <c r="G559" s="83"/>
      <c r="H559" s="83"/>
      <c r="I559" s="90"/>
      <c r="J559" s="82"/>
      <c r="K559" s="82"/>
      <c r="L559" s="82"/>
      <c r="M559" s="82"/>
      <c r="N559" s="82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 x14ac:dyDescent="0.2">
      <c r="A560" s="34"/>
      <c r="B560" s="90"/>
      <c r="C560" s="90"/>
      <c r="D560" s="34"/>
      <c r="E560" s="34"/>
      <c r="F560" s="90"/>
      <c r="G560" s="83"/>
      <c r="H560" s="83"/>
      <c r="I560" s="90"/>
      <c r="J560" s="82"/>
      <c r="K560" s="82"/>
      <c r="L560" s="82"/>
      <c r="M560" s="82"/>
      <c r="N560" s="82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 x14ac:dyDescent="0.2">
      <c r="A561" s="34"/>
      <c r="B561" s="90"/>
      <c r="C561" s="90"/>
      <c r="D561" s="34"/>
      <c r="E561" s="34"/>
      <c r="F561" s="90"/>
      <c r="G561" s="83"/>
      <c r="H561" s="83"/>
      <c r="I561" s="90"/>
      <c r="J561" s="82"/>
      <c r="K561" s="82"/>
      <c r="L561" s="82"/>
      <c r="M561" s="82"/>
      <c r="N561" s="82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 x14ac:dyDescent="0.2">
      <c r="A562" s="34"/>
      <c r="B562" s="90"/>
      <c r="C562" s="90"/>
      <c r="D562" s="34"/>
      <c r="E562" s="34"/>
      <c r="F562" s="90"/>
      <c r="G562" s="83"/>
      <c r="H562" s="83"/>
      <c r="I562" s="90"/>
      <c r="J562" s="82"/>
      <c r="K562" s="82"/>
      <c r="L562" s="82"/>
      <c r="M562" s="82"/>
      <c r="N562" s="82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 x14ac:dyDescent="0.2">
      <c r="A563" s="34"/>
      <c r="B563" s="90"/>
      <c r="C563" s="90"/>
      <c r="D563" s="34"/>
      <c r="E563" s="34"/>
      <c r="F563" s="90"/>
      <c r="G563" s="83"/>
      <c r="H563" s="83"/>
      <c r="I563" s="90"/>
      <c r="J563" s="82"/>
      <c r="K563" s="82"/>
      <c r="L563" s="82"/>
      <c r="M563" s="82"/>
      <c r="N563" s="82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 x14ac:dyDescent="0.2">
      <c r="A564" s="34"/>
      <c r="B564" s="90"/>
      <c r="C564" s="90"/>
      <c r="D564" s="34"/>
      <c r="E564" s="34"/>
      <c r="F564" s="90"/>
      <c r="G564" s="83"/>
      <c r="H564" s="83"/>
      <c r="I564" s="90"/>
      <c r="J564" s="82"/>
      <c r="K564" s="82"/>
      <c r="L564" s="82"/>
      <c r="M564" s="82"/>
      <c r="N564" s="82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 x14ac:dyDescent="0.2">
      <c r="A565" s="34"/>
      <c r="B565" s="90"/>
      <c r="C565" s="90"/>
      <c r="D565" s="34"/>
      <c r="E565" s="34"/>
      <c r="F565" s="90"/>
      <c r="G565" s="83"/>
      <c r="H565" s="83"/>
      <c r="I565" s="90"/>
      <c r="J565" s="82"/>
      <c r="K565" s="82"/>
      <c r="L565" s="82"/>
      <c r="M565" s="82"/>
      <c r="N565" s="82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 x14ac:dyDescent="0.2">
      <c r="A566" s="34"/>
      <c r="B566" s="90"/>
      <c r="C566" s="90"/>
      <c r="D566" s="34"/>
      <c r="E566" s="34"/>
      <c r="F566" s="90"/>
      <c r="G566" s="83"/>
      <c r="H566" s="83"/>
      <c r="I566" s="90"/>
      <c r="J566" s="82"/>
      <c r="K566" s="82"/>
      <c r="L566" s="82"/>
      <c r="M566" s="82"/>
      <c r="N566" s="82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 x14ac:dyDescent="0.2">
      <c r="A567" s="34"/>
      <c r="B567" s="90"/>
      <c r="C567" s="90"/>
      <c r="D567" s="34"/>
      <c r="E567" s="34"/>
      <c r="F567" s="90"/>
      <c r="G567" s="83"/>
      <c r="H567" s="83"/>
      <c r="I567" s="90"/>
      <c r="J567" s="82"/>
      <c r="K567" s="82"/>
      <c r="L567" s="82"/>
      <c r="M567" s="82"/>
      <c r="N567" s="82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 x14ac:dyDescent="0.2">
      <c r="A568" s="34"/>
      <c r="B568" s="90"/>
      <c r="C568" s="90"/>
      <c r="D568" s="34"/>
      <c r="E568" s="34"/>
      <c r="F568" s="90"/>
      <c r="G568" s="83"/>
      <c r="H568" s="83"/>
      <c r="I568" s="90"/>
      <c r="J568" s="82"/>
      <c r="K568" s="82"/>
      <c r="L568" s="82"/>
      <c r="M568" s="82"/>
      <c r="N568" s="82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 x14ac:dyDescent="0.2">
      <c r="A569" s="34"/>
      <c r="B569" s="90"/>
      <c r="C569" s="90"/>
      <c r="D569" s="34"/>
      <c r="E569" s="34"/>
      <c r="F569" s="90"/>
      <c r="G569" s="83"/>
      <c r="H569" s="83"/>
      <c r="I569" s="90"/>
      <c r="J569" s="82"/>
      <c r="K569" s="82"/>
      <c r="L569" s="82"/>
      <c r="M569" s="82"/>
      <c r="N569" s="82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 x14ac:dyDescent="0.2">
      <c r="A570" s="34"/>
      <c r="B570" s="90"/>
      <c r="C570" s="90"/>
      <c r="D570" s="34"/>
      <c r="E570" s="34"/>
      <c r="F570" s="90"/>
      <c r="G570" s="83"/>
      <c r="H570" s="83"/>
      <c r="I570" s="90"/>
      <c r="J570" s="82"/>
      <c r="K570" s="82"/>
      <c r="L570" s="82"/>
      <c r="M570" s="82"/>
      <c r="N570" s="82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 x14ac:dyDescent="0.2">
      <c r="A571" s="34"/>
      <c r="B571" s="90"/>
      <c r="C571" s="90"/>
      <c r="D571" s="34"/>
      <c r="E571" s="34"/>
      <c r="F571" s="90"/>
      <c r="G571" s="83"/>
      <c r="H571" s="83"/>
      <c r="I571" s="90"/>
      <c r="J571" s="82"/>
      <c r="K571" s="82"/>
      <c r="L571" s="82"/>
      <c r="M571" s="82"/>
      <c r="N571" s="82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 x14ac:dyDescent="0.2">
      <c r="A572" s="34"/>
      <c r="B572" s="90"/>
      <c r="C572" s="90"/>
      <c r="D572" s="34"/>
      <c r="E572" s="34"/>
      <c r="F572" s="90"/>
      <c r="G572" s="83"/>
      <c r="H572" s="83"/>
      <c r="I572" s="90"/>
      <c r="J572" s="82"/>
      <c r="K572" s="82"/>
      <c r="L572" s="82"/>
      <c r="M572" s="82"/>
      <c r="N572" s="82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 x14ac:dyDescent="0.2">
      <c r="A573" s="34"/>
      <c r="B573" s="90"/>
      <c r="C573" s="90"/>
      <c r="D573" s="34"/>
      <c r="E573" s="34"/>
      <c r="F573" s="90"/>
      <c r="G573" s="83"/>
      <c r="H573" s="83"/>
      <c r="I573" s="90"/>
      <c r="J573" s="82"/>
      <c r="K573" s="82"/>
      <c r="L573" s="82"/>
      <c r="M573" s="82"/>
      <c r="N573" s="82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 x14ac:dyDescent="0.2">
      <c r="A574" s="34"/>
      <c r="B574" s="90"/>
      <c r="C574" s="90"/>
      <c r="D574" s="34"/>
      <c r="E574" s="34"/>
      <c r="F574" s="90"/>
      <c r="G574" s="83"/>
      <c r="H574" s="83"/>
      <c r="I574" s="90"/>
      <c r="J574" s="82"/>
      <c r="K574" s="82"/>
      <c r="L574" s="82"/>
      <c r="M574" s="82"/>
      <c r="N574" s="82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 x14ac:dyDescent="0.2">
      <c r="A575" s="34"/>
      <c r="B575" s="90"/>
      <c r="C575" s="90"/>
      <c r="D575" s="34"/>
      <c r="E575" s="34"/>
      <c r="F575" s="90"/>
      <c r="G575" s="83"/>
      <c r="H575" s="83"/>
      <c r="I575" s="90"/>
      <c r="J575" s="82"/>
      <c r="K575" s="82"/>
      <c r="L575" s="82"/>
      <c r="M575" s="82"/>
      <c r="N575" s="82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 x14ac:dyDescent="0.2">
      <c r="A576" s="34"/>
      <c r="B576" s="90"/>
      <c r="C576" s="90"/>
      <c r="D576" s="34"/>
      <c r="E576" s="34"/>
      <c r="F576" s="90"/>
      <c r="G576" s="83"/>
      <c r="H576" s="83"/>
      <c r="I576" s="90"/>
      <c r="J576" s="82"/>
      <c r="K576" s="82"/>
      <c r="L576" s="82"/>
      <c r="M576" s="82"/>
      <c r="N576" s="82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 x14ac:dyDescent="0.2">
      <c r="A577" s="34"/>
      <c r="B577" s="90"/>
      <c r="C577" s="90"/>
      <c r="D577" s="34"/>
      <c r="E577" s="34"/>
      <c r="F577" s="90"/>
      <c r="G577" s="83"/>
      <c r="H577" s="83"/>
      <c r="I577" s="90"/>
      <c r="J577" s="82"/>
      <c r="K577" s="82"/>
      <c r="L577" s="82"/>
      <c r="M577" s="82"/>
      <c r="N577" s="82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 x14ac:dyDescent="0.2">
      <c r="A578" s="34"/>
      <c r="B578" s="90"/>
      <c r="C578" s="90"/>
      <c r="D578" s="34"/>
      <c r="E578" s="34"/>
      <c r="F578" s="90"/>
      <c r="G578" s="83"/>
      <c r="H578" s="83"/>
      <c r="I578" s="90"/>
      <c r="J578" s="82"/>
      <c r="K578" s="82"/>
      <c r="L578" s="82"/>
      <c r="M578" s="82"/>
      <c r="N578" s="82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 x14ac:dyDescent="0.2">
      <c r="A579" s="34"/>
      <c r="B579" s="90"/>
      <c r="C579" s="90"/>
      <c r="D579" s="34"/>
      <c r="E579" s="34"/>
      <c r="F579" s="90"/>
      <c r="G579" s="83"/>
      <c r="H579" s="83"/>
      <c r="I579" s="90"/>
      <c r="J579" s="82"/>
      <c r="K579" s="82"/>
      <c r="L579" s="82"/>
      <c r="M579" s="82"/>
      <c r="N579" s="82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 x14ac:dyDescent="0.2">
      <c r="A580" s="34"/>
      <c r="B580" s="90"/>
      <c r="C580" s="90"/>
      <c r="D580" s="34"/>
      <c r="E580" s="34"/>
      <c r="F580" s="90"/>
      <c r="G580" s="83"/>
      <c r="H580" s="83"/>
      <c r="I580" s="90"/>
      <c r="J580" s="82"/>
      <c r="K580" s="82"/>
      <c r="L580" s="82"/>
      <c r="M580" s="82"/>
      <c r="N580" s="82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 x14ac:dyDescent="0.2">
      <c r="A581" s="34"/>
      <c r="B581" s="90"/>
      <c r="C581" s="90"/>
      <c r="D581" s="34"/>
      <c r="E581" s="34"/>
      <c r="F581" s="90"/>
      <c r="G581" s="83"/>
      <c r="H581" s="83"/>
      <c r="I581" s="90"/>
      <c r="J581" s="82"/>
      <c r="K581" s="82"/>
      <c r="L581" s="82"/>
      <c r="M581" s="82"/>
      <c r="N581" s="82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 x14ac:dyDescent="0.2">
      <c r="A582" s="34"/>
      <c r="B582" s="90"/>
      <c r="C582" s="90"/>
      <c r="D582" s="34"/>
      <c r="E582" s="34"/>
      <c r="F582" s="90"/>
      <c r="G582" s="83"/>
      <c r="H582" s="83"/>
      <c r="I582" s="90"/>
      <c r="J582" s="82"/>
      <c r="K582" s="82"/>
      <c r="L582" s="82"/>
      <c r="M582" s="82"/>
      <c r="N582" s="82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 x14ac:dyDescent="0.2">
      <c r="A583" s="34"/>
      <c r="B583" s="90"/>
      <c r="C583" s="90"/>
      <c r="D583" s="34"/>
      <c r="E583" s="34"/>
      <c r="F583" s="90"/>
      <c r="G583" s="83"/>
      <c r="H583" s="83"/>
      <c r="I583" s="90"/>
      <c r="J583" s="82"/>
      <c r="K583" s="82"/>
      <c r="L583" s="82"/>
      <c r="M583" s="82"/>
      <c r="N583" s="82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 x14ac:dyDescent="0.2">
      <c r="A584" s="34"/>
      <c r="B584" s="90"/>
      <c r="C584" s="90"/>
      <c r="D584" s="34"/>
      <c r="E584" s="34"/>
      <c r="F584" s="90"/>
      <c r="G584" s="83"/>
      <c r="H584" s="83"/>
      <c r="I584" s="90"/>
      <c r="J584" s="82"/>
      <c r="K584" s="82"/>
      <c r="L584" s="82"/>
      <c r="M584" s="82"/>
      <c r="N584" s="82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 x14ac:dyDescent="0.2">
      <c r="A585" s="34"/>
      <c r="B585" s="90"/>
      <c r="C585" s="90"/>
      <c r="D585" s="34"/>
      <c r="E585" s="34"/>
      <c r="F585" s="90"/>
      <c r="G585" s="83"/>
      <c r="H585" s="83"/>
      <c r="I585" s="90"/>
      <c r="J585" s="82"/>
      <c r="K585" s="82"/>
      <c r="L585" s="82"/>
      <c r="M585" s="82"/>
      <c r="N585" s="82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 x14ac:dyDescent="0.2">
      <c r="A586" s="34"/>
      <c r="B586" s="90"/>
      <c r="C586" s="90"/>
      <c r="D586" s="34"/>
      <c r="E586" s="34"/>
      <c r="F586" s="90"/>
      <c r="G586" s="83"/>
      <c r="H586" s="83"/>
      <c r="I586" s="90"/>
      <c r="J586" s="82"/>
      <c r="K586" s="82"/>
      <c r="L586" s="82"/>
      <c r="M586" s="82"/>
      <c r="N586" s="82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 x14ac:dyDescent="0.2">
      <c r="A587" s="34"/>
      <c r="B587" s="90"/>
      <c r="C587" s="90"/>
      <c r="D587" s="34"/>
      <c r="E587" s="34"/>
      <c r="F587" s="90"/>
      <c r="G587" s="83"/>
      <c r="H587" s="83"/>
      <c r="I587" s="90"/>
      <c r="J587" s="82"/>
      <c r="K587" s="82"/>
      <c r="L587" s="82"/>
      <c r="M587" s="82"/>
      <c r="N587" s="82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 x14ac:dyDescent="0.2">
      <c r="A588" s="34"/>
      <c r="B588" s="90"/>
      <c r="C588" s="90"/>
      <c r="D588" s="34"/>
      <c r="E588" s="34"/>
      <c r="F588" s="90"/>
      <c r="G588" s="83"/>
      <c r="H588" s="83"/>
      <c r="I588" s="90"/>
      <c r="J588" s="82"/>
      <c r="K588" s="82"/>
      <c r="L588" s="82"/>
      <c r="M588" s="82"/>
      <c r="N588" s="82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 x14ac:dyDescent="0.2">
      <c r="A589" s="34"/>
      <c r="B589" s="90"/>
      <c r="C589" s="90"/>
      <c r="D589" s="34"/>
      <c r="E589" s="34"/>
      <c r="F589" s="90"/>
      <c r="G589" s="83"/>
      <c r="H589" s="83"/>
      <c r="I589" s="90"/>
      <c r="J589" s="82"/>
      <c r="K589" s="82"/>
      <c r="L589" s="82"/>
      <c r="M589" s="82"/>
      <c r="N589" s="82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 x14ac:dyDescent="0.2">
      <c r="A590" s="34"/>
      <c r="B590" s="90"/>
      <c r="C590" s="90"/>
      <c r="D590" s="34"/>
      <c r="E590" s="34"/>
      <c r="F590" s="90"/>
      <c r="G590" s="83"/>
      <c r="H590" s="83"/>
      <c r="I590" s="90"/>
      <c r="J590" s="82"/>
      <c r="K590" s="82"/>
      <c r="L590" s="82"/>
      <c r="M590" s="82"/>
      <c r="N590" s="82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 x14ac:dyDescent="0.2">
      <c r="A591" s="34"/>
      <c r="B591" s="90"/>
      <c r="C591" s="90"/>
      <c r="D591" s="34"/>
      <c r="E591" s="34"/>
      <c r="F591" s="90"/>
      <c r="G591" s="83"/>
      <c r="H591" s="83"/>
      <c r="I591" s="90"/>
      <c r="J591" s="82"/>
      <c r="K591" s="82"/>
      <c r="L591" s="82"/>
      <c r="M591" s="82"/>
      <c r="N591" s="82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 x14ac:dyDescent="0.2">
      <c r="A592" s="34"/>
      <c r="B592" s="90"/>
      <c r="C592" s="90"/>
      <c r="D592" s="34"/>
      <c r="E592" s="34"/>
      <c r="F592" s="90"/>
      <c r="G592" s="83"/>
      <c r="H592" s="83"/>
      <c r="I592" s="90"/>
      <c r="J592" s="82"/>
      <c r="K592" s="82"/>
      <c r="L592" s="82"/>
      <c r="M592" s="82"/>
      <c r="N592" s="82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 x14ac:dyDescent="0.2">
      <c r="A593" s="34"/>
      <c r="B593" s="90"/>
      <c r="C593" s="90"/>
      <c r="D593" s="34"/>
      <c r="E593" s="34"/>
      <c r="F593" s="90"/>
      <c r="G593" s="83"/>
      <c r="H593" s="83"/>
      <c r="I593" s="90"/>
      <c r="J593" s="82"/>
      <c r="K593" s="82"/>
      <c r="L593" s="82"/>
      <c r="M593" s="82"/>
      <c r="N593" s="82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 x14ac:dyDescent="0.2">
      <c r="A594" s="34"/>
      <c r="B594" s="90"/>
      <c r="C594" s="90"/>
      <c r="D594" s="34"/>
      <c r="E594" s="34"/>
      <c r="F594" s="90"/>
      <c r="G594" s="83"/>
      <c r="H594" s="83"/>
      <c r="I594" s="90"/>
      <c r="J594" s="82"/>
      <c r="K594" s="82"/>
      <c r="L594" s="82"/>
      <c r="M594" s="82"/>
      <c r="N594" s="82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 x14ac:dyDescent="0.2">
      <c r="A595" s="34"/>
      <c r="B595" s="90"/>
      <c r="C595" s="90"/>
      <c r="D595" s="34"/>
      <c r="E595" s="34"/>
      <c r="F595" s="90"/>
      <c r="G595" s="83"/>
      <c r="H595" s="83"/>
      <c r="I595" s="90"/>
      <c r="J595" s="82"/>
      <c r="K595" s="82"/>
      <c r="L595" s="82"/>
      <c r="M595" s="82"/>
      <c r="N595" s="82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 x14ac:dyDescent="0.2">
      <c r="A596" s="34"/>
      <c r="B596" s="90"/>
      <c r="C596" s="90"/>
      <c r="D596" s="34"/>
      <c r="E596" s="34"/>
      <c r="F596" s="90"/>
      <c r="G596" s="83"/>
      <c r="H596" s="83"/>
      <c r="I596" s="90"/>
      <c r="J596" s="82"/>
      <c r="K596" s="82"/>
      <c r="L596" s="82"/>
      <c r="M596" s="82"/>
      <c r="N596" s="82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 x14ac:dyDescent="0.2">
      <c r="A597" s="34"/>
      <c r="B597" s="90"/>
      <c r="C597" s="90"/>
      <c r="D597" s="34"/>
      <c r="E597" s="34"/>
      <c r="F597" s="90"/>
      <c r="G597" s="83"/>
      <c r="H597" s="83"/>
      <c r="I597" s="90"/>
      <c r="J597" s="82"/>
      <c r="K597" s="82"/>
      <c r="L597" s="82"/>
      <c r="M597" s="82"/>
      <c r="N597" s="82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 x14ac:dyDescent="0.2">
      <c r="A598" s="34"/>
      <c r="B598" s="90"/>
      <c r="C598" s="90"/>
      <c r="D598" s="34"/>
      <c r="E598" s="34"/>
      <c r="F598" s="90"/>
      <c r="G598" s="83"/>
      <c r="H598" s="83"/>
      <c r="I598" s="90"/>
      <c r="J598" s="82"/>
      <c r="K598" s="82"/>
      <c r="L598" s="82"/>
      <c r="M598" s="82"/>
      <c r="N598" s="82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 x14ac:dyDescent="0.2">
      <c r="A599" s="34"/>
      <c r="B599" s="90"/>
      <c r="C599" s="90"/>
      <c r="D599" s="34"/>
      <c r="E599" s="34"/>
      <c r="F599" s="90"/>
      <c r="G599" s="83"/>
      <c r="H599" s="83"/>
      <c r="I599" s="90"/>
      <c r="J599" s="82"/>
      <c r="K599" s="82"/>
      <c r="L599" s="82"/>
      <c r="M599" s="82"/>
      <c r="N599" s="82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 x14ac:dyDescent="0.2">
      <c r="A600" s="34"/>
      <c r="B600" s="90"/>
      <c r="C600" s="90"/>
      <c r="D600" s="34"/>
      <c r="E600" s="34"/>
      <c r="F600" s="90"/>
      <c r="G600" s="83"/>
      <c r="H600" s="83"/>
      <c r="I600" s="90"/>
      <c r="J600" s="82"/>
      <c r="K600" s="82"/>
      <c r="L600" s="82"/>
      <c r="M600" s="82"/>
      <c r="N600" s="82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 x14ac:dyDescent="0.2">
      <c r="A601" s="34"/>
      <c r="B601" s="90"/>
      <c r="C601" s="90"/>
      <c r="D601" s="34"/>
      <c r="E601" s="34"/>
      <c r="F601" s="90"/>
      <c r="G601" s="83"/>
      <c r="H601" s="83"/>
      <c r="I601" s="90"/>
      <c r="J601" s="82"/>
      <c r="K601" s="82"/>
      <c r="L601" s="82"/>
      <c r="M601" s="82"/>
      <c r="N601" s="82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 x14ac:dyDescent="0.2">
      <c r="A602" s="34"/>
      <c r="B602" s="90"/>
      <c r="C602" s="90"/>
      <c r="D602" s="34"/>
      <c r="E602" s="34"/>
      <c r="F602" s="90"/>
      <c r="G602" s="83"/>
      <c r="H602" s="83"/>
      <c r="I602" s="90"/>
      <c r="J602" s="82"/>
      <c r="K602" s="82"/>
      <c r="L602" s="82"/>
      <c r="M602" s="82"/>
      <c r="N602" s="82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 x14ac:dyDescent="0.2">
      <c r="A603" s="34"/>
      <c r="B603" s="90"/>
      <c r="C603" s="90"/>
      <c r="D603" s="34"/>
      <c r="E603" s="34"/>
      <c r="F603" s="90"/>
      <c r="G603" s="83"/>
      <c r="H603" s="83"/>
      <c r="I603" s="90"/>
      <c r="J603" s="82"/>
      <c r="K603" s="82"/>
      <c r="L603" s="82"/>
      <c r="M603" s="82"/>
      <c r="N603" s="82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 x14ac:dyDescent="0.2">
      <c r="A604" s="34"/>
      <c r="B604" s="90"/>
      <c r="C604" s="90"/>
      <c r="D604" s="34"/>
      <c r="E604" s="34"/>
      <c r="F604" s="90"/>
      <c r="G604" s="83"/>
      <c r="H604" s="83"/>
      <c r="I604" s="90"/>
      <c r="J604" s="82"/>
      <c r="K604" s="82"/>
      <c r="L604" s="82"/>
      <c r="M604" s="82"/>
      <c r="N604" s="82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 x14ac:dyDescent="0.2">
      <c r="A605" s="34"/>
      <c r="B605" s="90"/>
      <c r="C605" s="90"/>
      <c r="D605" s="34"/>
      <c r="E605" s="34"/>
      <c r="F605" s="90"/>
      <c r="G605" s="83"/>
      <c r="H605" s="83"/>
      <c r="I605" s="90"/>
      <c r="J605" s="82"/>
      <c r="K605" s="82"/>
      <c r="L605" s="82"/>
      <c r="M605" s="82"/>
      <c r="N605" s="82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 x14ac:dyDescent="0.2">
      <c r="A606" s="34"/>
      <c r="B606" s="90"/>
      <c r="C606" s="90"/>
      <c r="D606" s="34"/>
      <c r="E606" s="34"/>
      <c r="F606" s="90"/>
      <c r="G606" s="83"/>
      <c r="H606" s="83"/>
      <c r="I606" s="90"/>
      <c r="J606" s="82"/>
      <c r="K606" s="82"/>
      <c r="L606" s="82"/>
      <c r="M606" s="82"/>
      <c r="N606" s="82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 x14ac:dyDescent="0.2">
      <c r="A607" s="34"/>
      <c r="B607" s="90"/>
      <c r="C607" s="90"/>
      <c r="D607" s="34"/>
      <c r="E607" s="34"/>
      <c r="F607" s="90"/>
      <c r="G607" s="83"/>
      <c r="H607" s="83"/>
      <c r="I607" s="90"/>
      <c r="J607" s="82"/>
      <c r="K607" s="82"/>
      <c r="L607" s="82"/>
      <c r="M607" s="82"/>
      <c r="N607" s="82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 x14ac:dyDescent="0.2">
      <c r="A608" s="34"/>
      <c r="B608" s="90"/>
      <c r="C608" s="90"/>
      <c r="D608" s="34"/>
      <c r="E608" s="34"/>
      <c r="F608" s="90"/>
      <c r="G608" s="83"/>
      <c r="H608" s="83"/>
      <c r="I608" s="90"/>
      <c r="J608" s="82"/>
      <c r="K608" s="82"/>
      <c r="L608" s="82"/>
      <c r="M608" s="82"/>
      <c r="N608" s="82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 x14ac:dyDescent="0.2">
      <c r="A609" s="34"/>
      <c r="B609" s="90"/>
      <c r="C609" s="90"/>
      <c r="D609" s="34"/>
      <c r="E609" s="34"/>
      <c r="F609" s="90"/>
      <c r="G609" s="83"/>
      <c r="H609" s="83"/>
      <c r="I609" s="90"/>
      <c r="J609" s="82"/>
      <c r="K609" s="82"/>
      <c r="L609" s="82"/>
      <c r="M609" s="82"/>
      <c r="N609" s="82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 x14ac:dyDescent="0.2">
      <c r="A610" s="34"/>
      <c r="B610" s="90"/>
      <c r="C610" s="90"/>
      <c r="D610" s="34"/>
      <c r="E610" s="34"/>
      <c r="F610" s="90"/>
      <c r="G610" s="83"/>
      <c r="H610" s="83"/>
      <c r="I610" s="90"/>
      <c r="J610" s="82"/>
      <c r="K610" s="82"/>
      <c r="L610" s="82"/>
      <c r="M610" s="82"/>
      <c r="N610" s="82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 x14ac:dyDescent="0.2">
      <c r="A611" s="34"/>
      <c r="B611" s="90"/>
      <c r="C611" s="90"/>
      <c r="D611" s="34"/>
      <c r="E611" s="34"/>
      <c r="F611" s="90"/>
      <c r="G611" s="83"/>
      <c r="H611" s="83"/>
      <c r="I611" s="90"/>
      <c r="J611" s="82"/>
      <c r="K611" s="82"/>
      <c r="L611" s="82"/>
      <c r="M611" s="82"/>
      <c r="N611" s="82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 x14ac:dyDescent="0.2">
      <c r="A612" s="34"/>
      <c r="B612" s="90"/>
      <c r="C612" s="90"/>
      <c r="D612" s="34"/>
      <c r="E612" s="34"/>
      <c r="F612" s="90"/>
      <c r="G612" s="83"/>
      <c r="H612" s="83"/>
      <c r="I612" s="90"/>
      <c r="J612" s="82"/>
      <c r="K612" s="82"/>
      <c r="L612" s="82"/>
      <c r="M612" s="82"/>
      <c r="N612" s="82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 x14ac:dyDescent="0.2">
      <c r="A613" s="34"/>
      <c r="B613" s="90"/>
      <c r="C613" s="90"/>
      <c r="D613" s="34"/>
      <c r="E613" s="34"/>
      <c r="F613" s="90"/>
      <c r="G613" s="83"/>
      <c r="H613" s="83"/>
      <c r="I613" s="90"/>
      <c r="J613" s="82"/>
      <c r="K613" s="82"/>
      <c r="L613" s="82"/>
      <c r="M613" s="82"/>
      <c r="N613" s="82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 x14ac:dyDescent="0.2">
      <c r="A614" s="34"/>
      <c r="B614" s="90"/>
      <c r="C614" s="90"/>
      <c r="D614" s="34"/>
      <c r="E614" s="34"/>
      <c r="F614" s="90"/>
      <c r="G614" s="83"/>
      <c r="H614" s="83"/>
      <c r="I614" s="90"/>
      <c r="J614" s="82"/>
      <c r="K614" s="82"/>
      <c r="L614" s="82"/>
      <c r="M614" s="82"/>
      <c r="N614" s="82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 x14ac:dyDescent="0.2">
      <c r="A615" s="34"/>
      <c r="B615" s="90"/>
      <c r="C615" s="90"/>
      <c r="D615" s="34"/>
      <c r="E615" s="34"/>
      <c r="F615" s="90"/>
      <c r="G615" s="83"/>
      <c r="H615" s="83"/>
      <c r="I615" s="90"/>
      <c r="J615" s="82"/>
      <c r="K615" s="82"/>
      <c r="L615" s="82"/>
      <c r="M615" s="82"/>
      <c r="N615" s="82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 x14ac:dyDescent="0.2">
      <c r="A616" s="34"/>
      <c r="B616" s="90"/>
      <c r="C616" s="90"/>
      <c r="D616" s="34"/>
      <c r="E616" s="34"/>
      <c r="F616" s="90"/>
      <c r="G616" s="83"/>
      <c r="H616" s="83"/>
      <c r="I616" s="90"/>
      <c r="J616" s="82"/>
      <c r="K616" s="82"/>
      <c r="L616" s="82"/>
      <c r="M616" s="82"/>
      <c r="N616" s="82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 x14ac:dyDescent="0.2">
      <c r="A617" s="34"/>
      <c r="B617" s="90"/>
      <c r="C617" s="90"/>
      <c r="D617" s="34"/>
      <c r="E617" s="34"/>
      <c r="F617" s="90"/>
      <c r="G617" s="83"/>
      <c r="H617" s="83"/>
      <c r="I617" s="90"/>
      <c r="J617" s="82"/>
      <c r="K617" s="82"/>
      <c r="L617" s="82"/>
      <c r="M617" s="82"/>
      <c r="N617" s="82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 x14ac:dyDescent="0.2">
      <c r="A618" s="34"/>
      <c r="B618" s="90"/>
      <c r="C618" s="90"/>
      <c r="D618" s="34"/>
      <c r="E618" s="34"/>
      <c r="F618" s="90"/>
      <c r="G618" s="83"/>
      <c r="H618" s="83"/>
      <c r="I618" s="90"/>
      <c r="J618" s="82"/>
      <c r="K618" s="82"/>
      <c r="L618" s="82"/>
      <c r="M618" s="82"/>
      <c r="N618" s="82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 x14ac:dyDescent="0.2">
      <c r="A619" s="34"/>
      <c r="B619" s="90"/>
      <c r="C619" s="90"/>
      <c r="D619" s="34"/>
      <c r="E619" s="34"/>
      <c r="F619" s="90"/>
      <c r="G619" s="83"/>
      <c r="H619" s="83"/>
      <c r="I619" s="90"/>
      <c r="J619" s="82"/>
      <c r="K619" s="82"/>
      <c r="L619" s="82"/>
      <c r="M619" s="82"/>
      <c r="N619" s="82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 x14ac:dyDescent="0.2">
      <c r="A620" s="34"/>
      <c r="B620" s="90"/>
      <c r="C620" s="90"/>
      <c r="D620" s="34"/>
      <c r="E620" s="34"/>
      <c r="F620" s="90"/>
      <c r="G620" s="83"/>
      <c r="H620" s="83"/>
      <c r="I620" s="90"/>
      <c r="J620" s="82"/>
      <c r="K620" s="82"/>
      <c r="L620" s="82"/>
      <c r="M620" s="82"/>
      <c r="N620" s="82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 x14ac:dyDescent="0.2">
      <c r="A621" s="34"/>
      <c r="B621" s="90"/>
      <c r="C621" s="90"/>
      <c r="D621" s="34"/>
      <c r="E621" s="34"/>
      <c r="F621" s="90"/>
      <c r="G621" s="83"/>
      <c r="H621" s="83"/>
      <c r="I621" s="90"/>
      <c r="J621" s="82"/>
      <c r="K621" s="82"/>
      <c r="L621" s="82"/>
      <c r="M621" s="82"/>
      <c r="N621" s="82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 x14ac:dyDescent="0.2">
      <c r="A622" s="34"/>
      <c r="B622" s="90"/>
      <c r="C622" s="90"/>
      <c r="D622" s="34"/>
      <c r="E622" s="34"/>
      <c r="F622" s="90"/>
      <c r="G622" s="83"/>
      <c r="H622" s="83"/>
      <c r="I622" s="90"/>
      <c r="J622" s="82"/>
      <c r="K622" s="82"/>
      <c r="L622" s="82"/>
      <c r="M622" s="82"/>
      <c r="N622" s="82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 x14ac:dyDescent="0.2">
      <c r="A623" s="34"/>
      <c r="B623" s="90"/>
      <c r="C623" s="90"/>
      <c r="D623" s="34"/>
      <c r="E623" s="34"/>
      <c r="F623" s="90"/>
      <c r="G623" s="83"/>
      <c r="H623" s="83"/>
      <c r="I623" s="90"/>
      <c r="J623" s="82"/>
      <c r="K623" s="82"/>
      <c r="L623" s="82"/>
      <c r="M623" s="82"/>
      <c r="N623" s="82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 x14ac:dyDescent="0.2">
      <c r="A624" s="34"/>
      <c r="B624" s="90"/>
      <c r="C624" s="90"/>
      <c r="D624" s="34"/>
      <c r="E624" s="34"/>
      <c r="F624" s="90"/>
      <c r="G624" s="83"/>
      <c r="H624" s="83"/>
      <c r="I624" s="90"/>
      <c r="J624" s="82"/>
      <c r="K624" s="82"/>
      <c r="L624" s="82"/>
      <c r="M624" s="82"/>
      <c r="N624" s="82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 x14ac:dyDescent="0.2">
      <c r="A625" s="34"/>
      <c r="B625" s="90"/>
      <c r="C625" s="90"/>
      <c r="D625" s="34"/>
      <c r="E625" s="34"/>
      <c r="F625" s="90"/>
      <c r="G625" s="83"/>
      <c r="H625" s="83"/>
      <c r="I625" s="90"/>
      <c r="J625" s="82"/>
      <c r="K625" s="82"/>
      <c r="L625" s="82"/>
      <c r="M625" s="82"/>
      <c r="N625" s="82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 x14ac:dyDescent="0.2">
      <c r="A626" s="34"/>
      <c r="B626" s="90"/>
      <c r="C626" s="90"/>
      <c r="D626" s="34"/>
      <c r="E626" s="34"/>
      <c r="F626" s="90"/>
      <c r="G626" s="83"/>
      <c r="H626" s="83"/>
      <c r="I626" s="90"/>
      <c r="J626" s="82"/>
      <c r="K626" s="82"/>
      <c r="L626" s="82"/>
      <c r="M626" s="82"/>
      <c r="N626" s="82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 x14ac:dyDescent="0.2">
      <c r="A627" s="34"/>
      <c r="B627" s="90"/>
      <c r="C627" s="90"/>
      <c r="D627" s="34"/>
      <c r="E627" s="34"/>
      <c r="F627" s="90"/>
      <c r="G627" s="83"/>
      <c r="H627" s="83"/>
      <c r="I627" s="90"/>
      <c r="J627" s="82"/>
      <c r="K627" s="82"/>
      <c r="L627" s="82"/>
      <c r="M627" s="82"/>
      <c r="N627" s="82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 x14ac:dyDescent="0.2">
      <c r="A628" s="34"/>
      <c r="B628" s="90"/>
      <c r="C628" s="90"/>
      <c r="D628" s="34"/>
      <c r="E628" s="34"/>
      <c r="F628" s="90"/>
      <c r="G628" s="83"/>
      <c r="H628" s="83"/>
      <c r="I628" s="90"/>
      <c r="J628" s="82"/>
      <c r="K628" s="82"/>
      <c r="L628" s="82"/>
      <c r="M628" s="82"/>
      <c r="N628" s="82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 x14ac:dyDescent="0.2">
      <c r="A629" s="34"/>
      <c r="B629" s="90"/>
      <c r="C629" s="90"/>
      <c r="D629" s="34"/>
      <c r="E629" s="34"/>
      <c r="F629" s="90"/>
      <c r="G629" s="83"/>
      <c r="H629" s="83"/>
      <c r="I629" s="90"/>
      <c r="J629" s="82"/>
      <c r="K629" s="82"/>
      <c r="L629" s="82"/>
      <c r="M629" s="82"/>
      <c r="N629" s="82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 x14ac:dyDescent="0.2">
      <c r="A630" s="34"/>
      <c r="B630" s="90"/>
      <c r="C630" s="90"/>
      <c r="D630" s="34"/>
      <c r="E630" s="34"/>
      <c r="F630" s="90"/>
      <c r="G630" s="83"/>
      <c r="H630" s="83"/>
      <c r="I630" s="90"/>
      <c r="J630" s="82"/>
      <c r="K630" s="82"/>
      <c r="L630" s="82"/>
      <c r="M630" s="82"/>
      <c r="N630" s="82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 x14ac:dyDescent="0.2">
      <c r="A631" s="34"/>
      <c r="B631" s="90"/>
      <c r="C631" s="90"/>
      <c r="D631" s="34"/>
      <c r="E631" s="34"/>
      <c r="F631" s="90"/>
      <c r="G631" s="83"/>
      <c r="H631" s="83"/>
      <c r="I631" s="90"/>
      <c r="J631" s="82"/>
      <c r="K631" s="82"/>
      <c r="L631" s="82"/>
      <c r="M631" s="82"/>
      <c r="N631" s="82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 x14ac:dyDescent="0.2">
      <c r="A632" s="34"/>
      <c r="B632" s="90"/>
      <c r="C632" s="90"/>
      <c r="D632" s="34"/>
      <c r="E632" s="34"/>
      <c r="F632" s="90"/>
      <c r="G632" s="83"/>
      <c r="H632" s="83"/>
      <c r="I632" s="90"/>
      <c r="J632" s="82"/>
      <c r="K632" s="82"/>
      <c r="L632" s="82"/>
      <c r="M632" s="82"/>
      <c r="N632" s="82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 x14ac:dyDescent="0.2">
      <c r="A633" s="34"/>
      <c r="B633" s="90"/>
      <c r="C633" s="90"/>
      <c r="D633" s="34"/>
      <c r="E633" s="34"/>
      <c r="F633" s="90"/>
      <c r="G633" s="83"/>
      <c r="H633" s="83"/>
      <c r="I633" s="90"/>
      <c r="J633" s="82"/>
      <c r="K633" s="82"/>
      <c r="L633" s="82"/>
      <c r="M633" s="82"/>
      <c r="N633" s="82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 x14ac:dyDescent="0.2">
      <c r="A634" s="34"/>
      <c r="B634" s="90"/>
      <c r="C634" s="90"/>
      <c r="D634" s="34"/>
      <c r="E634" s="34"/>
      <c r="F634" s="90"/>
      <c r="G634" s="83"/>
      <c r="H634" s="83"/>
      <c r="I634" s="90"/>
      <c r="J634" s="82"/>
      <c r="K634" s="82"/>
      <c r="L634" s="82"/>
      <c r="M634" s="82"/>
      <c r="N634" s="82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 x14ac:dyDescent="0.2">
      <c r="A635" s="34"/>
      <c r="B635" s="90"/>
      <c r="C635" s="90"/>
      <c r="D635" s="34"/>
      <c r="E635" s="34"/>
      <c r="F635" s="90"/>
      <c r="G635" s="83"/>
      <c r="H635" s="83"/>
      <c r="I635" s="90"/>
      <c r="J635" s="82"/>
      <c r="K635" s="82"/>
      <c r="L635" s="82"/>
      <c r="M635" s="82"/>
      <c r="N635" s="82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 x14ac:dyDescent="0.2">
      <c r="A636" s="34"/>
      <c r="B636" s="90"/>
      <c r="C636" s="90"/>
      <c r="D636" s="34"/>
      <c r="E636" s="34"/>
      <c r="F636" s="90"/>
      <c r="G636" s="83"/>
      <c r="H636" s="83"/>
      <c r="I636" s="90"/>
      <c r="J636" s="82"/>
      <c r="K636" s="82"/>
      <c r="L636" s="82"/>
      <c r="M636" s="82"/>
      <c r="N636" s="82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 x14ac:dyDescent="0.2">
      <c r="A637" s="34"/>
      <c r="B637" s="90"/>
      <c r="C637" s="90"/>
      <c r="D637" s="34"/>
      <c r="E637" s="34"/>
      <c r="F637" s="90"/>
      <c r="G637" s="83"/>
      <c r="H637" s="83"/>
      <c r="I637" s="90"/>
      <c r="J637" s="82"/>
      <c r="K637" s="82"/>
      <c r="L637" s="82"/>
      <c r="M637" s="82"/>
      <c r="N637" s="82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 x14ac:dyDescent="0.2">
      <c r="A638" s="34"/>
      <c r="B638" s="90"/>
      <c r="C638" s="90"/>
      <c r="D638" s="34"/>
      <c r="E638" s="34"/>
      <c r="F638" s="90"/>
      <c r="G638" s="83"/>
      <c r="H638" s="83"/>
      <c r="I638" s="90"/>
      <c r="J638" s="82"/>
      <c r="K638" s="82"/>
      <c r="L638" s="82"/>
      <c r="M638" s="82"/>
      <c r="N638" s="82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 x14ac:dyDescent="0.2">
      <c r="A639" s="34"/>
      <c r="B639" s="90"/>
      <c r="C639" s="90"/>
      <c r="D639" s="34"/>
      <c r="E639" s="34"/>
      <c r="F639" s="90"/>
      <c r="G639" s="83"/>
      <c r="H639" s="83"/>
      <c r="I639" s="90"/>
      <c r="J639" s="82"/>
      <c r="K639" s="82"/>
      <c r="L639" s="82"/>
      <c r="M639" s="82"/>
      <c r="N639" s="82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 x14ac:dyDescent="0.2">
      <c r="A640" s="34"/>
      <c r="B640" s="90"/>
      <c r="C640" s="90"/>
      <c r="D640" s="34"/>
      <c r="E640" s="34"/>
      <c r="F640" s="90"/>
      <c r="G640" s="83"/>
      <c r="H640" s="83"/>
      <c r="I640" s="90"/>
      <c r="J640" s="82"/>
      <c r="K640" s="82"/>
      <c r="L640" s="82"/>
      <c r="M640" s="82"/>
      <c r="N640" s="82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 x14ac:dyDescent="0.2">
      <c r="A641" s="34"/>
      <c r="B641" s="90"/>
      <c r="C641" s="90"/>
      <c r="D641" s="34"/>
      <c r="E641" s="34"/>
      <c r="F641" s="90"/>
      <c r="G641" s="83"/>
      <c r="H641" s="83"/>
      <c r="I641" s="90"/>
      <c r="J641" s="82"/>
      <c r="K641" s="82"/>
      <c r="L641" s="82"/>
      <c r="M641" s="82"/>
      <c r="N641" s="82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 x14ac:dyDescent="0.2">
      <c r="A642" s="34"/>
      <c r="B642" s="90"/>
      <c r="C642" s="90"/>
      <c r="D642" s="34"/>
      <c r="E642" s="34"/>
      <c r="F642" s="90"/>
      <c r="G642" s="83"/>
      <c r="H642" s="83"/>
      <c r="I642" s="90"/>
      <c r="J642" s="82"/>
      <c r="K642" s="82"/>
      <c r="L642" s="82"/>
      <c r="M642" s="82"/>
      <c r="N642" s="82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 x14ac:dyDescent="0.2">
      <c r="A643" s="34"/>
      <c r="B643" s="90"/>
      <c r="C643" s="90"/>
      <c r="D643" s="34"/>
      <c r="E643" s="34"/>
      <c r="F643" s="90"/>
      <c r="G643" s="83"/>
      <c r="H643" s="83"/>
      <c r="I643" s="90"/>
      <c r="J643" s="82"/>
      <c r="K643" s="82"/>
      <c r="L643" s="82"/>
      <c r="M643" s="82"/>
      <c r="N643" s="82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 x14ac:dyDescent="0.2">
      <c r="A644" s="34"/>
      <c r="B644" s="90"/>
      <c r="C644" s="90"/>
      <c r="D644" s="34"/>
      <c r="E644" s="34"/>
      <c r="F644" s="90"/>
      <c r="G644" s="83"/>
      <c r="H644" s="83"/>
      <c r="I644" s="90"/>
      <c r="J644" s="82"/>
      <c r="K644" s="82"/>
      <c r="L644" s="82"/>
      <c r="M644" s="82"/>
      <c r="N644" s="82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 x14ac:dyDescent="0.2">
      <c r="A645" s="34"/>
      <c r="B645" s="90"/>
      <c r="C645" s="90"/>
      <c r="D645" s="34"/>
      <c r="E645" s="34"/>
      <c r="F645" s="90"/>
      <c r="G645" s="83"/>
      <c r="H645" s="83"/>
      <c r="I645" s="90"/>
      <c r="J645" s="82"/>
      <c r="K645" s="82"/>
      <c r="L645" s="82"/>
      <c r="M645" s="82"/>
      <c r="N645" s="82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 x14ac:dyDescent="0.2">
      <c r="A646" s="34"/>
      <c r="B646" s="90"/>
      <c r="C646" s="90"/>
      <c r="D646" s="34"/>
      <c r="E646" s="34"/>
      <c r="F646" s="90"/>
      <c r="G646" s="83"/>
      <c r="H646" s="83"/>
      <c r="I646" s="90"/>
      <c r="J646" s="82"/>
      <c r="K646" s="82"/>
      <c r="L646" s="82"/>
      <c r="M646" s="82"/>
      <c r="N646" s="82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 x14ac:dyDescent="0.2">
      <c r="A647" s="34"/>
      <c r="B647" s="90"/>
      <c r="C647" s="90"/>
      <c r="D647" s="34"/>
      <c r="E647" s="34"/>
      <c r="F647" s="90"/>
      <c r="G647" s="83"/>
      <c r="H647" s="83"/>
      <c r="I647" s="90"/>
      <c r="J647" s="82"/>
      <c r="K647" s="82"/>
      <c r="L647" s="82"/>
      <c r="M647" s="82"/>
      <c r="N647" s="82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 x14ac:dyDescent="0.2">
      <c r="A648" s="34"/>
      <c r="B648" s="90"/>
      <c r="C648" s="90"/>
      <c r="D648" s="34"/>
      <c r="E648" s="34"/>
      <c r="F648" s="90"/>
      <c r="G648" s="83"/>
      <c r="H648" s="83"/>
      <c r="I648" s="90"/>
      <c r="J648" s="82"/>
      <c r="K648" s="82"/>
      <c r="L648" s="82"/>
      <c r="M648" s="82"/>
      <c r="N648" s="82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 x14ac:dyDescent="0.2">
      <c r="A649" s="34"/>
      <c r="B649" s="90"/>
      <c r="C649" s="90"/>
      <c r="D649" s="34"/>
      <c r="E649" s="34"/>
      <c r="F649" s="90"/>
      <c r="G649" s="83"/>
      <c r="H649" s="83"/>
      <c r="I649" s="90"/>
      <c r="J649" s="82"/>
      <c r="K649" s="82"/>
      <c r="L649" s="82"/>
      <c r="M649" s="82"/>
      <c r="N649" s="82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 x14ac:dyDescent="0.2">
      <c r="A650" s="34"/>
      <c r="B650" s="90"/>
      <c r="C650" s="90"/>
      <c r="D650" s="34"/>
      <c r="E650" s="34"/>
      <c r="F650" s="90"/>
      <c r="G650" s="83"/>
      <c r="H650" s="83"/>
      <c r="I650" s="90"/>
      <c r="J650" s="82"/>
      <c r="K650" s="82"/>
      <c r="L650" s="82"/>
      <c r="M650" s="82"/>
      <c r="N650" s="82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 x14ac:dyDescent="0.2">
      <c r="A651" s="34"/>
      <c r="B651" s="90"/>
      <c r="C651" s="90"/>
      <c r="D651" s="34"/>
      <c r="E651" s="34"/>
      <c r="F651" s="90"/>
      <c r="G651" s="83"/>
      <c r="H651" s="83"/>
      <c r="I651" s="90"/>
      <c r="J651" s="82"/>
      <c r="K651" s="82"/>
      <c r="L651" s="82"/>
      <c r="M651" s="82"/>
      <c r="N651" s="82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 x14ac:dyDescent="0.2">
      <c r="A652" s="34"/>
      <c r="B652" s="90"/>
      <c r="C652" s="90"/>
      <c r="D652" s="34"/>
      <c r="E652" s="34"/>
      <c r="F652" s="90"/>
      <c r="G652" s="83"/>
      <c r="H652" s="83"/>
      <c r="I652" s="90"/>
      <c r="J652" s="82"/>
      <c r="K652" s="82"/>
      <c r="L652" s="82"/>
      <c r="M652" s="82"/>
      <c r="N652" s="82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 x14ac:dyDescent="0.2">
      <c r="A653" s="34"/>
      <c r="B653" s="90"/>
      <c r="C653" s="90"/>
      <c r="D653" s="34"/>
      <c r="E653" s="34"/>
      <c r="F653" s="90"/>
      <c r="G653" s="83"/>
      <c r="H653" s="83"/>
      <c r="I653" s="90"/>
      <c r="J653" s="82"/>
      <c r="K653" s="82"/>
      <c r="L653" s="82"/>
      <c r="M653" s="82"/>
      <c r="N653" s="82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 x14ac:dyDescent="0.2">
      <c r="A654" s="34"/>
      <c r="B654" s="90"/>
      <c r="C654" s="90"/>
      <c r="D654" s="34"/>
      <c r="E654" s="34"/>
      <c r="F654" s="90"/>
      <c r="G654" s="83"/>
      <c r="H654" s="83"/>
      <c r="I654" s="90"/>
      <c r="J654" s="82"/>
      <c r="K654" s="82"/>
      <c r="L654" s="82"/>
      <c r="M654" s="82"/>
      <c r="N654" s="82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 x14ac:dyDescent="0.2">
      <c r="A655" s="34"/>
      <c r="B655" s="90"/>
      <c r="C655" s="90"/>
      <c r="D655" s="34"/>
      <c r="E655" s="34"/>
      <c r="F655" s="90"/>
      <c r="G655" s="83"/>
      <c r="H655" s="83"/>
      <c r="I655" s="90"/>
      <c r="J655" s="82"/>
      <c r="K655" s="82"/>
      <c r="L655" s="82"/>
      <c r="M655" s="82"/>
      <c r="N655" s="82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 x14ac:dyDescent="0.2">
      <c r="A656" s="34"/>
      <c r="B656" s="90"/>
      <c r="C656" s="90"/>
      <c r="D656" s="34"/>
      <c r="E656" s="34"/>
      <c r="F656" s="90"/>
      <c r="G656" s="83"/>
      <c r="H656" s="83"/>
      <c r="I656" s="90"/>
      <c r="J656" s="82"/>
      <c r="K656" s="82"/>
      <c r="L656" s="82"/>
      <c r="M656" s="82"/>
      <c r="N656" s="82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 x14ac:dyDescent="0.2">
      <c r="A657" s="34"/>
      <c r="B657" s="90"/>
      <c r="C657" s="90"/>
      <c r="D657" s="34"/>
      <c r="E657" s="34"/>
      <c r="F657" s="90"/>
      <c r="G657" s="83"/>
      <c r="H657" s="83"/>
      <c r="I657" s="90"/>
      <c r="J657" s="82"/>
      <c r="K657" s="82"/>
      <c r="L657" s="82"/>
      <c r="M657" s="82"/>
      <c r="N657" s="82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 x14ac:dyDescent="0.2">
      <c r="A658" s="34"/>
      <c r="B658" s="90"/>
      <c r="C658" s="90"/>
      <c r="D658" s="34"/>
      <c r="E658" s="34"/>
      <c r="F658" s="90"/>
      <c r="G658" s="83"/>
      <c r="H658" s="83"/>
      <c r="I658" s="90"/>
      <c r="J658" s="82"/>
      <c r="K658" s="82"/>
      <c r="L658" s="82"/>
      <c r="M658" s="82"/>
      <c r="N658" s="82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 x14ac:dyDescent="0.2">
      <c r="A659" s="34"/>
      <c r="B659" s="90"/>
      <c r="C659" s="90"/>
      <c r="D659" s="34"/>
      <c r="E659" s="34"/>
      <c r="F659" s="90"/>
      <c r="G659" s="83"/>
      <c r="H659" s="83"/>
      <c r="I659" s="90"/>
      <c r="J659" s="82"/>
      <c r="K659" s="82"/>
      <c r="L659" s="82"/>
      <c r="M659" s="82"/>
      <c r="N659" s="82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 x14ac:dyDescent="0.2">
      <c r="A660" s="34"/>
      <c r="B660" s="90"/>
      <c r="C660" s="90"/>
      <c r="D660" s="34"/>
      <c r="E660" s="34"/>
      <c r="F660" s="90"/>
      <c r="G660" s="83"/>
      <c r="H660" s="83"/>
      <c r="I660" s="90"/>
      <c r="J660" s="82"/>
      <c r="K660" s="82"/>
      <c r="L660" s="82"/>
      <c r="M660" s="82"/>
      <c r="N660" s="82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 x14ac:dyDescent="0.2">
      <c r="A661" s="34"/>
      <c r="B661" s="90"/>
      <c r="C661" s="90"/>
      <c r="D661" s="34"/>
      <c r="E661" s="34"/>
      <c r="F661" s="90"/>
      <c r="G661" s="83"/>
      <c r="H661" s="83"/>
      <c r="I661" s="90"/>
      <c r="J661" s="82"/>
      <c r="K661" s="82"/>
      <c r="L661" s="82"/>
      <c r="M661" s="82"/>
      <c r="N661" s="82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 x14ac:dyDescent="0.2">
      <c r="A662" s="34"/>
      <c r="B662" s="90"/>
      <c r="C662" s="90"/>
      <c r="D662" s="34"/>
      <c r="E662" s="34"/>
      <c r="F662" s="90"/>
      <c r="G662" s="83"/>
      <c r="H662" s="83"/>
      <c r="I662" s="90"/>
      <c r="J662" s="82"/>
      <c r="K662" s="82"/>
      <c r="L662" s="82"/>
      <c r="M662" s="82"/>
      <c r="N662" s="82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 x14ac:dyDescent="0.2">
      <c r="A663" s="34"/>
      <c r="B663" s="90"/>
      <c r="C663" s="90"/>
      <c r="D663" s="34"/>
      <c r="E663" s="34"/>
      <c r="F663" s="90"/>
      <c r="G663" s="83"/>
      <c r="H663" s="83"/>
      <c r="I663" s="90"/>
      <c r="J663" s="82"/>
      <c r="K663" s="82"/>
      <c r="L663" s="82"/>
      <c r="M663" s="82"/>
      <c r="N663" s="82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 x14ac:dyDescent="0.2">
      <c r="A664" s="34"/>
      <c r="B664" s="90"/>
      <c r="C664" s="90"/>
      <c r="D664" s="34"/>
      <c r="E664" s="34"/>
      <c r="F664" s="90"/>
      <c r="G664" s="83"/>
      <c r="H664" s="83"/>
      <c r="I664" s="90"/>
      <c r="J664" s="82"/>
      <c r="K664" s="82"/>
      <c r="L664" s="82"/>
      <c r="M664" s="82"/>
      <c r="N664" s="82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 x14ac:dyDescent="0.2">
      <c r="A665" s="34"/>
      <c r="B665" s="90"/>
      <c r="C665" s="90"/>
      <c r="D665" s="34"/>
      <c r="E665" s="34"/>
      <c r="F665" s="90"/>
      <c r="G665" s="83"/>
      <c r="H665" s="83"/>
      <c r="I665" s="90"/>
      <c r="J665" s="82"/>
      <c r="K665" s="82"/>
      <c r="L665" s="82"/>
      <c r="M665" s="82"/>
      <c r="N665" s="82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 x14ac:dyDescent="0.2">
      <c r="A666" s="34"/>
      <c r="B666" s="90"/>
      <c r="C666" s="90"/>
      <c r="D666" s="34"/>
      <c r="E666" s="34"/>
      <c r="F666" s="90"/>
      <c r="G666" s="83"/>
      <c r="H666" s="83"/>
      <c r="I666" s="90"/>
      <c r="J666" s="82"/>
      <c r="K666" s="82"/>
      <c r="L666" s="82"/>
      <c r="M666" s="82"/>
      <c r="N666" s="82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 x14ac:dyDescent="0.2">
      <c r="A667" s="34"/>
      <c r="B667" s="90"/>
      <c r="C667" s="90"/>
      <c r="D667" s="34"/>
      <c r="E667" s="34"/>
      <c r="F667" s="90"/>
      <c r="G667" s="83"/>
      <c r="H667" s="83"/>
      <c r="I667" s="90"/>
      <c r="J667" s="82"/>
      <c r="K667" s="82"/>
      <c r="L667" s="82"/>
      <c r="M667" s="82"/>
      <c r="N667" s="82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 x14ac:dyDescent="0.2">
      <c r="A668" s="34"/>
      <c r="B668" s="90"/>
      <c r="C668" s="90"/>
      <c r="D668" s="34"/>
      <c r="E668" s="34"/>
      <c r="F668" s="90"/>
      <c r="G668" s="83"/>
      <c r="H668" s="83"/>
      <c r="I668" s="90"/>
      <c r="J668" s="82"/>
      <c r="K668" s="82"/>
      <c r="L668" s="82"/>
      <c r="M668" s="82"/>
      <c r="N668" s="82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 x14ac:dyDescent="0.2">
      <c r="A669" s="34"/>
      <c r="B669" s="90"/>
      <c r="C669" s="90"/>
      <c r="D669" s="34"/>
      <c r="E669" s="34"/>
      <c r="F669" s="90"/>
      <c r="G669" s="83"/>
      <c r="H669" s="83"/>
      <c r="I669" s="90"/>
      <c r="J669" s="82"/>
      <c r="K669" s="82"/>
      <c r="L669" s="82"/>
      <c r="M669" s="82"/>
      <c r="N669" s="82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 x14ac:dyDescent="0.2">
      <c r="A670" s="34"/>
      <c r="B670" s="90"/>
      <c r="C670" s="90"/>
      <c r="D670" s="34"/>
      <c r="E670" s="34"/>
      <c r="F670" s="90"/>
      <c r="G670" s="83"/>
      <c r="H670" s="83"/>
      <c r="I670" s="90"/>
      <c r="J670" s="82"/>
      <c r="K670" s="82"/>
      <c r="L670" s="82"/>
      <c r="M670" s="82"/>
      <c r="N670" s="82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 x14ac:dyDescent="0.2">
      <c r="A671" s="34"/>
      <c r="B671" s="90"/>
      <c r="C671" s="90"/>
      <c r="D671" s="34"/>
      <c r="E671" s="34"/>
      <c r="F671" s="90"/>
      <c r="G671" s="83"/>
      <c r="H671" s="83"/>
      <c r="I671" s="90"/>
      <c r="J671" s="82"/>
      <c r="K671" s="82"/>
      <c r="L671" s="82"/>
      <c r="M671" s="82"/>
      <c r="N671" s="82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 x14ac:dyDescent="0.2">
      <c r="A672" s="34"/>
      <c r="B672" s="90"/>
      <c r="C672" s="90"/>
      <c r="D672" s="34"/>
      <c r="E672" s="34"/>
      <c r="F672" s="90"/>
      <c r="G672" s="83"/>
      <c r="H672" s="83"/>
      <c r="I672" s="90"/>
      <c r="J672" s="82"/>
      <c r="K672" s="82"/>
      <c r="L672" s="82"/>
      <c r="M672" s="82"/>
      <c r="N672" s="82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 x14ac:dyDescent="0.2">
      <c r="A673" s="34"/>
      <c r="B673" s="90"/>
      <c r="C673" s="90"/>
      <c r="D673" s="34"/>
      <c r="E673" s="34"/>
      <c r="F673" s="90"/>
      <c r="G673" s="83"/>
      <c r="H673" s="83"/>
      <c r="I673" s="90"/>
      <c r="J673" s="82"/>
      <c r="K673" s="82"/>
      <c r="L673" s="82"/>
      <c r="M673" s="82"/>
      <c r="N673" s="82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 x14ac:dyDescent="0.2">
      <c r="A674" s="34"/>
      <c r="B674" s="90"/>
      <c r="C674" s="90"/>
      <c r="D674" s="34"/>
      <c r="E674" s="34"/>
      <c r="F674" s="90"/>
      <c r="G674" s="83"/>
      <c r="H674" s="83"/>
      <c r="I674" s="90"/>
      <c r="J674" s="82"/>
      <c r="K674" s="82"/>
      <c r="L674" s="82"/>
      <c r="M674" s="82"/>
      <c r="N674" s="82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 x14ac:dyDescent="0.2">
      <c r="A675" s="34"/>
      <c r="B675" s="90"/>
      <c r="C675" s="90"/>
      <c r="D675" s="34"/>
      <c r="E675" s="34"/>
      <c r="F675" s="90"/>
      <c r="G675" s="83"/>
      <c r="H675" s="83"/>
      <c r="I675" s="90"/>
      <c r="J675" s="82"/>
      <c r="K675" s="82"/>
      <c r="L675" s="82"/>
      <c r="M675" s="82"/>
      <c r="N675" s="82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 x14ac:dyDescent="0.2">
      <c r="A676" s="34"/>
      <c r="B676" s="90"/>
      <c r="C676" s="90"/>
      <c r="D676" s="34"/>
      <c r="E676" s="34"/>
      <c r="F676" s="90"/>
      <c r="G676" s="83"/>
      <c r="H676" s="83"/>
      <c r="I676" s="90"/>
      <c r="J676" s="82"/>
      <c r="K676" s="82"/>
      <c r="L676" s="82"/>
      <c r="M676" s="82"/>
      <c r="N676" s="82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 x14ac:dyDescent="0.2">
      <c r="A677" s="34"/>
      <c r="B677" s="90"/>
      <c r="C677" s="90"/>
      <c r="D677" s="34"/>
      <c r="E677" s="34"/>
      <c r="F677" s="90"/>
      <c r="G677" s="83"/>
      <c r="H677" s="83"/>
      <c r="I677" s="90"/>
      <c r="J677" s="82"/>
      <c r="K677" s="82"/>
      <c r="L677" s="82"/>
      <c r="M677" s="82"/>
      <c r="N677" s="82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 x14ac:dyDescent="0.2">
      <c r="A678" s="34"/>
      <c r="B678" s="90"/>
      <c r="C678" s="90"/>
      <c r="D678" s="34"/>
      <c r="E678" s="34"/>
      <c r="F678" s="90"/>
      <c r="G678" s="83"/>
      <c r="H678" s="83"/>
      <c r="I678" s="90"/>
      <c r="J678" s="82"/>
      <c r="K678" s="82"/>
      <c r="L678" s="82"/>
      <c r="M678" s="82"/>
      <c r="N678" s="82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 x14ac:dyDescent="0.2">
      <c r="A679" s="34"/>
      <c r="B679" s="90"/>
      <c r="C679" s="90"/>
      <c r="D679" s="34"/>
      <c r="E679" s="34"/>
      <c r="F679" s="90"/>
      <c r="G679" s="83"/>
      <c r="H679" s="83"/>
      <c r="I679" s="90"/>
      <c r="J679" s="82"/>
      <c r="K679" s="82"/>
      <c r="L679" s="82"/>
      <c r="M679" s="82"/>
      <c r="N679" s="82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 x14ac:dyDescent="0.2">
      <c r="A680" s="34"/>
      <c r="B680" s="90"/>
      <c r="C680" s="90"/>
      <c r="D680" s="34"/>
      <c r="E680" s="34"/>
      <c r="F680" s="90"/>
      <c r="G680" s="83"/>
      <c r="H680" s="83"/>
      <c r="I680" s="90"/>
      <c r="J680" s="82"/>
      <c r="K680" s="82"/>
      <c r="L680" s="82"/>
      <c r="M680" s="82"/>
      <c r="N680" s="82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 x14ac:dyDescent="0.2">
      <c r="A681" s="34"/>
      <c r="B681" s="90"/>
      <c r="C681" s="90"/>
      <c r="D681" s="34"/>
      <c r="E681" s="34"/>
      <c r="F681" s="90"/>
      <c r="G681" s="83"/>
      <c r="H681" s="83"/>
      <c r="I681" s="90"/>
      <c r="J681" s="82"/>
      <c r="K681" s="82"/>
      <c r="L681" s="82"/>
      <c r="M681" s="82"/>
      <c r="N681" s="82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 x14ac:dyDescent="0.2">
      <c r="A682" s="34"/>
      <c r="B682" s="90"/>
      <c r="C682" s="90"/>
      <c r="D682" s="34"/>
      <c r="E682" s="34"/>
      <c r="F682" s="90"/>
      <c r="G682" s="83"/>
      <c r="H682" s="83"/>
      <c r="I682" s="90"/>
      <c r="J682" s="82"/>
      <c r="K682" s="82"/>
      <c r="L682" s="82"/>
      <c r="M682" s="82"/>
      <c r="N682" s="82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 x14ac:dyDescent="0.2">
      <c r="A683" s="34"/>
      <c r="B683" s="90"/>
      <c r="C683" s="90"/>
      <c r="D683" s="34"/>
      <c r="E683" s="34"/>
      <c r="F683" s="90"/>
      <c r="G683" s="83"/>
      <c r="H683" s="83"/>
      <c r="I683" s="90"/>
      <c r="J683" s="82"/>
      <c r="K683" s="82"/>
      <c r="L683" s="82"/>
      <c r="M683" s="82"/>
      <c r="N683" s="82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 x14ac:dyDescent="0.2">
      <c r="A684" s="34"/>
      <c r="B684" s="90"/>
      <c r="C684" s="90"/>
      <c r="D684" s="34"/>
      <c r="E684" s="34"/>
      <c r="F684" s="90"/>
      <c r="G684" s="83"/>
      <c r="H684" s="83"/>
      <c r="I684" s="90"/>
      <c r="J684" s="82"/>
      <c r="K684" s="82"/>
      <c r="L684" s="82"/>
      <c r="M684" s="82"/>
      <c r="N684" s="82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 x14ac:dyDescent="0.2">
      <c r="A685" s="34"/>
      <c r="B685" s="90"/>
      <c r="C685" s="90"/>
      <c r="D685" s="34"/>
      <c r="E685" s="34"/>
      <c r="F685" s="90"/>
      <c r="G685" s="83"/>
      <c r="H685" s="83"/>
      <c r="I685" s="90"/>
      <c r="J685" s="82"/>
      <c r="K685" s="82"/>
      <c r="L685" s="82"/>
      <c r="M685" s="82"/>
      <c r="N685" s="82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 x14ac:dyDescent="0.2">
      <c r="A686" s="34"/>
      <c r="B686" s="90"/>
      <c r="C686" s="90"/>
      <c r="D686" s="34"/>
      <c r="E686" s="34"/>
      <c r="F686" s="90"/>
      <c r="G686" s="83"/>
      <c r="H686" s="83"/>
      <c r="I686" s="90"/>
      <c r="J686" s="82"/>
      <c r="K686" s="82"/>
      <c r="L686" s="82"/>
      <c r="M686" s="82"/>
      <c r="N686" s="82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 x14ac:dyDescent="0.2">
      <c r="A687" s="34"/>
      <c r="B687" s="90"/>
      <c r="C687" s="90"/>
      <c r="D687" s="34"/>
      <c r="E687" s="34"/>
      <c r="F687" s="90"/>
      <c r="G687" s="83"/>
      <c r="H687" s="83"/>
      <c r="I687" s="90"/>
      <c r="J687" s="82"/>
      <c r="K687" s="82"/>
      <c r="L687" s="82"/>
      <c r="M687" s="82"/>
      <c r="N687" s="82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 x14ac:dyDescent="0.2">
      <c r="A688" s="34"/>
      <c r="B688" s="90"/>
      <c r="C688" s="90"/>
      <c r="D688" s="34"/>
      <c r="E688" s="34"/>
      <c r="F688" s="90"/>
      <c r="G688" s="83"/>
      <c r="H688" s="83"/>
      <c r="I688" s="90"/>
      <c r="J688" s="82"/>
      <c r="K688" s="82"/>
      <c r="L688" s="82"/>
      <c r="M688" s="82"/>
      <c r="N688" s="82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 x14ac:dyDescent="0.2">
      <c r="A689" s="34"/>
      <c r="B689" s="90"/>
      <c r="C689" s="90"/>
      <c r="D689" s="34"/>
      <c r="E689" s="34"/>
      <c r="F689" s="90"/>
      <c r="G689" s="83"/>
      <c r="H689" s="83"/>
      <c r="I689" s="90"/>
      <c r="J689" s="82"/>
      <c r="K689" s="82"/>
      <c r="L689" s="82"/>
      <c r="M689" s="82"/>
      <c r="N689" s="82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 x14ac:dyDescent="0.2">
      <c r="A690" s="34"/>
      <c r="B690" s="90"/>
      <c r="C690" s="90"/>
      <c r="D690" s="34"/>
      <c r="E690" s="34"/>
      <c r="F690" s="90"/>
      <c r="G690" s="83"/>
      <c r="H690" s="83"/>
      <c r="I690" s="90"/>
      <c r="J690" s="82"/>
      <c r="K690" s="82"/>
      <c r="L690" s="82"/>
      <c r="M690" s="82"/>
      <c r="N690" s="82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 x14ac:dyDescent="0.2">
      <c r="A691" s="34"/>
      <c r="B691" s="90"/>
      <c r="C691" s="90"/>
      <c r="D691" s="34"/>
      <c r="E691" s="34"/>
      <c r="F691" s="90"/>
      <c r="G691" s="83"/>
      <c r="H691" s="83"/>
      <c r="I691" s="90"/>
      <c r="J691" s="82"/>
      <c r="K691" s="82"/>
      <c r="L691" s="82"/>
      <c r="M691" s="82"/>
      <c r="N691" s="82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 x14ac:dyDescent="0.2">
      <c r="A692" s="34"/>
      <c r="B692" s="90"/>
      <c r="C692" s="90"/>
      <c r="D692" s="34"/>
      <c r="E692" s="34"/>
      <c r="F692" s="90"/>
      <c r="G692" s="83"/>
      <c r="H692" s="83"/>
      <c r="I692" s="90"/>
      <c r="J692" s="82"/>
      <c r="K692" s="82"/>
      <c r="L692" s="82"/>
      <c r="M692" s="82"/>
      <c r="N692" s="82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 x14ac:dyDescent="0.2">
      <c r="A693" s="34"/>
      <c r="B693" s="90"/>
      <c r="C693" s="90"/>
      <c r="D693" s="34"/>
      <c r="E693" s="34"/>
      <c r="F693" s="90"/>
      <c r="G693" s="83"/>
      <c r="H693" s="83"/>
      <c r="I693" s="90"/>
      <c r="J693" s="82"/>
      <c r="K693" s="82"/>
      <c r="L693" s="82"/>
      <c r="M693" s="82"/>
      <c r="N693" s="82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 x14ac:dyDescent="0.2">
      <c r="A694" s="34"/>
      <c r="B694" s="90"/>
      <c r="C694" s="90"/>
      <c r="D694" s="34"/>
      <c r="E694" s="34"/>
      <c r="F694" s="90"/>
      <c r="G694" s="83"/>
      <c r="H694" s="83"/>
      <c r="I694" s="90"/>
      <c r="J694" s="82"/>
      <c r="K694" s="82"/>
      <c r="L694" s="82"/>
      <c r="M694" s="82"/>
      <c r="N694" s="82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 x14ac:dyDescent="0.2">
      <c r="A695" s="34"/>
      <c r="B695" s="90"/>
      <c r="C695" s="90"/>
      <c r="D695" s="34"/>
      <c r="E695" s="34"/>
      <c r="F695" s="90"/>
      <c r="G695" s="83"/>
      <c r="H695" s="83"/>
      <c r="I695" s="90"/>
      <c r="J695" s="82"/>
      <c r="K695" s="82"/>
      <c r="L695" s="82"/>
      <c r="M695" s="82"/>
      <c r="N695" s="82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 x14ac:dyDescent="0.2">
      <c r="A696" s="34"/>
      <c r="B696" s="90"/>
      <c r="C696" s="90"/>
      <c r="D696" s="34"/>
      <c r="E696" s="34"/>
      <c r="F696" s="90"/>
      <c r="G696" s="83"/>
      <c r="H696" s="83"/>
      <c r="I696" s="90"/>
      <c r="J696" s="82"/>
      <c r="K696" s="82"/>
      <c r="L696" s="82"/>
      <c r="M696" s="82"/>
      <c r="N696" s="82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 x14ac:dyDescent="0.2">
      <c r="A697" s="34"/>
      <c r="B697" s="90"/>
      <c r="C697" s="90"/>
      <c r="D697" s="34"/>
      <c r="E697" s="34"/>
      <c r="F697" s="90"/>
      <c r="G697" s="83"/>
      <c r="H697" s="83"/>
      <c r="I697" s="90"/>
      <c r="J697" s="82"/>
      <c r="K697" s="82"/>
      <c r="L697" s="82"/>
      <c r="M697" s="82"/>
      <c r="N697" s="82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 x14ac:dyDescent="0.2">
      <c r="A698" s="34"/>
      <c r="B698" s="90"/>
      <c r="C698" s="90"/>
      <c r="D698" s="34"/>
      <c r="E698" s="34"/>
      <c r="F698" s="90"/>
      <c r="G698" s="83"/>
      <c r="H698" s="83"/>
      <c r="I698" s="90"/>
      <c r="J698" s="82"/>
      <c r="K698" s="82"/>
      <c r="L698" s="82"/>
      <c r="M698" s="82"/>
      <c r="N698" s="82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 x14ac:dyDescent="0.2">
      <c r="A699" s="34"/>
      <c r="B699" s="90"/>
      <c r="C699" s="90"/>
      <c r="D699" s="34"/>
      <c r="E699" s="34"/>
      <c r="F699" s="90"/>
      <c r="G699" s="83"/>
      <c r="H699" s="83"/>
      <c r="I699" s="90"/>
      <c r="J699" s="82"/>
      <c r="K699" s="82"/>
      <c r="L699" s="82"/>
      <c r="M699" s="82"/>
      <c r="N699" s="82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 x14ac:dyDescent="0.2">
      <c r="A700" s="34"/>
      <c r="B700" s="90"/>
      <c r="C700" s="90"/>
      <c r="D700" s="34"/>
      <c r="E700" s="34"/>
      <c r="F700" s="90"/>
      <c r="G700" s="83"/>
      <c r="H700" s="83"/>
      <c r="I700" s="90"/>
      <c r="J700" s="82"/>
      <c r="K700" s="82"/>
      <c r="L700" s="82"/>
      <c r="M700" s="82"/>
      <c r="N700" s="82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 x14ac:dyDescent="0.2">
      <c r="A701" s="34"/>
      <c r="B701" s="90"/>
      <c r="C701" s="90"/>
      <c r="D701" s="34"/>
      <c r="E701" s="34"/>
      <c r="F701" s="90"/>
      <c r="G701" s="83"/>
      <c r="H701" s="83"/>
      <c r="I701" s="90"/>
      <c r="J701" s="82"/>
      <c r="K701" s="82"/>
      <c r="L701" s="82"/>
      <c r="M701" s="82"/>
      <c r="N701" s="82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 x14ac:dyDescent="0.2">
      <c r="A702" s="34"/>
      <c r="B702" s="90"/>
      <c r="C702" s="90"/>
      <c r="D702" s="34"/>
      <c r="E702" s="34"/>
      <c r="F702" s="90"/>
      <c r="G702" s="83"/>
      <c r="H702" s="83"/>
      <c r="I702" s="90"/>
      <c r="J702" s="82"/>
      <c r="K702" s="82"/>
      <c r="L702" s="82"/>
      <c r="M702" s="82"/>
      <c r="N702" s="82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 x14ac:dyDescent="0.2">
      <c r="A703" s="34"/>
      <c r="B703" s="90"/>
      <c r="C703" s="90"/>
      <c r="D703" s="34"/>
      <c r="E703" s="34"/>
      <c r="F703" s="90"/>
      <c r="G703" s="83"/>
      <c r="H703" s="83"/>
      <c r="I703" s="90"/>
      <c r="J703" s="82"/>
      <c r="K703" s="82"/>
      <c r="L703" s="82"/>
      <c r="M703" s="82"/>
      <c r="N703" s="82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 x14ac:dyDescent="0.2">
      <c r="A704" s="34"/>
      <c r="B704" s="90"/>
      <c r="C704" s="90"/>
      <c r="D704" s="34"/>
      <c r="E704" s="34"/>
      <c r="F704" s="90"/>
      <c r="G704" s="83"/>
      <c r="H704" s="83"/>
      <c r="I704" s="90"/>
      <c r="J704" s="82"/>
      <c r="K704" s="82"/>
      <c r="L704" s="82"/>
      <c r="M704" s="82"/>
      <c r="N704" s="82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 x14ac:dyDescent="0.2">
      <c r="A705" s="34"/>
      <c r="B705" s="90"/>
      <c r="C705" s="90"/>
      <c r="D705" s="34"/>
      <c r="E705" s="34"/>
      <c r="F705" s="90"/>
      <c r="G705" s="83"/>
      <c r="H705" s="83"/>
      <c r="I705" s="90"/>
      <c r="J705" s="82"/>
      <c r="K705" s="82"/>
      <c r="L705" s="82"/>
      <c r="M705" s="82"/>
      <c r="N705" s="82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 x14ac:dyDescent="0.2">
      <c r="A706" s="34"/>
      <c r="B706" s="90"/>
      <c r="C706" s="90"/>
      <c r="D706" s="34"/>
      <c r="E706" s="34"/>
      <c r="F706" s="90"/>
      <c r="G706" s="83"/>
      <c r="H706" s="83"/>
      <c r="I706" s="90"/>
      <c r="J706" s="82"/>
      <c r="K706" s="82"/>
      <c r="L706" s="82"/>
      <c r="M706" s="82"/>
      <c r="N706" s="82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 x14ac:dyDescent="0.2">
      <c r="A707" s="34"/>
      <c r="B707" s="90"/>
      <c r="C707" s="90"/>
      <c r="D707" s="34"/>
      <c r="E707" s="34"/>
      <c r="F707" s="90"/>
      <c r="G707" s="83"/>
      <c r="H707" s="83"/>
      <c r="I707" s="90"/>
      <c r="J707" s="82"/>
      <c r="K707" s="82"/>
      <c r="L707" s="82"/>
      <c r="M707" s="82"/>
      <c r="N707" s="82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 x14ac:dyDescent="0.2">
      <c r="A708" s="34"/>
      <c r="B708" s="90"/>
      <c r="C708" s="90"/>
      <c r="D708" s="34"/>
      <c r="E708" s="34"/>
      <c r="F708" s="90"/>
      <c r="G708" s="83"/>
      <c r="H708" s="83"/>
      <c r="I708" s="90"/>
      <c r="J708" s="82"/>
      <c r="K708" s="82"/>
      <c r="L708" s="82"/>
      <c r="M708" s="82"/>
      <c r="N708" s="82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 x14ac:dyDescent="0.2">
      <c r="A709" s="34"/>
      <c r="B709" s="90"/>
      <c r="C709" s="90"/>
      <c r="D709" s="34"/>
      <c r="E709" s="34"/>
      <c r="F709" s="90"/>
      <c r="G709" s="83"/>
      <c r="H709" s="83"/>
      <c r="I709" s="90"/>
      <c r="J709" s="82"/>
      <c r="K709" s="82"/>
      <c r="L709" s="82"/>
      <c r="M709" s="82"/>
      <c r="N709" s="82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 x14ac:dyDescent="0.2">
      <c r="A710" s="34"/>
      <c r="B710" s="90"/>
      <c r="C710" s="90"/>
      <c r="D710" s="34"/>
      <c r="E710" s="34"/>
      <c r="F710" s="90"/>
      <c r="G710" s="83"/>
      <c r="H710" s="83"/>
      <c r="I710" s="90"/>
      <c r="J710" s="82"/>
      <c r="K710" s="82"/>
      <c r="L710" s="82"/>
      <c r="M710" s="82"/>
      <c r="N710" s="82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 x14ac:dyDescent="0.2">
      <c r="A711" s="34"/>
      <c r="B711" s="90"/>
      <c r="C711" s="90"/>
      <c r="D711" s="34"/>
      <c r="E711" s="34"/>
      <c r="F711" s="90"/>
      <c r="G711" s="83"/>
      <c r="H711" s="83"/>
      <c r="I711" s="90"/>
      <c r="J711" s="82"/>
      <c r="K711" s="82"/>
      <c r="L711" s="82"/>
      <c r="M711" s="82"/>
      <c r="N711" s="82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 x14ac:dyDescent="0.2">
      <c r="A712" s="34"/>
      <c r="B712" s="90"/>
      <c r="C712" s="90"/>
      <c r="D712" s="34"/>
      <c r="E712" s="34"/>
      <c r="F712" s="90"/>
      <c r="G712" s="83"/>
      <c r="H712" s="83"/>
      <c r="I712" s="90"/>
      <c r="J712" s="82"/>
      <c r="K712" s="82"/>
      <c r="L712" s="82"/>
      <c r="M712" s="82"/>
      <c r="N712" s="82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 x14ac:dyDescent="0.2">
      <c r="A713" s="34"/>
      <c r="B713" s="90"/>
      <c r="C713" s="90"/>
      <c r="D713" s="34"/>
      <c r="E713" s="34"/>
      <c r="F713" s="90"/>
      <c r="G713" s="83"/>
      <c r="H713" s="83"/>
      <c r="I713" s="90"/>
      <c r="J713" s="82"/>
      <c r="K713" s="82"/>
      <c r="L713" s="82"/>
      <c r="M713" s="82"/>
      <c r="N713" s="82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 x14ac:dyDescent="0.2">
      <c r="A714" s="34"/>
      <c r="B714" s="90"/>
      <c r="C714" s="90"/>
      <c r="D714" s="34"/>
      <c r="E714" s="34"/>
      <c r="F714" s="90"/>
      <c r="G714" s="83"/>
      <c r="H714" s="83"/>
      <c r="I714" s="90"/>
      <c r="J714" s="82"/>
      <c r="K714" s="82"/>
      <c r="L714" s="82"/>
      <c r="M714" s="82"/>
      <c r="N714" s="82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 x14ac:dyDescent="0.2">
      <c r="A715" s="34"/>
      <c r="B715" s="90"/>
      <c r="C715" s="90"/>
      <c r="D715" s="34"/>
      <c r="E715" s="34"/>
      <c r="F715" s="90"/>
      <c r="G715" s="83"/>
      <c r="H715" s="83"/>
      <c r="I715" s="90"/>
      <c r="J715" s="82"/>
      <c r="K715" s="82"/>
      <c r="L715" s="82"/>
      <c r="M715" s="82"/>
      <c r="N715" s="82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 x14ac:dyDescent="0.2">
      <c r="A716" s="34"/>
      <c r="B716" s="90"/>
      <c r="C716" s="90"/>
      <c r="D716" s="34"/>
      <c r="E716" s="34"/>
      <c r="F716" s="90"/>
      <c r="G716" s="83"/>
      <c r="H716" s="83"/>
      <c r="I716" s="90"/>
      <c r="J716" s="82"/>
      <c r="K716" s="82"/>
      <c r="L716" s="82"/>
      <c r="M716" s="82"/>
      <c r="N716" s="82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 x14ac:dyDescent="0.2">
      <c r="A717" s="34"/>
      <c r="B717" s="90"/>
      <c r="C717" s="90"/>
      <c r="D717" s="34"/>
      <c r="E717" s="34"/>
      <c r="F717" s="90"/>
      <c r="G717" s="83"/>
      <c r="H717" s="83"/>
      <c r="I717" s="90"/>
      <c r="J717" s="82"/>
      <c r="K717" s="82"/>
      <c r="L717" s="82"/>
      <c r="M717" s="82"/>
      <c r="N717" s="82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 x14ac:dyDescent="0.2">
      <c r="A718" s="34"/>
      <c r="B718" s="90"/>
      <c r="C718" s="90"/>
      <c r="D718" s="34"/>
      <c r="E718" s="34"/>
      <c r="F718" s="90"/>
      <c r="G718" s="83"/>
      <c r="H718" s="83"/>
      <c r="I718" s="90"/>
      <c r="J718" s="82"/>
      <c r="K718" s="82"/>
      <c r="L718" s="82"/>
      <c r="M718" s="82"/>
      <c r="N718" s="82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 x14ac:dyDescent="0.2">
      <c r="A719" s="34"/>
      <c r="B719" s="90"/>
      <c r="C719" s="90"/>
      <c r="D719" s="34"/>
      <c r="E719" s="34"/>
      <c r="F719" s="90"/>
      <c r="G719" s="83"/>
      <c r="H719" s="83"/>
      <c r="I719" s="90"/>
      <c r="J719" s="82"/>
      <c r="K719" s="82"/>
      <c r="L719" s="82"/>
      <c r="M719" s="82"/>
      <c r="N719" s="82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 x14ac:dyDescent="0.2">
      <c r="A720" s="34"/>
      <c r="B720" s="90"/>
      <c r="C720" s="90"/>
      <c r="D720" s="34"/>
      <c r="E720" s="34"/>
      <c r="F720" s="90"/>
      <c r="G720" s="83"/>
      <c r="H720" s="83"/>
      <c r="I720" s="90"/>
      <c r="J720" s="82"/>
      <c r="K720" s="82"/>
      <c r="L720" s="82"/>
      <c r="M720" s="82"/>
      <c r="N720" s="82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 x14ac:dyDescent="0.2">
      <c r="A721" s="34"/>
      <c r="B721" s="90"/>
      <c r="C721" s="90"/>
      <c r="D721" s="34"/>
      <c r="E721" s="34"/>
      <c r="F721" s="90"/>
      <c r="G721" s="83"/>
      <c r="H721" s="83"/>
      <c r="I721" s="90"/>
      <c r="J721" s="82"/>
      <c r="K721" s="82"/>
      <c r="L721" s="82"/>
      <c r="M721" s="82"/>
      <c r="N721" s="82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 x14ac:dyDescent="0.2">
      <c r="A722" s="34"/>
      <c r="B722" s="90"/>
      <c r="C722" s="90"/>
      <c r="D722" s="34"/>
      <c r="E722" s="34"/>
      <c r="F722" s="90"/>
      <c r="G722" s="83"/>
      <c r="H722" s="83"/>
      <c r="I722" s="90"/>
      <c r="J722" s="82"/>
      <c r="K722" s="82"/>
      <c r="L722" s="82"/>
      <c r="M722" s="82"/>
      <c r="N722" s="82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 x14ac:dyDescent="0.2">
      <c r="A723" s="34"/>
      <c r="B723" s="90"/>
      <c r="C723" s="90"/>
      <c r="D723" s="34"/>
      <c r="E723" s="34"/>
      <c r="F723" s="90"/>
      <c r="G723" s="83"/>
      <c r="H723" s="83"/>
      <c r="I723" s="90"/>
      <c r="J723" s="82"/>
      <c r="K723" s="82"/>
      <c r="L723" s="82"/>
      <c r="M723" s="82"/>
      <c r="N723" s="82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 x14ac:dyDescent="0.2">
      <c r="A724" s="34"/>
      <c r="B724" s="90"/>
      <c r="C724" s="90"/>
      <c r="D724" s="34"/>
      <c r="E724" s="34"/>
      <c r="F724" s="90"/>
      <c r="G724" s="83"/>
      <c r="H724" s="83"/>
      <c r="I724" s="90"/>
      <c r="J724" s="82"/>
      <c r="K724" s="82"/>
      <c r="L724" s="82"/>
      <c r="M724" s="82"/>
      <c r="N724" s="82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 x14ac:dyDescent="0.2">
      <c r="A725" s="34"/>
      <c r="B725" s="90"/>
      <c r="C725" s="90"/>
      <c r="D725" s="34"/>
      <c r="E725" s="34"/>
      <c r="F725" s="90"/>
      <c r="G725" s="83"/>
      <c r="H725" s="83"/>
      <c r="I725" s="90"/>
      <c r="J725" s="82"/>
      <c r="K725" s="82"/>
      <c r="L725" s="82"/>
      <c r="M725" s="82"/>
      <c r="N725" s="82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 x14ac:dyDescent="0.2">
      <c r="A726" s="34"/>
      <c r="B726" s="90"/>
      <c r="C726" s="90"/>
      <c r="D726" s="34"/>
      <c r="E726" s="34"/>
      <c r="F726" s="90"/>
      <c r="G726" s="83"/>
      <c r="H726" s="83"/>
      <c r="I726" s="90"/>
      <c r="J726" s="82"/>
      <c r="K726" s="82"/>
      <c r="L726" s="82"/>
      <c r="M726" s="82"/>
      <c r="N726" s="82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 x14ac:dyDescent="0.2">
      <c r="A727" s="34"/>
      <c r="B727" s="90"/>
      <c r="C727" s="90"/>
      <c r="D727" s="34"/>
      <c r="E727" s="34"/>
      <c r="F727" s="90"/>
      <c r="G727" s="83"/>
      <c r="H727" s="83"/>
      <c r="I727" s="90"/>
      <c r="J727" s="82"/>
      <c r="K727" s="82"/>
      <c r="L727" s="82"/>
      <c r="M727" s="82"/>
      <c r="N727" s="82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 x14ac:dyDescent="0.2">
      <c r="A728" s="34"/>
      <c r="B728" s="90"/>
      <c r="C728" s="90"/>
      <c r="D728" s="34"/>
      <c r="E728" s="34"/>
      <c r="F728" s="90"/>
      <c r="G728" s="83"/>
      <c r="H728" s="83"/>
      <c r="I728" s="90"/>
      <c r="J728" s="82"/>
      <c r="K728" s="82"/>
      <c r="L728" s="82"/>
      <c r="M728" s="82"/>
      <c r="N728" s="82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 x14ac:dyDescent="0.2">
      <c r="A729" s="34"/>
      <c r="B729" s="90"/>
      <c r="C729" s="90"/>
      <c r="D729" s="34"/>
      <c r="E729" s="34"/>
      <c r="F729" s="90"/>
      <c r="G729" s="83"/>
      <c r="H729" s="83"/>
      <c r="I729" s="90"/>
      <c r="J729" s="82"/>
      <c r="K729" s="82"/>
      <c r="L729" s="82"/>
      <c r="M729" s="82"/>
      <c r="N729" s="82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 x14ac:dyDescent="0.2">
      <c r="A730" s="34"/>
      <c r="B730" s="90"/>
      <c r="C730" s="90"/>
      <c r="D730" s="34"/>
      <c r="E730" s="34"/>
      <c r="F730" s="90"/>
      <c r="G730" s="83"/>
      <c r="H730" s="83"/>
      <c r="I730" s="90"/>
      <c r="J730" s="82"/>
      <c r="K730" s="82"/>
      <c r="L730" s="82"/>
      <c r="M730" s="82"/>
      <c r="N730" s="82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 x14ac:dyDescent="0.2">
      <c r="A731" s="34"/>
      <c r="B731" s="90"/>
      <c r="C731" s="90"/>
      <c r="D731" s="34"/>
      <c r="E731" s="34"/>
      <c r="F731" s="90"/>
      <c r="G731" s="83"/>
      <c r="H731" s="83"/>
      <c r="I731" s="90"/>
      <c r="J731" s="82"/>
      <c r="K731" s="82"/>
      <c r="L731" s="82"/>
      <c r="M731" s="82"/>
      <c r="N731" s="82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 x14ac:dyDescent="0.2">
      <c r="A732" s="34"/>
      <c r="B732" s="90"/>
      <c r="C732" s="90"/>
      <c r="D732" s="34"/>
      <c r="E732" s="34"/>
      <c r="F732" s="90"/>
      <c r="G732" s="83"/>
      <c r="H732" s="83"/>
      <c r="I732" s="90"/>
      <c r="J732" s="82"/>
      <c r="K732" s="82"/>
      <c r="L732" s="82"/>
      <c r="M732" s="82"/>
      <c r="N732" s="82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 x14ac:dyDescent="0.2">
      <c r="A733" s="34"/>
      <c r="B733" s="90"/>
      <c r="C733" s="90"/>
      <c r="D733" s="34"/>
      <c r="E733" s="34"/>
      <c r="F733" s="90"/>
      <c r="G733" s="83"/>
      <c r="H733" s="83"/>
      <c r="I733" s="90"/>
      <c r="J733" s="82"/>
      <c r="K733" s="82"/>
      <c r="L733" s="82"/>
      <c r="M733" s="82"/>
      <c r="N733" s="82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 x14ac:dyDescent="0.2">
      <c r="A734" s="34"/>
      <c r="B734" s="90"/>
      <c r="C734" s="90"/>
      <c r="D734" s="34"/>
      <c r="E734" s="34"/>
      <c r="F734" s="90"/>
      <c r="G734" s="83"/>
      <c r="H734" s="83"/>
      <c r="I734" s="90"/>
      <c r="J734" s="82"/>
      <c r="K734" s="82"/>
      <c r="L734" s="82"/>
      <c r="M734" s="82"/>
      <c r="N734" s="82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 x14ac:dyDescent="0.2">
      <c r="A735" s="34"/>
      <c r="B735" s="90"/>
      <c r="C735" s="90"/>
      <c r="D735" s="34"/>
      <c r="E735" s="34"/>
      <c r="F735" s="90"/>
      <c r="G735" s="83"/>
      <c r="H735" s="83"/>
      <c r="I735" s="90"/>
      <c r="J735" s="82"/>
      <c r="K735" s="82"/>
      <c r="L735" s="82"/>
      <c r="M735" s="82"/>
      <c r="N735" s="82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 x14ac:dyDescent="0.2">
      <c r="A736" s="34"/>
      <c r="B736" s="90"/>
      <c r="C736" s="90"/>
      <c r="D736" s="34"/>
      <c r="E736" s="34"/>
      <c r="F736" s="90"/>
      <c r="G736" s="83"/>
      <c r="H736" s="83"/>
      <c r="I736" s="90"/>
      <c r="J736" s="82"/>
      <c r="K736" s="82"/>
      <c r="L736" s="82"/>
      <c r="M736" s="82"/>
      <c r="N736" s="82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 x14ac:dyDescent="0.2">
      <c r="A737" s="34"/>
      <c r="B737" s="90"/>
      <c r="C737" s="90"/>
      <c r="D737" s="34"/>
      <c r="E737" s="34"/>
      <c r="F737" s="90"/>
      <c r="G737" s="83"/>
      <c r="H737" s="83"/>
      <c r="I737" s="90"/>
      <c r="J737" s="82"/>
      <c r="K737" s="82"/>
      <c r="L737" s="82"/>
      <c r="M737" s="82"/>
      <c r="N737" s="82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 x14ac:dyDescent="0.2">
      <c r="A738" s="34"/>
      <c r="B738" s="90"/>
      <c r="C738" s="90"/>
      <c r="D738" s="34"/>
      <c r="E738" s="34"/>
      <c r="F738" s="90"/>
      <c r="G738" s="83"/>
      <c r="H738" s="83"/>
      <c r="I738" s="90"/>
      <c r="J738" s="82"/>
      <c r="K738" s="82"/>
      <c r="L738" s="82"/>
      <c r="M738" s="82"/>
      <c r="N738" s="82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 x14ac:dyDescent="0.2">
      <c r="A739" s="34"/>
      <c r="B739" s="90"/>
      <c r="C739" s="90"/>
      <c r="D739" s="34"/>
      <c r="E739" s="34"/>
      <c r="F739" s="90"/>
      <c r="G739" s="83"/>
      <c r="H739" s="83"/>
      <c r="I739" s="90"/>
      <c r="J739" s="82"/>
      <c r="K739" s="82"/>
      <c r="L739" s="82"/>
      <c r="M739" s="82"/>
      <c r="N739" s="82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 x14ac:dyDescent="0.2">
      <c r="A740" s="34"/>
      <c r="B740" s="90"/>
      <c r="C740" s="90"/>
      <c r="D740" s="34"/>
      <c r="E740" s="34"/>
      <c r="F740" s="90"/>
      <c r="G740" s="83"/>
      <c r="H740" s="83"/>
      <c r="I740" s="90"/>
      <c r="J740" s="82"/>
      <c r="K740" s="82"/>
      <c r="L740" s="82"/>
      <c r="M740" s="82"/>
      <c r="N740" s="82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 x14ac:dyDescent="0.2">
      <c r="A741" s="34"/>
      <c r="B741" s="90"/>
      <c r="C741" s="90"/>
      <c r="D741" s="34"/>
      <c r="E741" s="34"/>
      <c r="F741" s="90"/>
      <c r="G741" s="83"/>
      <c r="H741" s="83"/>
      <c r="I741" s="90"/>
      <c r="J741" s="82"/>
      <c r="K741" s="82"/>
      <c r="L741" s="82"/>
      <c r="M741" s="82"/>
      <c r="N741" s="82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 x14ac:dyDescent="0.2">
      <c r="A742" s="34"/>
      <c r="B742" s="90"/>
      <c r="C742" s="90"/>
      <c r="D742" s="34"/>
      <c r="E742" s="34"/>
      <c r="F742" s="90"/>
      <c r="G742" s="83"/>
      <c r="H742" s="83"/>
      <c r="I742" s="90"/>
      <c r="J742" s="82"/>
      <c r="K742" s="82"/>
      <c r="L742" s="82"/>
      <c r="M742" s="82"/>
      <c r="N742" s="82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 x14ac:dyDescent="0.2">
      <c r="A743" s="34"/>
      <c r="B743" s="90"/>
      <c r="C743" s="90"/>
      <c r="D743" s="34"/>
      <c r="E743" s="34"/>
      <c r="F743" s="90"/>
      <c r="G743" s="83"/>
      <c r="H743" s="83"/>
      <c r="I743" s="90"/>
      <c r="J743" s="82"/>
      <c r="K743" s="82"/>
      <c r="L743" s="82"/>
      <c r="M743" s="82"/>
      <c r="N743" s="82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 x14ac:dyDescent="0.2">
      <c r="A744" s="34"/>
      <c r="B744" s="90"/>
      <c r="C744" s="90"/>
      <c r="D744" s="34"/>
      <c r="E744" s="34"/>
      <c r="F744" s="90"/>
      <c r="G744" s="83"/>
      <c r="H744" s="83"/>
      <c r="I744" s="90"/>
      <c r="J744" s="82"/>
      <c r="K744" s="82"/>
      <c r="L744" s="82"/>
      <c r="M744" s="82"/>
      <c r="N744" s="82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 x14ac:dyDescent="0.2">
      <c r="A745" s="34"/>
      <c r="B745" s="90"/>
      <c r="C745" s="90"/>
      <c r="D745" s="34"/>
      <c r="E745" s="34"/>
      <c r="F745" s="90"/>
      <c r="G745" s="83"/>
      <c r="H745" s="83"/>
      <c r="I745" s="90"/>
      <c r="J745" s="82"/>
      <c r="K745" s="82"/>
      <c r="L745" s="82"/>
      <c r="M745" s="82"/>
      <c r="N745" s="82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 x14ac:dyDescent="0.2">
      <c r="A746" s="34"/>
      <c r="B746" s="90"/>
      <c r="C746" s="90"/>
      <c r="D746" s="34"/>
      <c r="E746" s="34"/>
      <c r="F746" s="90"/>
      <c r="G746" s="83"/>
      <c r="H746" s="83"/>
      <c r="I746" s="90"/>
      <c r="J746" s="82"/>
      <c r="K746" s="82"/>
      <c r="L746" s="82"/>
      <c r="M746" s="82"/>
      <c r="N746" s="82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 x14ac:dyDescent="0.2">
      <c r="A747" s="34"/>
      <c r="B747" s="90"/>
      <c r="C747" s="90"/>
      <c r="D747" s="34"/>
      <c r="E747" s="34"/>
      <c r="F747" s="90"/>
      <c r="G747" s="83"/>
      <c r="H747" s="83"/>
      <c r="I747" s="90"/>
      <c r="J747" s="82"/>
      <c r="K747" s="82"/>
      <c r="L747" s="82"/>
      <c r="M747" s="82"/>
      <c r="N747" s="82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 x14ac:dyDescent="0.2">
      <c r="A748" s="34"/>
      <c r="B748" s="90"/>
      <c r="C748" s="90"/>
      <c r="D748" s="34"/>
      <c r="E748" s="34"/>
      <c r="F748" s="90"/>
      <c r="G748" s="83"/>
      <c r="H748" s="83"/>
      <c r="I748" s="90"/>
      <c r="J748" s="82"/>
      <c r="K748" s="82"/>
      <c r="L748" s="82"/>
      <c r="M748" s="82"/>
      <c r="N748" s="82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 x14ac:dyDescent="0.2">
      <c r="A749" s="34"/>
      <c r="B749" s="90"/>
      <c r="C749" s="90"/>
      <c r="D749" s="34"/>
      <c r="E749" s="34"/>
      <c r="F749" s="90"/>
      <c r="G749" s="83"/>
      <c r="H749" s="83"/>
      <c r="I749" s="90"/>
      <c r="J749" s="82"/>
      <c r="K749" s="82"/>
      <c r="L749" s="82"/>
      <c r="M749" s="82"/>
      <c r="N749" s="82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 x14ac:dyDescent="0.2">
      <c r="A750" s="34"/>
      <c r="B750" s="90"/>
      <c r="C750" s="90"/>
      <c r="D750" s="34"/>
      <c r="E750" s="34"/>
      <c r="F750" s="90"/>
      <c r="G750" s="83"/>
      <c r="H750" s="83"/>
      <c r="I750" s="90"/>
      <c r="J750" s="82"/>
      <c r="K750" s="82"/>
      <c r="L750" s="82"/>
      <c r="M750" s="82"/>
      <c r="N750" s="82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 x14ac:dyDescent="0.2">
      <c r="A751" s="34"/>
      <c r="B751" s="90"/>
      <c r="C751" s="90"/>
      <c r="D751" s="34"/>
      <c r="E751" s="34"/>
      <c r="F751" s="90"/>
      <c r="G751" s="83"/>
      <c r="H751" s="83"/>
      <c r="I751" s="90"/>
      <c r="J751" s="82"/>
      <c r="K751" s="82"/>
      <c r="L751" s="82"/>
      <c r="M751" s="82"/>
      <c r="N751" s="82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 x14ac:dyDescent="0.2">
      <c r="A752" s="34"/>
      <c r="B752" s="90"/>
      <c r="C752" s="90"/>
      <c r="D752" s="34"/>
      <c r="E752" s="34"/>
      <c r="F752" s="90"/>
      <c r="G752" s="83"/>
      <c r="H752" s="83"/>
      <c r="I752" s="90"/>
      <c r="J752" s="82"/>
      <c r="K752" s="82"/>
      <c r="L752" s="82"/>
      <c r="M752" s="82"/>
      <c r="N752" s="82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 x14ac:dyDescent="0.2">
      <c r="A753" s="34"/>
      <c r="B753" s="90"/>
      <c r="C753" s="90"/>
      <c r="D753" s="34"/>
      <c r="E753" s="34"/>
      <c r="F753" s="90"/>
      <c r="G753" s="83"/>
      <c r="H753" s="83"/>
      <c r="I753" s="90"/>
      <c r="J753" s="82"/>
      <c r="K753" s="82"/>
      <c r="L753" s="82"/>
      <c r="M753" s="82"/>
      <c r="N753" s="82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 x14ac:dyDescent="0.2">
      <c r="A754" s="34"/>
      <c r="B754" s="90"/>
      <c r="C754" s="90"/>
      <c r="D754" s="34"/>
      <c r="E754" s="34"/>
      <c r="F754" s="90"/>
      <c r="G754" s="83"/>
      <c r="H754" s="83"/>
      <c r="I754" s="90"/>
      <c r="J754" s="82"/>
      <c r="K754" s="82"/>
      <c r="L754" s="82"/>
      <c r="M754" s="82"/>
      <c r="N754" s="82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 x14ac:dyDescent="0.2">
      <c r="A755" s="34"/>
      <c r="B755" s="90"/>
      <c r="C755" s="90"/>
      <c r="D755" s="34"/>
      <c r="E755" s="34"/>
      <c r="F755" s="90"/>
      <c r="G755" s="83"/>
      <c r="H755" s="83"/>
      <c r="I755" s="90"/>
      <c r="J755" s="82"/>
      <c r="K755" s="82"/>
      <c r="L755" s="82"/>
      <c r="M755" s="82"/>
      <c r="N755" s="82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 x14ac:dyDescent="0.2">
      <c r="A756" s="34"/>
      <c r="B756" s="90"/>
      <c r="C756" s="90"/>
      <c r="D756" s="34"/>
      <c r="E756" s="34"/>
      <c r="F756" s="90"/>
      <c r="G756" s="83"/>
      <c r="H756" s="83"/>
      <c r="I756" s="90"/>
      <c r="J756" s="82"/>
      <c r="K756" s="82"/>
      <c r="L756" s="82"/>
      <c r="M756" s="82"/>
      <c r="N756" s="82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 x14ac:dyDescent="0.2">
      <c r="A757" s="34"/>
      <c r="B757" s="90"/>
      <c r="C757" s="90"/>
      <c r="D757" s="34"/>
      <c r="E757" s="34"/>
      <c r="F757" s="90"/>
      <c r="G757" s="83"/>
      <c r="H757" s="83"/>
      <c r="I757" s="90"/>
      <c r="J757" s="82"/>
      <c r="K757" s="82"/>
      <c r="L757" s="82"/>
      <c r="M757" s="82"/>
      <c r="N757" s="82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 x14ac:dyDescent="0.2">
      <c r="A758" s="34"/>
      <c r="B758" s="90"/>
      <c r="C758" s="90"/>
      <c r="D758" s="34"/>
      <c r="E758" s="34"/>
      <c r="F758" s="90"/>
      <c r="G758" s="83"/>
      <c r="H758" s="83"/>
      <c r="I758" s="90"/>
      <c r="J758" s="82"/>
      <c r="K758" s="82"/>
      <c r="L758" s="82"/>
      <c r="M758" s="82"/>
      <c r="N758" s="82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 x14ac:dyDescent="0.2">
      <c r="A759" s="34"/>
      <c r="B759" s="90"/>
      <c r="C759" s="90"/>
      <c r="D759" s="34"/>
      <c r="E759" s="34"/>
      <c r="F759" s="90"/>
      <c r="G759" s="83"/>
      <c r="H759" s="83"/>
      <c r="I759" s="90"/>
      <c r="J759" s="82"/>
      <c r="K759" s="82"/>
      <c r="L759" s="82"/>
      <c r="M759" s="82"/>
      <c r="N759" s="82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 x14ac:dyDescent="0.2">
      <c r="A760" s="34"/>
      <c r="B760" s="90"/>
      <c r="C760" s="90"/>
      <c r="D760" s="34"/>
      <c r="E760" s="34"/>
      <c r="F760" s="90"/>
      <c r="G760" s="83"/>
      <c r="H760" s="83"/>
      <c r="I760" s="90"/>
      <c r="J760" s="82"/>
      <c r="K760" s="82"/>
      <c r="L760" s="82"/>
      <c r="M760" s="82"/>
      <c r="N760" s="82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 x14ac:dyDescent="0.2">
      <c r="A761" s="34"/>
      <c r="B761" s="90"/>
      <c r="C761" s="90"/>
      <c r="D761" s="34"/>
      <c r="E761" s="34"/>
      <c r="F761" s="90"/>
      <c r="G761" s="83"/>
      <c r="H761" s="83"/>
      <c r="I761" s="90"/>
      <c r="J761" s="82"/>
      <c r="K761" s="82"/>
      <c r="L761" s="82"/>
      <c r="M761" s="82"/>
      <c r="N761" s="82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 x14ac:dyDescent="0.2">
      <c r="A762" s="34"/>
      <c r="B762" s="90"/>
      <c r="C762" s="90"/>
      <c r="D762" s="34"/>
      <c r="E762" s="34"/>
      <c r="F762" s="90"/>
      <c r="G762" s="83"/>
      <c r="H762" s="83"/>
      <c r="I762" s="90"/>
      <c r="J762" s="82"/>
      <c r="K762" s="82"/>
      <c r="L762" s="82"/>
      <c r="M762" s="82"/>
      <c r="N762" s="82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 x14ac:dyDescent="0.2">
      <c r="A763" s="34"/>
      <c r="B763" s="90"/>
      <c r="C763" s="90"/>
      <c r="D763" s="34"/>
      <c r="E763" s="34"/>
      <c r="F763" s="90"/>
      <c r="G763" s="83"/>
      <c r="H763" s="83"/>
      <c r="I763" s="90"/>
      <c r="J763" s="82"/>
      <c r="K763" s="82"/>
      <c r="L763" s="82"/>
      <c r="M763" s="82"/>
      <c r="N763" s="82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 x14ac:dyDescent="0.2">
      <c r="A764" s="34"/>
      <c r="B764" s="90"/>
      <c r="C764" s="90"/>
      <c r="D764" s="34"/>
      <c r="E764" s="34"/>
      <c r="F764" s="90"/>
      <c r="G764" s="83"/>
      <c r="H764" s="83"/>
      <c r="I764" s="90"/>
      <c r="J764" s="82"/>
      <c r="K764" s="82"/>
      <c r="L764" s="82"/>
      <c r="M764" s="82"/>
      <c r="N764" s="82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 x14ac:dyDescent="0.2">
      <c r="A765" s="34"/>
      <c r="B765" s="90"/>
      <c r="C765" s="90"/>
      <c r="D765" s="34"/>
      <c r="E765" s="34"/>
      <c r="F765" s="90"/>
      <c r="G765" s="83"/>
      <c r="H765" s="83"/>
      <c r="I765" s="90"/>
      <c r="J765" s="82"/>
      <c r="K765" s="82"/>
      <c r="L765" s="82"/>
      <c r="M765" s="82"/>
      <c r="N765" s="82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 x14ac:dyDescent="0.2">
      <c r="A766" s="34"/>
      <c r="B766" s="90"/>
      <c r="C766" s="90"/>
      <c r="D766" s="34"/>
      <c r="E766" s="34"/>
      <c r="F766" s="90"/>
      <c r="G766" s="83"/>
      <c r="H766" s="83"/>
      <c r="I766" s="90"/>
      <c r="J766" s="82"/>
      <c r="K766" s="82"/>
      <c r="L766" s="82"/>
      <c r="M766" s="82"/>
      <c r="N766" s="82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 x14ac:dyDescent="0.2">
      <c r="A767" s="34"/>
      <c r="B767" s="90"/>
      <c r="C767" s="90"/>
      <c r="D767" s="34"/>
      <c r="E767" s="34"/>
      <c r="F767" s="90"/>
      <c r="G767" s="83"/>
      <c r="H767" s="83"/>
      <c r="I767" s="90"/>
      <c r="J767" s="82"/>
      <c r="K767" s="82"/>
      <c r="L767" s="82"/>
      <c r="M767" s="82"/>
      <c r="N767" s="82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 x14ac:dyDescent="0.2">
      <c r="A768" s="34"/>
      <c r="B768" s="90"/>
      <c r="C768" s="90"/>
      <c r="D768" s="34"/>
      <c r="E768" s="34"/>
      <c r="F768" s="90"/>
      <c r="G768" s="83"/>
      <c r="H768" s="83"/>
      <c r="I768" s="90"/>
      <c r="J768" s="82"/>
      <c r="K768" s="82"/>
      <c r="L768" s="82"/>
      <c r="M768" s="82"/>
      <c r="N768" s="82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 x14ac:dyDescent="0.2">
      <c r="A769" s="34"/>
      <c r="B769" s="90"/>
      <c r="C769" s="90"/>
      <c r="D769" s="34"/>
      <c r="E769" s="34"/>
      <c r="F769" s="90"/>
      <c r="G769" s="83"/>
      <c r="H769" s="83"/>
      <c r="I769" s="90"/>
      <c r="J769" s="82"/>
      <c r="K769" s="82"/>
      <c r="L769" s="82"/>
      <c r="M769" s="82"/>
      <c r="N769" s="82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 x14ac:dyDescent="0.2">
      <c r="A770" s="34"/>
      <c r="B770" s="90"/>
      <c r="C770" s="90"/>
      <c r="D770" s="34"/>
      <c r="E770" s="34"/>
      <c r="F770" s="90"/>
      <c r="G770" s="83"/>
      <c r="H770" s="83"/>
      <c r="I770" s="90"/>
      <c r="J770" s="82"/>
      <c r="K770" s="82"/>
      <c r="L770" s="82"/>
      <c r="M770" s="82"/>
      <c r="N770" s="82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 x14ac:dyDescent="0.2">
      <c r="A771" s="34"/>
      <c r="B771" s="90"/>
      <c r="C771" s="90"/>
      <c r="D771" s="34"/>
      <c r="E771" s="34"/>
      <c r="F771" s="90"/>
      <c r="G771" s="83"/>
      <c r="H771" s="83"/>
      <c r="I771" s="90"/>
      <c r="J771" s="82"/>
      <c r="K771" s="82"/>
      <c r="L771" s="82"/>
      <c r="M771" s="82"/>
      <c r="N771" s="82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 x14ac:dyDescent="0.2">
      <c r="A772" s="34"/>
      <c r="B772" s="90"/>
      <c r="C772" s="90"/>
      <c r="D772" s="34"/>
      <c r="E772" s="34"/>
      <c r="F772" s="90"/>
      <c r="G772" s="83"/>
      <c r="H772" s="83"/>
      <c r="I772" s="90"/>
      <c r="J772" s="82"/>
      <c r="K772" s="82"/>
      <c r="L772" s="82"/>
      <c r="M772" s="82"/>
      <c r="N772" s="82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 x14ac:dyDescent="0.2">
      <c r="A773" s="34"/>
      <c r="B773" s="90"/>
      <c r="C773" s="90"/>
      <c r="D773" s="34"/>
      <c r="E773" s="34"/>
      <c r="F773" s="90"/>
      <c r="G773" s="83"/>
      <c r="H773" s="83"/>
      <c r="I773" s="90"/>
      <c r="J773" s="82"/>
      <c r="K773" s="82"/>
      <c r="L773" s="82"/>
      <c r="M773" s="82"/>
      <c r="N773" s="82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 x14ac:dyDescent="0.2">
      <c r="A774" s="34"/>
      <c r="B774" s="90"/>
      <c r="C774" s="90"/>
      <c r="D774" s="34"/>
      <c r="E774" s="34"/>
      <c r="F774" s="90"/>
      <c r="G774" s="83"/>
      <c r="H774" s="83"/>
      <c r="I774" s="90"/>
      <c r="J774" s="82"/>
      <c r="K774" s="82"/>
      <c r="L774" s="82"/>
      <c r="M774" s="82"/>
      <c r="N774" s="82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 x14ac:dyDescent="0.2">
      <c r="A775" s="34"/>
      <c r="B775" s="90"/>
      <c r="C775" s="90"/>
      <c r="D775" s="34"/>
      <c r="E775" s="34"/>
      <c r="F775" s="90"/>
      <c r="G775" s="83"/>
      <c r="H775" s="83"/>
      <c r="I775" s="90"/>
      <c r="J775" s="82"/>
      <c r="K775" s="82"/>
      <c r="L775" s="82"/>
      <c r="M775" s="82"/>
      <c r="N775" s="82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 x14ac:dyDescent="0.2">
      <c r="A776" s="34"/>
      <c r="B776" s="90"/>
      <c r="C776" s="90"/>
      <c r="D776" s="34"/>
      <c r="E776" s="34"/>
      <c r="F776" s="90"/>
      <c r="G776" s="83"/>
      <c r="H776" s="83"/>
      <c r="I776" s="90"/>
      <c r="J776" s="82"/>
      <c r="K776" s="82"/>
      <c r="L776" s="82"/>
      <c r="M776" s="82"/>
      <c r="N776" s="82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 x14ac:dyDescent="0.2">
      <c r="A777" s="34"/>
      <c r="B777" s="90"/>
      <c r="C777" s="90"/>
      <c r="D777" s="34"/>
      <c r="E777" s="34"/>
      <c r="F777" s="90"/>
      <c r="G777" s="83"/>
      <c r="H777" s="83"/>
      <c r="I777" s="90"/>
      <c r="J777" s="82"/>
      <c r="K777" s="82"/>
      <c r="L777" s="82"/>
      <c r="M777" s="82"/>
      <c r="N777" s="82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 x14ac:dyDescent="0.2">
      <c r="A778" s="34"/>
      <c r="B778" s="90"/>
      <c r="C778" s="90"/>
      <c r="D778" s="34"/>
      <c r="E778" s="34"/>
      <c r="F778" s="90"/>
      <c r="G778" s="83"/>
      <c r="H778" s="83"/>
      <c r="I778" s="90"/>
      <c r="J778" s="82"/>
      <c r="K778" s="82"/>
      <c r="L778" s="82"/>
      <c r="M778" s="82"/>
      <c r="N778" s="82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 x14ac:dyDescent="0.2">
      <c r="A779" s="34"/>
      <c r="B779" s="90"/>
      <c r="C779" s="90"/>
      <c r="D779" s="34"/>
      <c r="E779" s="34"/>
      <c r="F779" s="90"/>
      <c r="G779" s="83"/>
      <c r="H779" s="83"/>
      <c r="I779" s="90"/>
      <c r="J779" s="82"/>
      <c r="K779" s="82"/>
      <c r="L779" s="82"/>
      <c r="M779" s="82"/>
      <c r="N779" s="82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 x14ac:dyDescent="0.2">
      <c r="A780" s="34"/>
      <c r="B780" s="90"/>
      <c r="C780" s="90"/>
      <c r="D780" s="34"/>
      <c r="E780" s="34"/>
      <c r="F780" s="90"/>
      <c r="G780" s="83"/>
      <c r="H780" s="83"/>
      <c r="I780" s="90"/>
      <c r="J780" s="82"/>
      <c r="K780" s="82"/>
      <c r="L780" s="82"/>
      <c r="M780" s="82"/>
      <c r="N780" s="82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 x14ac:dyDescent="0.2">
      <c r="A781" s="34"/>
      <c r="B781" s="90"/>
      <c r="C781" s="90"/>
      <c r="D781" s="34"/>
      <c r="E781" s="34"/>
      <c r="F781" s="90"/>
      <c r="G781" s="83"/>
      <c r="H781" s="83"/>
      <c r="I781" s="90"/>
      <c r="J781" s="82"/>
      <c r="K781" s="82"/>
      <c r="L781" s="82"/>
      <c r="M781" s="82"/>
      <c r="N781" s="82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 x14ac:dyDescent="0.2">
      <c r="A782" s="34"/>
      <c r="B782" s="90"/>
      <c r="C782" s="90"/>
      <c r="D782" s="34"/>
      <c r="E782" s="34"/>
      <c r="F782" s="90"/>
      <c r="G782" s="83"/>
      <c r="H782" s="83"/>
      <c r="I782" s="90"/>
      <c r="J782" s="82"/>
      <c r="K782" s="82"/>
      <c r="L782" s="82"/>
      <c r="M782" s="82"/>
      <c r="N782" s="82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 x14ac:dyDescent="0.2">
      <c r="A783" s="34"/>
      <c r="B783" s="90"/>
      <c r="C783" s="90"/>
      <c r="D783" s="34"/>
      <c r="E783" s="34"/>
      <c r="F783" s="90"/>
      <c r="G783" s="83"/>
      <c r="H783" s="83"/>
      <c r="I783" s="90"/>
      <c r="J783" s="82"/>
      <c r="K783" s="82"/>
      <c r="L783" s="82"/>
      <c r="M783" s="82"/>
      <c r="N783" s="82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 x14ac:dyDescent="0.2">
      <c r="A784" s="34"/>
      <c r="B784" s="90"/>
      <c r="C784" s="90"/>
      <c r="D784" s="34"/>
      <c r="E784" s="34"/>
      <c r="F784" s="90"/>
      <c r="G784" s="83"/>
      <c r="H784" s="83"/>
      <c r="I784" s="90"/>
      <c r="J784" s="82"/>
      <c r="K784" s="82"/>
      <c r="L784" s="82"/>
      <c r="M784" s="82"/>
      <c r="N784" s="82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 x14ac:dyDescent="0.2">
      <c r="A785" s="34"/>
      <c r="B785" s="90"/>
      <c r="C785" s="90"/>
      <c r="D785" s="34"/>
      <c r="E785" s="34"/>
      <c r="F785" s="90"/>
      <c r="G785" s="83"/>
      <c r="H785" s="83"/>
      <c r="I785" s="90"/>
      <c r="J785" s="82"/>
      <c r="K785" s="82"/>
      <c r="L785" s="82"/>
      <c r="M785" s="82"/>
      <c r="N785" s="82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 x14ac:dyDescent="0.2">
      <c r="A786" s="34"/>
      <c r="B786" s="90"/>
      <c r="C786" s="90"/>
      <c r="D786" s="34"/>
      <c r="E786" s="34"/>
      <c r="F786" s="90"/>
      <c r="G786" s="83"/>
      <c r="H786" s="83"/>
      <c r="I786" s="90"/>
      <c r="J786" s="82"/>
      <c r="K786" s="82"/>
      <c r="L786" s="82"/>
      <c r="M786" s="82"/>
      <c r="N786" s="82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 x14ac:dyDescent="0.2">
      <c r="A787" s="34"/>
      <c r="B787" s="90"/>
      <c r="C787" s="90"/>
      <c r="D787" s="34"/>
      <c r="E787" s="34"/>
      <c r="F787" s="90"/>
      <c r="G787" s="83"/>
      <c r="H787" s="83"/>
      <c r="I787" s="90"/>
      <c r="J787" s="82"/>
      <c r="K787" s="82"/>
      <c r="L787" s="82"/>
      <c r="M787" s="82"/>
      <c r="N787" s="82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 x14ac:dyDescent="0.2">
      <c r="A788" s="34"/>
      <c r="B788" s="90"/>
      <c r="C788" s="90"/>
      <c r="D788" s="34"/>
      <c r="E788" s="34"/>
      <c r="F788" s="90"/>
      <c r="G788" s="83"/>
      <c r="H788" s="83"/>
      <c r="I788" s="90"/>
      <c r="J788" s="82"/>
      <c r="K788" s="82"/>
      <c r="L788" s="82"/>
      <c r="M788" s="82"/>
      <c r="N788" s="82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 x14ac:dyDescent="0.2">
      <c r="A789" s="34"/>
      <c r="B789" s="90"/>
      <c r="C789" s="90"/>
      <c r="D789" s="34"/>
      <c r="E789" s="34"/>
      <c r="F789" s="90"/>
      <c r="G789" s="83"/>
      <c r="H789" s="83"/>
      <c r="I789" s="90"/>
      <c r="J789" s="82"/>
      <c r="K789" s="82"/>
      <c r="L789" s="82"/>
      <c r="M789" s="82"/>
      <c r="N789" s="82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 x14ac:dyDescent="0.2">
      <c r="A790" s="34"/>
      <c r="B790" s="90"/>
      <c r="C790" s="90"/>
      <c r="D790" s="34"/>
      <c r="E790" s="34"/>
      <c r="F790" s="90"/>
      <c r="G790" s="83"/>
      <c r="H790" s="83"/>
      <c r="I790" s="90"/>
      <c r="J790" s="82"/>
      <c r="K790" s="82"/>
      <c r="L790" s="82"/>
      <c r="M790" s="82"/>
      <c r="N790" s="82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 x14ac:dyDescent="0.2">
      <c r="A791" s="34"/>
      <c r="B791" s="90"/>
      <c r="C791" s="90"/>
      <c r="D791" s="34"/>
      <c r="E791" s="34"/>
      <c r="F791" s="90"/>
      <c r="G791" s="83"/>
      <c r="H791" s="83"/>
      <c r="I791" s="90"/>
      <c r="J791" s="82"/>
      <c r="K791" s="82"/>
      <c r="L791" s="82"/>
      <c r="M791" s="82"/>
      <c r="N791" s="82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 x14ac:dyDescent="0.2">
      <c r="A792" s="34"/>
      <c r="B792" s="90"/>
      <c r="C792" s="90"/>
      <c r="D792" s="34"/>
      <c r="E792" s="34"/>
      <c r="F792" s="90"/>
      <c r="G792" s="83"/>
      <c r="H792" s="83"/>
      <c r="I792" s="90"/>
      <c r="J792" s="82"/>
      <c r="K792" s="82"/>
      <c r="L792" s="82"/>
      <c r="M792" s="82"/>
      <c r="N792" s="82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 x14ac:dyDescent="0.2">
      <c r="A793" s="34"/>
      <c r="B793" s="90"/>
      <c r="C793" s="90"/>
      <c r="D793" s="34"/>
      <c r="E793" s="34"/>
      <c r="F793" s="90"/>
      <c r="G793" s="83"/>
      <c r="H793" s="83"/>
      <c r="I793" s="90"/>
      <c r="J793" s="82"/>
      <c r="K793" s="82"/>
      <c r="L793" s="82"/>
      <c r="M793" s="82"/>
      <c r="N793" s="82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 x14ac:dyDescent="0.2">
      <c r="A794" s="34"/>
      <c r="B794" s="90"/>
      <c r="C794" s="90"/>
      <c r="D794" s="34"/>
      <c r="E794" s="34"/>
      <c r="F794" s="90"/>
      <c r="G794" s="83"/>
      <c r="H794" s="83"/>
      <c r="I794" s="90"/>
      <c r="J794" s="82"/>
      <c r="K794" s="82"/>
      <c r="L794" s="82"/>
      <c r="M794" s="82"/>
      <c r="N794" s="82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 x14ac:dyDescent="0.2">
      <c r="A795" s="34"/>
      <c r="B795" s="90"/>
      <c r="C795" s="90"/>
      <c r="D795" s="34"/>
      <c r="E795" s="34"/>
      <c r="F795" s="90"/>
      <c r="G795" s="83"/>
      <c r="H795" s="83"/>
      <c r="I795" s="90"/>
      <c r="J795" s="82"/>
      <c r="K795" s="82"/>
      <c r="L795" s="82"/>
      <c r="M795" s="82"/>
      <c r="N795" s="82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 x14ac:dyDescent="0.2">
      <c r="A796" s="34"/>
      <c r="B796" s="90"/>
      <c r="C796" s="90"/>
      <c r="D796" s="34"/>
      <c r="E796" s="34"/>
      <c r="F796" s="90"/>
      <c r="G796" s="83"/>
      <c r="H796" s="83"/>
      <c r="I796" s="90"/>
      <c r="J796" s="82"/>
      <c r="K796" s="82"/>
      <c r="L796" s="82"/>
      <c r="M796" s="82"/>
      <c r="N796" s="82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 x14ac:dyDescent="0.2">
      <c r="A797" s="34"/>
      <c r="B797" s="90"/>
      <c r="C797" s="90"/>
      <c r="D797" s="34"/>
      <c r="E797" s="34"/>
      <c r="F797" s="90"/>
      <c r="G797" s="83"/>
      <c r="H797" s="83"/>
      <c r="I797" s="90"/>
      <c r="J797" s="82"/>
      <c r="K797" s="82"/>
      <c r="L797" s="82"/>
      <c r="M797" s="82"/>
      <c r="N797" s="82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 x14ac:dyDescent="0.2">
      <c r="A798" s="34"/>
      <c r="B798" s="90"/>
      <c r="C798" s="90"/>
      <c r="D798" s="34"/>
      <c r="E798" s="34"/>
      <c r="F798" s="90"/>
      <c r="G798" s="83"/>
      <c r="H798" s="83"/>
      <c r="I798" s="90"/>
      <c r="J798" s="82"/>
      <c r="K798" s="82"/>
      <c r="L798" s="82"/>
      <c r="M798" s="82"/>
      <c r="N798" s="82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 x14ac:dyDescent="0.2">
      <c r="A799" s="34"/>
      <c r="B799" s="90"/>
      <c r="C799" s="90"/>
      <c r="D799" s="34"/>
      <c r="E799" s="34"/>
      <c r="F799" s="90"/>
      <c r="G799" s="83"/>
      <c r="H799" s="83"/>
      <c r="I799" s="90"/>
      <c r="J799" s="82"/>
      <c r="K799" s="82"/>
      <c r="L799" s="82"/>
      <c r="M799" s="82"/>
      <c r="N799" s="82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 x14ac:dyDescent="0.2">
      <c r="A800" s="34"/>
      <c r="B800" s="90"/>
      <c r="C800" s="90"/>
      <c r="D800" s="34"/>
      <c r="E800" s="34"/>
      <c r="F800" s="90"/>
      <c r="G800" s="83"/>
      <c r="H800" s="83"/>
      <c r="I800" s="90"/>
      <c r="J800" s="82"/>
      <c r="K800" s="82"/>
      <c r="L800" s="82"/>
      <c r="M800" s="82"/>
      <c r="N800" s="82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 x14ac:dyDescent="0.2">
      <c r="A801" s="34"/>
      <c r="B801" s="90"/>
      <c r="C801" s="90"/>
      <c r="D801" s="34"/>
      <c r="E801" s="34"/>
      <c r="F801" s="90"/>
      <c r="G801" s="83"/>
      <c r="H801" s="83"/>
      <c r="I801" s="90"/>
      <c r="J801" s="82"/>
      <c r="K801" s="82"/>
      <c r="L801" s="82"/>
      <c r="M801" s="82"/>
      <c r="N801" s="82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 x14ac:dyDescent="0.2">
      <c r="A802" s="34"/>
      <c r="B802" s="90"/>
      <c r="C802" s="90"/>
      <c r="D802" s="34"/>
      <c r="E802" s="34"/>
      <c r="F802" s="90"/>
      <c r="G802" s="83"/>
      <c r="H802" s="83"/>
      <c r="I802" s="90"/>
      <c r="J802" s="82"/>
      <c r="K802" s="82"/>
      <c r="L802" s="82"/>
      <c r="M802" s="82"/>
      <c r="N802" s="82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 x14ac:dyDescent="0.2">
      <c r="A803" s="34"/>
      <c r="B803" s="90"/>
      <c r="C803" s="90"/>
      <c r="D803" s="34"/>
      <c r="E803" s="34"/>
      <c r="F803" s="90"/>
      <c r="G803" s="83"/>
      <c r="H803" s="83"/>
      <c r="I803" s="90"/>
      <c r="J803" s="82"/>
      <c r="K803" s="82"/>
      <c r="L803" s="82"/>
      <c r="M803" s="82"/>
      <c r="N803" s="82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 x14ac:dyDescent="0.2">
      <c r="A804" s="34"/>
      <c r="B804" s="90"/>
      <c r="C804" s="90"/>
      <c r="D804" s="34"/>
      <c r="E804" s="34"/>
      <c r="F804" s="90"/>
      <c r="G804" s="83"/>
      <c r="H804" s="83"/>
      <c r="I804" s="90"/>
      <c r="J804" s="82"/>
      <c r="K804" s="82"/>
      <c r="L804" s="82"/>
      <c r="M804" s="82"/>
      <c r="N804" s="82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 x14ac:dyDescent="0.2">
      <c r="A805" s="34"/>
      <c r="B805" s="90"/>
      <c r="C805" s="90"/>
      <c r="D805" s="34"/>
      <c r="E805" s="34"/>
      <c r="F805" s="90"/>
      <c r="G805" s="83"/>
      <c r="H805" s="83"/>
      <c r="I805" s="90"/>
      <c r="J805" s="82"/>
      <c r="K805" s="82"/>
      <c r="L805" s="82"/>
      <c r="M805" s="82"/>
      <c r="N805" s="82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 x14ac:dyDescent="0.2">
      <c r="A806" s="34"/>
      <c r="B806" s="90"/>
      <c r="C806" s="90"/>
      <c r="D806" s="34"/>
      <c r="E806" s="34"/>
      <c r="F806" s="90"/>
      <c r="G806" s="83"/>
      <c r="H806" s="83"/>
      <c r="I806" s="90"/>
      <c r="J806" s="82"/>
      <c r="K806" s="82"/>
      <c r="L806" s="82"/>
      <c r="M806" s="82"/>
      <c r="N806" s="82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 x14ac:dyDescent="0.2">
      <c r="A807" s="34"/>
      <c r="B807" s="90"/>
      <c r="C807" s="90"/>
      <c r="D807" s="34"/>
      <c r="E807" s="34"/>
      <c r="F807" s="90"/>
      <c r="G807" s="83"/>
      <c r="H807" s="83"/>
      <c r="I807" s="90"/>
      <c r="J807" s="82"/>
      <c r="K807" s="82"/>
      <c r="L807" s="82"/>
      <c r="M807" s="82"/>
      <c r="N807" s="82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 x14ac:dyDescent="0.2">
      <c r="A808" s="34"/>
      <c r="B808" s="90"/>
      <c r="C808" s="90"/>
      <c r="D808" s="34"/>
      <c r="E808" s="34"/>
      <c r="F808" s="90"/>
      <c r="G808" s="83"/>
      <c r="H808" s="83"/>
      <c r="I808" s="90"/>
      <c r="J808" s="82"/>
      <c r="K808" s="82"/>
      <c r="L808" s="82"/>
      <c r="M808" s="82"/>
      <c r="N808" s="82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 x14ac:dyDescent="0.2">
      <c r="A809" s="34"/>
      <c r="B809" s="90"/>
      <c r="C809" s="90"/>
      <c r="D809" s="34"/>
      <c r="E809" s="34"/>
      <c r="F809" s="90"/>
      <c r="G809" s="83"/>
      <c r="H809" s="83"/>
      <c r="I809" s="90"/>
      <c r="J809" s="82"/>
      <c r="K809" s="82"/>
      <c r="L809" s="82"/>
      <c r="M809" s="82"/>
      <c r="N809" s="82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 x14ac:dyDescent="0.2">
      <c r="A810" s="34"/>
      <c r="B810" s="90"/>
      <c r="C810" s="90"/>
      <c r="D810" s="34"/>
      <c r="E810" s="34"/>
      <c r="F810" s="90"/>
      <c r="G810" s="83"/>
      <c r="H810" s="83"/>
      <c r="I810" s="90"/>
      <c r="J810" s="82"/>
      <c r="K810" s="82"/>
      <c r="L810" s="82"/>
      <c r="M810" s="82"/>
      <c r="N810" s="82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 x14ac:dyDescent="0.2">
      <c r="A811" s="34"/>
      <c r="B811" s="90"/>
      <c r="C811" s="90"/>
      <c r="D811" s="34"/>
      <c r="E811" s="34"/>
      <c r="F811" s="90"/>
      <c r="G811" s="83"/>
      <c r="H811" s="83"/>
      <c r="I811" s="90"/>
      <c r="J811" s="82"/>
      <c r="K811" s="82"/>
      <c r="L811" s="82"/>
      <c r="M811" s="82"/>
      <c r="N811" s="82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 x14ac:dyDescent="0.2">
      <c r="A812" s="34"/>
      <c r="B812" s="90"/>
      <c r="C812" s="90"/>
      <c r="D812" s="34"/>
      <c r="E812" s="34"/>
      <c r="F812" s="90"/>
      <c r="G812" s="83"/>
      <c r="H812" s="83"/>
      <c r="I812" s="90"/>
      <c r="J812" s="82"/>
      <c r="K812" s="82"/>
      <c r="L812" s="82"/>
      <c r="M812" s="82"/>
      <c r="N812" s="82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 x14ac:dyDescent="0.2">
      <c r="A813" s="34"/>
      <c r="B813" s="90"/>
      <c r="C813" s="90"/>
      <c r="D813" s="34"/>
      <c r="E813" s="34"/>
      <c r="F813" s="90"/>
      <c r="G813" s="83"/>
      <c r="H813" s="83"/>
      <c r="I813" s="90"/>
      <c r="J813" s="82"/>
      <c r="K813" s="82"/>
      <c r="L813" s="82"/>
      <c r="M813" s="82"/>
      <c r="N813" s="82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 x14ac:dyDescent="0.2">
      <c r="A814" s="34"/>
      <c r="B814" s="90"/>
      <c r="C814" s="90"/>
      <c r="D814" s="34"/>
      <c r="E814" s="34"/>
      <c r="F814" s="90"/>
      <c r="G814" s="83"/>
      <c r="H814" s="83"/>
      <c r="I814" s="90"/>
      <c r="J814" s="82"/>
      <c r="K814" s="82"/>
      <c r="L814" s="82"/>
      <c r="M814" s="82"/>
      <c r="N814" s="82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 x14ac:dyDescent="0.2">
      <c r="A815" s="34"/>
      <c r="B815" s="90"/>
      <c r="C815" s="90"/>
      <c r="D815" s="34"/>
      <c r="E815" s="34"/>
      <c r="F815" s="90"/>
      <c r="G815" s="83"/>
      <c r="H815" s="83"/>
      <c r="I815" s="90"/>
      <c r="J815" s="82"/>
      <c r="K815" s="82"/>
      <c r="L815" s="82"/>
      <c r="M815" s="82"/>
      <c r="N815" s="82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 x14ac:dyDescent="0.2">
      <c r="A816" s="34"/>
      <c r="B816" s="90"/>
      <c r="C816" s="90"/>
      <c r="D816" s="34"/>
      <c r="E816" s="34"/>
      <c r="F816" s="90"/>
      <c r="G816" s="83"/>
      <c r="H816" s="83"/>
      <c r="I816" s="90"/>
      <c r="J816" s="82"/>
      <c r="K816" s="82"/>
      <c r="L816" s="82"/>
      <c r="M816" s="82"/>
      <c r="N816" s="82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 x14ac:dyDescent="0.2">
      <c r="A817" s="34"/>
      <c r="B817" s="90"/>
      <c r="C817" s="90"/>
      <c r="D817" s="34"/>
      <c r="E817" s="34"/>
      <c r="F817" s="90"/>
      <c r="G817" s="83"/>
      <c r="H817" s="83"/>
      <c r="I817" s="90"/>
      <c r="J817" s="82"/>
      <c r="K817" s="82"/>
      <c r="L817" s="82"/>
      <c r="M817" s="82"/>
      <c r="N817" s="82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 x14ac:dyDescent="0.2">
      <c r="A818" s="34"/>
      <c r="B818" s="90"/>
      <c r="C818" s="90"/>
      <c r="D818" s="34"/>
      <c r="E818" s="34"/>
      <c r="F818" s="90"/>
      <c r="G818" s="83"/>
      <c r="H818" s="83"/>
      <c r="I818" s="90"/>
      <c r="J818" s="82"/>
      <c r="K818" s="82"/>
      <c r="L818" s="82"/>
      <c r="M818" s="82"/>
      <c r="N818" s="82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 x14ac:dyDescent="0.2">
      <c r="A819" s="34"/>
      <c r="B819" s="90"/>
      <c r="C819" s="90"/>
      <c r="D819" s="34"/>
      <c r="E819" s="34"/>
      <c r="F819" s="90"/>
      <c r="G819" s="83"/>
      <c r="H819" s="83"/>
      <c r="I819" s="90"/>
      <c r="J819" s="82"/>
      <c r="K819" s="82"/>
      <c r="L819" s="82"/>
      <c r="M819" s="82"/>
      <c r="N819" s="82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 x14ac:dyDescent="0.2">
      <c r="A820" s="34"/>
      <c r="B820" s="90"/>
      <c r="C820" s="90"/>
      <c r="D820" s="34"/>
      <c r="E820" s="34"/>
      <c r="F820" s="90"/>
      <c r="G820" s="83"/>
      <c r="H820" s="83"/>
      <c r="I820" s="90"/>
      <c r="J820" s="82"/>
      <c r="K820" s="82"/>
      <c r="L820" s="82"/>
      <c r="M820" s="82"/>
      <c r="N820" s="82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 x14ac:dyDescent="0.2">
      <c r="A821" s="34"/>
      <c r="B821" s="90"/>
      <c r="C821" s="90"/>
      <c r="D821" s="34"/>
      <c r="E821" s="34"/>
      <c r="F821" s="90"/>
      <c r="G821" s="83"/>
      <c r="H821" s="83"/>
      <c r="I821" s="90"/>
      <c r="J821" s="82"/>
      <c r="K821" s="82"/>
      <c r="L821" s="82"/>
      <c r="M821" s="82"/>
      <c r="N821" s="82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 x14ac:dyDescent="0.2">
      <c r="A822" s="34"/>
      <c r="B822" s="90"/>
      <c r="C822" s="90"/>
      <c r="D822" s="34"/>
      <c r="E822" s="34"/>
      <c r="F822" s="90"/>
      <c r="G822" s="83"/>
      <c r="H822" s="83"/>
      <c r="I822" s="90"/>
      <c r="J822" s="82"/>
      <c r="K822" s="82"/>
      <c r="L822" s="82"/>
      <c r="M822" s="82"/>
      <c r="N822" s="82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 x14ac:dyDescent="0.2">
      <c r="A823" s="34"/>
      <c r="B823" s="90"/>
      <c r="C823" s="90"/>
      <c r="D823" s="34"/>
      <c r="E823" s="34"/>
      <c r="F823" s="90"/>
      <c r="G823" s="83"/>
      <c r="H823" s="83"/>
      <c r="I823" s="90"/>
      <c r="J823" s="82"/>
      <c r="K823" s="82"/>
      <c r="L823" s="82"/>
      <c r="M823" s="82"/>
      <c r="N823" s="82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 x14ac:dyDescent="0.2">
      <c r="A824" s="34"/>
      <c r="B824" s="90"/>
      <c r="C824" s="90"/>
      <c r="D824" s="34"/>
      <c r="E824" s="34"/>
      <c r="F824" s="90"/>
      <c r="G824" s="83"/>
      <c r="H824" s="83"/>
      <c r="I824" s="90"/>
      <c r="J824" s="82"/>
      <c r="K824" s="82"/>
      <c r="L824" s="82"/>
      <c r="M824" s="82"/>
      <c r="N824" s="82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 x14ac:dyDescent="0.2">
      <c r="A825" s="34"/>
      <c r="B825" s="90"/>
      <c r="C825" s="90"/>
      <c r="D825" s="34"/>
      <c r="E825" s="34"/>
      <c r="F825" s="90"/>
      <c r="G825" s="83"/>
      <c r="H825" s="83"/>
      <c r="I825" s="90"/>
      <c r="J825" s="82"/>
      <c r="K825" s="82"/>
      <c r="L825" s="82"/>
      <c r="M825" s="82"/>
      <c r="N825" s="82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 x14ac:dyDescent="0.2">
      <c r="A826" s="34"/>
      <c r="B826" s="90"/>
      <c r="C826" s="90"/>
      <c r="D826" s="34"/>
      <c r="E826" s="34"/>
      <c r="F826" s="90"/>
      <c r="G826" s="83"/>
      <c r="H826" s="83"/>
      <c r="I826" s="90"/>
      <c r="J826" s="82"/>
      <c r="K826" s="82"/>
      <c r="L826" s="82"/>
      <c r="M826" s="82"/>
      <c r="N826" s="82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 x14ac:dyDescent="0.2">
      <c r="A827" s="34"/>
      <c r="B827" s="90"/>
      <c r="C827" s="90"/>
      <c r="D827" s="34"/>
      <c r="E827" s="34"/>
      <c r="F827" s="90"/>
      <c r="G827" s="83"/>
      <c r="H827" s="83"/>
      <c r="I827" s="90"/>
      <c r="J827" s="82"/>
      <c r="K827" s="82"/>
      <c r="L827" s="82"/>
      <c r="M827" s="82"/>
      <c r="N827" s="82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 x14ac:dyDescent="0.2">
      <c r="A828" s="34"/>
      <c r="B828" s="90"/>
      <c r="C828" s="90"/>
      <c r="D828" s="34"/>
      <c r="E828" s="34"/>
      <c r="F828" s="90"/>
      <c r="G828" s="83"/>
      <c r="H828" s="83"/>
      <c r="I828" s="90"/>
      <c r="J828" s="82"/>
      <c r="K828" s="82"/>
      <c r="L828" s="82"/>
      <c r="M828" s="82"/>
      <c r="N828" s="82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 x14ac:dyDescent="0.2">
      <c r="A829" s="34"/>
      <c r="B829" s="90"/>
      <c r="C829" s="90"/>
      <c r="D829" s="34"/>
      <c r="E829" s="34"/>
      <c r="F829" s="90"/>
      <c r="G829" s="83"/>
      <c r="H829" s="83"/>
      <c r="I829" s="90"/>
      <c r="J829" s="82"/>
      <c r="K829" s="82"/>
      <c r="L829" s="82"/>
      <c r="M829" s="82"/>
      <c r="N829" s="82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 x14ac:dyDescent="0.2">
      <c r="A830" s="34"/>
      <c r="B830" s="90"/>
      <c r="C830" s="90"/>
      <c r="D830" s="34"/>
      <c r="E830" s="34"/>
      <c r="F830" s="90"/>
      <c r="G830" s="83"/>
      <c r="H830" s="83"/>
      <c r="I830" s="90"/>
      <c r="J830" s="82"/>
      <c r="K830" s="82"/>
      <c r="L830" s="82"/>
      <c r="M830" s="82"/>
      <c r="N830" s="82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 x14ac:dyDescent="0.2">
      <c r="A831" s="34"/>
      <c r="B831" s="90"/>
      <c r="C831" s="90"/>
      <c r="D831" s="34"/>
      <c r="E831" s="34"/>
      <c r="F831" s="90"/>
      <c r="G831" s="83"/>
      <c r="H831" s="83"/>
      <c r="I831" s="90"/>
      <c r="J831" s="82"/>
      <c r="K831" s="82"/>
      <c r="L831" s="82"/>
      <c r="M831" s="82"/>
      <c r="N831" s="82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 x14ac:dyDescent="0.2">
      <c r="A832" s="34"/>
      <c r="B832" s="90"/>
      <c r="C832" s="90"/>
      <c r="D832" s="34"/>
      <c r="E832" s="34"/>
      <c r="F832" s="90"/>
      <c r="G832" s="83"/>
      <c r="H832" s="83"/>
      <c r="I832" s="90"/>
      <c r="J832" s="82"/>
      <c r="K832" s="82"/>
      <c r="L832" s="82"/>
      <c r="M832" s="82"/>
      <c r="N832" s="82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 x14ac:dyDescent="0.2">
      <c r="A833" s="34"/>
      <c r="B833" s="90"/>
      <c r="C833" s="90"/>
      <c r="D833" s="34"/>
      <c r="E833" s="34"/>
      <c r="F833" s="90"/>
      <c r="G833" s="83"/>
      <c r="H833" s="83"/>
      <c r="I833" s="90"/>
      <c r="J833" s="82"/>
      <c r="K833" s="82"/>
      <c r="L833" s="82"/>
      <c r="M833" s="82"/>
      <c r="N833" s="82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 x14ac:dyDescent="0.2">
      <c r="A834" s="34"/>
      <c r="B834" s="90"/>
      <c r="C834" s="90"/>
      <c r="D834" s="34"/>
      <c r="E834" s="34"/>
      <c r="F834" s="90"/>
      <c r="G834" s="83"/>
      <c r="H834" s="83"/>
      <c r="I834" s="90"/>
      <c r="J834" s="82"/>
      <c r="K834" s="82"/>
      <c r="L834" s="82"/>
      <c r="M834" s="82"/>
      <c r="N834" s="82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 x14ac:dyDescent="0.2">
      <c r="A835" s="34"/>
      <c r="B835" s="90"/>
      <c r="C835" s="90"/>
      <c r="D835" s="34"/>
      <c r="E835" s="34"/>
      <c r="F835" s="90"/>
      <c r="G835" s="83"/>
      <c r="H835" s="83"/>
      <c r="I835" s="90"/>
      <c r="J835" s="82"/>
      <c r="K835" s="82"/>
      <c r="L835" s="82"/>
      <c r="M835" s="82"/>
      <c r="N835" s="82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 x14ac:dyDescent="0.2">
      <c r="A836" s="34"/>
      <c r="B836" s="90"/>
      <c r="C836" s="90"/>
      <c r="D836" s="34"/>
      <c r="E836" s="34"/>
      <c r="F836" s="90"/>
      <c r="G836" s="83"/>
      <c r="H836" s="83"/>
      <c r="I836" s="90"/>
      <c r="J836" s="82"/>
      <c r="K836" s="82"/>
      <c r="L836" s="82"/>
      <c r="M836" s="82"/>
      <c r="N836" s="82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 x14ac:dyDescent="0.2">
      <c r="A837" s="34"/>
      <c r="B837" s="90"/>
      <c r="C837" s="90"/>
      <c r="D837" s="34"/>
      <c r="E837" s="34"/>
      <c r="F837" s="90"/>
      <c r="G837" s="83"/>
      <c r="H837" s="83"/>
      <c r="I837" s="90"/>
      <c r="J837" s="82"/>
      <c r="K837" s="82"/>
      <c r="L837" s="82"/>
      <c r="M837" s="82"/>
      <c r="N837" s="82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 x14ac:dyDescent="0.2">
      <c r="A838" s="34"/>
      <c r="B838" s="90"/>
      <c r="C838" s="90"/>
      <c r="D838" s="34"/>
      <c r="E838" s="34"/>
      <c r="F838" s="90"/>
      <c r="G838" s="83"/>
      <c r="H838" s="83"/>
      <c r="I838" s="90"/>
      <c r="J838" s="82"/>
      <c r="K838" s="82"/>
      <c r="L838" s="82"/>
      <c r="M838" s="82"/>
      <c r="N838" s="82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 x14ac:dyDescent="0.2">
      <c r="A839" s="34"/>
      <c r="B839" s="90"/>
      <c r="C839" s="90"/>
      <c r="D839" s="34"/>
      <c r="E839" s="34"/>
      <c r="F839" s="90"/>
      <c r="G839" s="83"/>
      <c r="H839" s="83"/>
      <c r="I839" s="90"/>
      <c r="J839" s="82"/>
      <c r="K839" s="82"/>
      <c r="L839" s="82"/>
      <c r="M839" s="82"/>
      <c r="N839" s="82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 x14ac:dyDescent="0.2">
      <c r="A840" s="34"/>
      <c r="B840" s="90"/>
      <c r="C840" s="90"/>
      <c r="D840" s="34"/>
      <c r="E840" s="34"/>
      <c r="F840" s="90"/>
      <c r="G840" s="83"/>
      <c r="H840" s="83"/>
      <c r="I840" s="90"/>
      <c r="J840" s="82"/>
      <c r="K840" s="82"/>
      <c r="L840" s="82"/>
      <c r="M840" s="82"/>
      <c r="N840" s="82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 x14ac:dyDescent="0.2">
      <c r="A841" s="34"/>
      <c r="B841" s="90"/>
      <c r="C841" s="90"/>
      <c r="D841" s="34"/>
      <c r="E841" s="34"/>
      <c r="F841" s="90"/>
      <c r="G841" s="83"/>
      <c r="H841" s="83"/>
      <c r="I841" s="90"/>
      <c r="J841" s="82"/>
      <c r="K841" s="82"/>
      <c r="L841" s="82"/>
      <c r="M841" s="82"/>
      <c r="N841" s="82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 x14ac:dyDescent="0.2">
      <c r="A842" s="34"/>
      <c r="B842" s="90"/>
      <c r="C842" s="90"/>
      <c r="D842" s="34"/>
      <c r="E842" s="34"/>
      <c r="F842" s="90"/>
      <c r="G842" s="83"/>
      <c r="H842" s="83"/>
      <c r="I842" s="90"/>
      <c r="J842" s="82"/>
      <c r="K842" s="82"/>
      <c r="L842" s="82"/>
      <c r="M842" s="82"/>
      <c r="N842" s="82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 x14ac:dyDescent="0.2">
      <c r="A843" s="34"/>
      <c r="B843" s="90"/>
      <c r="C843" s="90"/>
      <c r="D843" s="34"/>
      <c r="E843" s="34"/>
      <c r="F843" s="90"/>
      <c r="G843" s="83"/>
      <c r="H843" s="83"/>
      <c r="I843" s="90"/>
      <c r="J843" s="82"/>
      <c r="K843" s="82"/>
      <c r="L843" s="82"/>
      <c r="M843" s="82"/>
      <c r="N843" s="82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 x14ac:dyDescent="0.2">
      <c r="A844" s="34"/>
      <c r="B844" s="90"/>
      <c r="C844" s="90"/>
      <c r="D844" s="34"/>
      <c r="E844" s="34"/>
      <c r="F844" s="90"/>
      <c r="G844" s="83"/>
      <c r="H844" s="83"/>
      <c r="I844" s="90"/>
      <c r="J844" s="82"/>
      <c r="K844" s="82"/>
      <c r="L844" s="82"/>
      <c r="M844" s="82"/>
      <c r="N844" s="82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 x14ac:dyDescent="0.2">
      <c r="A845" s="34"/>
      <c r="B845" s="90"/>
      <c r="C845" s="90"/>
      <c r="D845" s="34"/>
      <c r="E845" s="34"/>
      <c r="F845" s="90"/>
      <c r="G845" s="83"/>
      <c r="H845" s="83"/>
      <c r="I845" s="90"/>
      <c r="J845" s="82"/>
      <c r="K845" s="82"/>
      <c r="L845" s="82"/>
      <c r="M845" s="82"/>
      <c r="N845" s="82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 x14ac:dyDescent="0.2">
      <c r="A846" s="34"/>
      <c r="B846" s="90"/>
      <c r="C846" s="90"/>
      <c r="D846" s="34"/>
      <c r="E846" s="34"/>
      <c r="F846" s="90"/>
      <c r="G846" s="83"/>
      <c r="H846" s="83"/>
      <c r="I846" s="90"/>
      <c r="J846" s="82"/>
      <c r="K846" s="82"/>
      <c r="L846" s="82"/>
      <c r="M846" s="82"/>
      <c r="N846" s="82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 x14ac:dyDescent="0.2">
      <c r="A847" s="34"/>
      <c r="B847" s="90"/>
      <c r="C847" s="90"/>
      <c r="D847" s="34"/>
      <c r="E847" s="34"/>
      <c r="F847" s="90"/>
      <c r="G847" s="83"/>
      <c r="H847" s="83"/>
      <c r="I847" s="90"/>
      <c r="J847" s="82"/>
      <c r="K847" s="82"/>
      <c r="L847" s="82"/>
      <c r="M847" s="82"/>
      <c r="N847" s="82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 x14ac:dyDescent="0.2">
      <c r="A848" s="34"/>
      <c r="B848" s="90"/>
      <c r="C848" s="90"/>
      <c r="D848" s="34"/>
      <c r="E848" s="34"/>
      <c r="F848" s="90"/>
      <c r="G848" s="83"/>
      <c r="H848" s="83"/>
      <c r="I848" s="90"/>
      <c r="J848" s="82"/>
      <c r="K848" s="82"/>
      <c r="L848" s="82"/>
      <c r="M848" s="82"/>
      <c r="N848" s="82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 x14ac:dyDescent="0.2">
      <c r="A849" s="34"/>
      <c r="B849" s="90"/>
      <c r="C849" s="90"/>
      <c r="D849" s="34"/>
      <c r="E849" s="34"/>
      <c r="F849" s="90"/>
      <c r="G849" s="83"/>
      <c r="H849" s="83"/>
      <c r="I849" s="90"/>
      <c r="J849" s="82"/>
      <c r="K849" s="82"/>
      <c r="L849" s="82"/>
      <c r="M849" s="82"/>
      <c r="N849" s="82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 x14ac:dyDescent="0.2">
      <c r="A850" s="34"/>
      <c r="B850" s="90"/>
      <c r="C850" s="90"/>
      <c r="D850" s="34"/>
      <c r="E850" s="34"/>
      <c r="F850" s="90"/>
      <c r="G850" s="83"/>
      <c r="H850" s="83"/>
      <c r="I850" s="90"/>
      <c r="J850" s="82"/>
      <c r="K850" s="82"/>
      <c r="L850" s="82"/>
      <c r="M850" s="82"/>
      <c r="N850" s="82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 x14ac:dyDescent="0.2">
      <c r="A851" s="34"/>
      <c r="B851" s="90"/>
      <c r="C851" s="90"/>
      <c r="D851" s="34"/>
      <c r="E851" s="34"/>
      <c r="F851" s="90"/>
      <c r="G851" s="83"/>
      <c r="H851" s="83"/>
      <c r="I851" s="90"/>
      <c r="J851" s="82"/>
      <c r="K851" s="82"/>
      <c r="L851" s="82"/>
      <c r="M851" s="82"/>
      <c r="N851" s="82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 x14ac:dyDescent="0.2">
      <c r="A852" s="34"/>
      <c r="B852" s="90"/>
      <c r="C852" s="90"/>
      <c r="D852" s="34"/>
      <c r="E852" s="34"/>
      <c r="F852" s="90"/>
      <c r="G852" s="83"/>
      <c r="H852" s="83"/>
      <c r="I852" s="90"/>
      <c r="J852" s="82"/>
      <c r="K852" s="82"/>
      <c r="L852" s="82"/>
      <c r="M852" s="82"/>
      <c r="N852" s="82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 x14ac:dyDescent="0.2">
      <c r="A853" s="34"/>
      <c r="B853" s="90"/>
      <c r="C853" s="90"/>
      <c r="D853" s="34"/>
      <c r="E853" s="34"/>
      <c r="F853" s="90"/>
      <c r="G853" s="83"/>
      <c r="H853" s="83"/>
      <c r="I853" s="90"/>
      <c r="J853" s="82"/>
      <c r="K853" s="82"/>
      <c r="L853" s="82"/>
      <c r="M853" s="82"/>
      <c r="N853" s="82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 x14ac:dyDescent="0.2">
      <c r="A854" s="34"/>
      <c r="B854" s="90"/>
      <c r="C854" s="90"/>
      <c r="D854" s="34"/>
      <c r="E854" s="34"/>
      <c r="F854" s="90"/>
      <c r="G854" s="83"/>
      <c r="H854" s="83"/>
      <c r="I854" s="90"/>
      <c r="J854" s="82"/>
      <c r="K854" s="82"/>
      <c r="L854" s="82"/>
      <c r="M854" s="82"/>
      <c r="N854" s="82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 x14ac:dyDescent="0.2">
      <c r="A855" s="34"/>
      <c r="B855" s="90"/>
      <c r="C855" s="90"/>
      <c r="D855" s="34"/>
      <c r="E855" s="34"/>
      <c r="F855" s="90"/>
      <c r="G855" s="83"/>
      <c r="H855" s="83"/>
      <c r="I855" s="90"/>
      <c r="J855" s="82"/>
      <c r="K855" s="82"/>
      <c r="L855" s="82"/>
      <c r="M855" s="82"/>
      <c r="N855" s="82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 x14ac:dyDescent="0.2">
      <c r="A856" s="34"/>
      <c r="B856" s="90"/>
      <c r="C856" s="90"/>
      <c r="D856" s="34"/>
      <c r="E856" s="34"/>
      <c r="F856" s="90"/>
      <c r="G856" s="83"/>
      <c r="H856" s="83"/>
      <c r="I856" s="90"/>
      <c r="J856" s="82"/>
      <c r="K856" s="82"/>
      <c r="L856" s="82"/>
      <c r="M856" s="82"/>
      <c r="N856" s="82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 x14ac:dyDescent="0.2">
      <c r="A857" s="34"/>
      <c r="B857" s="90"/>
      <c r="C857" s="90"/>
      <c r="D857" s="34"/>
      <c r="E857" s="34"/>
      <c r="F857" s="90"/>
      <c r="G857" s="83"/>
      <c r="H857" s="83"/>
      <c r="I857" s="90"/>
      <c r="J857" s="82"/>
      <c r="K857" s="82"/>
      <c r="L857" s="82"/>
      <c r="M857" s="82"/>
      <c r="N857" s="82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 x14ac:dyDescent="0.2">
      <c r="A858" s="34"/>
      <c r="B858" s="90"/>
      <c r="C858" s="90"/>
      <c r="D858" s="34"/>
      <c r="E858" s="34"/>
      <c r="F858" s="90"/>
      <c r="G858" s="83"/>
      <c r="H858" s="83"/>
      <c r="I858" s="90"/>
      <c r="J858" s="82"/>
      <c r="K858" s="82"/>
      <c r="L858" s="82"/>
      <c r="M858" s="82"/>
      <c r="N858" s="82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 x14ac:dyDescent="0.2">
      <c r="A859" s="34"/>
      <c r="B859" s="90"/>
      <c r="C859" s="90"/>
      <c r="D859" s="34"/>
      <c r="E859" s="34"/>
      <c r="F859" s="90"/>
      <c r="G859" s="83"/>
      <c r="H859" s="83"/>
      <c r="I859" s="90"/>
      <c r="J859" s="82"/>
      <c r="K859" s="82"/>
      <c r="L859" s="82"/>
      <c r="M859" s="82"/>
      <c r="N859" s="82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 x14ac:dyDescent="0.2">
      <c r="A860" s="34"/>
      <c r="B860" s="90"/>
      <c r="C860" s="90"/>
      <c r="D860" s="34"/>
      <c r="E860" s="34"/>
      <c r="F860" s="90"/>
      <c r="G860" s="83"/>
      <c r="H860" s="83"/>
      <c r="I860" s="90"/>
      <c r="J860" s="82"/>
      <c r="K860" s="82"/>
      <c r="L860" s="82"/>
      <c r="M860" s="82"/>
      <c r="N860" s="82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 x14ac:dyDescent="0.2">
      <c r="A861" s="34"/>
      <c r="B861" s="90"/>
      <c r="C861" s="90"/>
      <c r="D861" s="34"/>
      <c r="E861" s="34"/>
      <c r="F861" s="90"/>
      <c r="G861" s="83"/>
      <c r="H861" s="83"/>
      <c r="I861" s="90"/>
      <c r="J861" s="82"/>
      <c r="K861" s="82"/>
      <c r="L861" s="82"/>
      <c r="M861" s="82"/>
      <c r="N861" s="82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 x14ac:dyDescent="0.2">
      <c r="A862" s="34"/>
      <c r="B862" s="90"/>
      <c r="C862" s="90"/>
      <c r="D862" s="34"/>
      <c r="E862" s="34"/>
      <c r="F862" s="90"/>
      <c r="G862" s="83"/>
      <c r="H862" s="83"/>
      <c r="I862" s="90"/>
      <c r="J862" s="82"/>
      <c r="K862" s="82"/>
      <c r="L862" s="82"/>
      <c r="M862" s="82"/>
      <c r="N862" s="82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 x14ac:dyDescent="0.2">
      <c r="A863" s="34"/>
      <c r="B863" s="90"/>
      <c r="C863" s="90"/>
      <c r="D863" s="34"/>
      <c r="E863" s="34"/>
      <c r="F863" s="90"/>
      <c r="G863" s="83"/>
      <c r="H863" s="83"/>
      <c r="I863" s="90"/>
      <c r="J863" s="82"/>
      <c r="K863" s="82"/>
      <c r="L863" s="82"/>
      <c r="M863" s="82"/>
      <c r="N863" s="82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 x14ac:dyDescent="0.2">
      <c r="A864" s="34"/>
      <c r="B864" s="90"/>
      <c r="C864" s="90"/>
      <c r="D864" s="34"/>
      <c r="E864" s="34"/>
      <c r="F864" s="90"/>
      <c r="G864" s="83"/>
      <c r="H864" s="83"/>
      <c r="I864" s="90"/>
      <c r="J864" s="82"/>
      <c r="K864" s="82"/>
      <c r="L864" s="82"/>
      <c r="M864" s="82"/>
      <c r="N864" s="82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 x14ac:dyDescent="0.2">
      <c r="A865" s="34"/>
      <c r="B865" s="90"/>
      <c r="C865" s="90"/>
      <c r="D865" s="34"/>
      <c r="E865" s="34"/>
      <c r="F865" s="90"/>
      <c r="G865" s="83"/>
      <c r="H865" s="83"/>
      <c r="I865" s="90"/>
      <c r="J865" s="82"/>
      <c r="K865" s="82"/>
      <c r="L865" s="82"/>
      <c r="M865" s="82"/>
      <c r="N865" s="82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 x14ac:dyDescent="0.2">
      <c r="A866" s="34"/>
      <c r="B866" s="90"/>
      <c r="C866" s="90"/>
      <c r="D866" s="34"/>
      <c r="E866" s="34"/>
      <c r="F866" s="90"/>
      <c r="G866" s="83"/>
      <c r="H866" s="83"/>
      <c r="I866" s="90"/>
      <c r="J866" s="82"/>
      <c r="K866" s="82"/>
      <c r="L866" s="82"/>
      <c r="M866" s="82"/>
      <c r="N866" s="82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 x14ac:dyDescent="0.2">
      <c r="A867" s="34"/>
      <c r="B867" s="90"/>
      <c r="C867" s="90"/>
      <c r="D867" s="34"/>
      <c r="E867" s="34"/>
      <c r="F867" s="90"/>
      <c r="G867" s="83"/>
      <c r="H867" s="83"/>
      <c r="I867" s="90"/>
      <c r="J867" s="82"/>
      <c r="K867" s="82"/>
      <c r="L867" s="82"/>
      <c r="M867" s="82"/>
      <c r="N867" s="82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 x14ac:dyDescent="0.2">
      <c r="A868" s="34"/>
      <c r="B868" s="90"/>
      <c r="C868" s="90"/>
      <c r="D868" s="34"/>
      <c r="E868" s="34"/>
      <c r="F868" s="90"/>
      <c r="G868" s="83"/>
      <c r="H868" s="83"/>
      <c r="I868" s="90"/>
      <c r="J868" s="82"/>
      <c r="K868" s="82"/>
      <c r="L868" s="82"/>
      <c r="M868" s="82"/>
      <c r="N868" s="82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 x14ac:dyDescent="0.2">
      <c r="A869" s="34"/>
      <c r="B869" s="90"/>
      <c r="C869" s="90"/>
      <c r="D869" s="34"/>
      <c r="E869" s="34"/>
      <c r="F869" s="90"/>
      <c r="G869" s="83"/>
      <c r="H869" s="83"/>
      <c r="I869" s="90"/>
      <c r="J869" s="82"/>
      <c r="K869" s="82"/>
      <c r="L869" s="82"/>
      <c r="M869" s="82"/>
      <c r="N869" s="82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 x14ac:dyDescent="0.2">
      <c r="A870" s="34"/>
      <c r="B870" s="90"/>
      <c r="C870" s="90"/>
      <c r="D870" s="34"/>
      <c r="E870" s="34"/>
      <c r="F870" s="90"/>
      <c r="G870" s="83"/>
      <c r="H870" s="83"/>
      <c r="I870" s="90"/>
      <c r="J870" s="82"/>
      <c r="K870" s="82"/>
      <c r="L870" s="82"/>
      <c r="M870" s="82"/>
      <c r="N870" s="82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 x14ac:dyDescent="0.2">
      <c r="A871" s="34"/>
      <c r="B871" s="90"/>
      <c r="C871" s="90"/>
      <c r="D871" s="34"/>
      <c r="E871" s="34"/>
      <c r="F871" s="90"/>
      <c r="G871" s="83"/>
      <c r="H871" s="83"/>
      <c r="I871" s="90"/>
      <c r="J871" s="82"/>
      <c r="K871" s="82"/>
      <c r="L871" s="82"/>
      <c r="M871" s="82"/>
      <c r="N871" s="82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 x14ac:dyDescent="0.2">
      <c r="A872" s="34"/>
      <c r="B872" s="90"/>
      <c r="C872" s="90"/>
      <c r="D872" s="34"/>
      <c r="E872" s="34"/>
      <c r="F872" s="90"/>
      <c r="G872" s="83"/>
      <c r="H872" s="83"/>
      <c r="I872" s="90"/>
      <c r="J872" s="82"/>
      <c r="K872" s="82"/>
      <c r="L872" s="82"/>
      <c r="M872" s="82"/>
      <c r="N872" s="82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 x14ac:dyDescent="0.2">
      <c r="A873" s="34"/>
      <c r="B873" s="90"/>
      <c r="C873" s="90"/>
      <c r="D873" s="34"/>
      <c r="E873" s="34"/>
      <c r="F873" s="90"/>
      <c r="G873" s="83"/>
      <c r="H873" s="83"/>
      <c r="I873" s="90"/>
      <c r="J873" s="82"/>
      <c r="K873" s="82"/>
      <c r="L873" s="82"/>
      <c r="M873" s="82"/>
      <c r="N873" s="82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 x14ac:dyDescent="0.2">
      <c r="A874" s="34"/>
      <c r="B874" s="90"/>
      <c r="C874" s="90"/>
      <c r="D874" s="34"/>
      <c r="E874" s="34"/>
      <c r="F874" s="90"/>
      <c r="G874" s="83"/>
      <c r="H874" s="83"/>
      <c r="I874" s="90"/>
      <c r="J874" s="82"/>
      <c r="K874" s="82"/>
      <c r="L874" s="82"/>
      <c r="M874" s="82"/>
      <c r="N874" s="82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 x14ac:dyDescent="0.2">
      <c r="A875" s="34"/>
      <c r="B875" s="90"/>
      <c r="C875" s="90"/>
      <c r="D875" s="34"/>
      <c r="E875" s="34"/>
      <c r="F875" s="90"/>
      <c r="G875" s="83"/>
      <c r="H875" s="83"/>
      <c r="I875" s="90"/>
      <c r="J875" s="82"/>
      <c r="K875" s="82"/>
      <c r="L875" s="82"/>
      <c r="M875" s="82"/>
      <c r="N875" s="82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 x14ac:dyDescent="0.2">
      <c r="A876" s="34"/>
      <c r="B876" s="90"/>
      <c r="C876" s="90"/>
      <c r="D876" s="34"/>
      <c r="E876" s="34"/>
      <c r="F876" s="90"/>
      <c r="G876" s="83"/>
      <c r="H876" s="83"/>
      <c r="I876" s="90"/>
      <c r="J876" s="82"/>
      <c r="K876" s="82"/>
      <c r="L876" s="82"/>
      <c r="M876" s="82"/>
      <c r="N876" s="82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 x14ac:dyDescent="0.2">
      <c r="A877" s="34"/>
      <c r="B877" s="90"/>
      <c r="C877" s="90"/>
      <c r="D877" s="34"/>
      <c r="E877" s="34"/>
      <c r="F877" s="90"/>
      <c r="G877" s="83"/>
      <c r="H877" s="83"/>
      <c r="I877" s="90"/>
      <c r="J877" s="82"/>
      <c r="K877" s="82"/>
      <c r="L877" s="82"/>
      <c r="M877" s="82"/>
      <c r="N877" s="82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 x14ac:dyDescent="0.2">
      <c r="A878" s="34"/>
      <c r="B878" s="90"/>
      <c r="C878" s="90"/>
      <c r="D878" s="34"/>
      <c r="E878" s="34"/>
      <c r="F878" s="90"/>
      <c r="G878" s="83"/>
      <c r="H878" s="83"/>
      <c r="I878" s="90"/>
      <c r="J878" s="82"/>
      <c r="K878" s="82"/>
      <c r="L878" s="82"/>
      <c r="M878" s="82"/>
      <c r="N878" s="82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 x14ac:dyDescent="0.2">
      <c r="A879" s="34"/>
      <c r="B879" s="90"/>
      <c r="C879" s="90"/>
      <c r="D879" s="34"/>
      <c r="E879" s="34"/>
      <c r="F879" s="90"/>
      <c r="G879" s="83"/>
      <c r="H879" s="83"/>
      <c r="I879" s="90"/>
      <c r="J879" s="82"/>
      <c r="K879" s="82"/>
      <c r="L879" s="82"/>
      <c r="M879" s="82"/>
      <c r="N879" s="82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 x14ac:dyDescent="0.2">
      <c r="A880" s="34"/>
      <c r="B880" s="90"/>
      <c r="C880" s="90"/>
      <c r="D880" s="34"/>
      <c r="E880" s="34"/>
      <c r="F880" s="90"/>
      <c r="G880" s="83"/>
      <c r="H880" s="83"/>
      <c r="I880" s="90"/>
      <c r="J880" s="82"/>
      <c r="K880" s="82"/>
      <c r="L880" s="82"/>
      <c r="M880" s="82"/>
      <c r="N880" s="82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 x14ac:dyDescent="0.2">
      <c r="A881" s="34"/>
      <c r="B881" s="90"/>
      <c r="C881" s="90"/>
      <c r="D881" s="34"/>
      <c r="E881" s="34"/>
      <c r="F881" s="90"/>
      <c r="G881" s="83"/>
      <c r="H881" s="83"/>
      <c r="I881" s="90"/>
      <c r="J881" s="82"/>
      <c r="K881" s="82"/>
      <c r="L881" s="82"/>
      <c r="M881" s="82"/>
      <c r="N881" s="82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 x14ac:dyDescent="0.2">
      <c r="A882" s="34"/>
      <c r="B882" s="90"/>
      <c r="C882" s="90"/>
      <c r="D882" s="34"/>
      <c r="E882" s="34"/>
      <c r="F882" s="90"/>
      <c r="G882" s="83"/>
      <c r="H882" s="83"/>
      <c r="I882" s="90"/>
      <c r="J882" s="82"/>
      <c r="K882" s="82"/>
      <c r="L882" s="82"/>
      <c r="M882" s="82"/>
      <c r="N882" s="82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 x14ac:dyDescent="0.2">
      <c r="A883" s="34"/>
      <c r="B883" s="90"/>
      <c r="C883" s="90"/>
      <c r="D883" s="34"/>
      <c r="E883" s="34"/>
      <c r="F883" s="90"/>
      <c r="G883" s="83"/>
      <c r="H883" s="83"/>
      <c r="I883" s="90"/>
      <c r="J883" s="82"/>
      <c r="K883" s="82"/>
      <c r="L883" s="82"/>
      <c r="M883" s="82"/>
      <c r="N883" s="82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 x14ac:dyDescent="0.2">
      <c r="A884" s="34"/>
      <c r="B884" s="90"/>
      <c r="C884" s="90"/>
      <c r="D884" s="34"/>
      <c r="E884" s="34"/>
      <c r="F884" s="90"/>
      <c r="G884" s="83"/>
      <c r="H884" s="83"/>
      <c r="I884" s="90"/>
      <c r="J884" s="82"/>
      <c r="K884" s="82"/>
      <c r="L884" s="82"/>
      <c r="M884" s="82"/>
      <c r="N884" s="82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 x14ac:dyDescent="0.2">
      <c r="A885" s="34"/>
      <c r="B885" s="90"/>
      <c r="C885" s="90"/>
      <c r="D885" s="34"/>
      <c r="E885" s="34"/>
      <c r="F885" s="90"/>
      <c r="G885" s="83"/>
      <c r="H885" s="83"/>
      <c r="I885" s="90"/>
      <c r="J885" s="82"/>
      <c r="K885" s="82"/>
      <c r="L885" s="82"/>
      <c r="M885" s="82"/>
      <c r="N885" s="82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 x14ac:dyDescent="0.2">
      <c r="A886" s="34"/>
      <c r="B886" s="90"/>
      <c r="C886" s="90"/>
      <c r="D886" s="34"/>
      <c r="E886" s="34"/>
      <c r="F886" s="90"/>
      <c r="G886" s="83"/>
      <c r="H886" s="83"/>
      <c r="I886" s="90"/>
      <c r="J886" s="82"/>
      <c r="K886" s="82"/>
      <c r="L886" s="82"/>
      <c r="M886" s="82"/>
      <c r="N886" s="82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 x14ac:dyDescent="0.2">
      <c r="A887" s="34"/>
      <c r="B887" s="90"/>
      <c r="C887" s="90"/>
      <c r="D887" s="34"/>
      <c r="E887" s="34"/>
      <c r="F887" s="90"/>
      <c r="G887" s="83"/>
      <c r="H887" s="83"/>
      <c r="I887" s="90"/>
      <c r="J887" s="82"/>
      <c r="K887" s="82"/>
      <c r="L887" s="82"/>
      <c r="M887" s="82"/>
      <c r="N887" s="82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 x14ac:dyDescent="0.2">
      <c r="A888" s="34"/>
      <c r="B888" s="90"/>
      <c r="C888" s="90"/>
      <c r="D888" s="34"/>
      <c r="E888" s="34"/>
      <c r="F888" s="90"/>
      <c r="G888" s="83"/>
      <c r="H888" s="83"/>
      <c r="I888" s="90"/>
      <c r="J888" s="82"/>
      <c r="K888" s="82"/>
      <c r="L888" s="82"/>
      <c r="M888" s="82"/>
      <c r="N888" s="82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 x14ac:dyDescent="0.2">
      <c r="A889" s="34"/>
      <c r="B889" s="90"/>
      <c r="C889" s="90"/>
      <c r="D889" s="34"/>
      <c r="E889" s="34"/>
      <c r="F889" s="90"/>
      <c r="G889" s="83"/>
      <c r="H889" s="83"/>
      <c r="I889" s="90"/>
      <c r="J889" s="82"/>
      <c r="K889" s="82"/>
      <c r="L889" s="82"/>
      <c r="M889" s="82"/>
      <c r="N889" s="82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 x14ac:dyDescent="0.2">
      <c r="A890" s="34"/>
      <c r="B890" s="90"/>
      <c r="C890" s="90"/>
      <c r="D890" s="34"/>
      <c r="E890" s="34"/>
      <c r="F890" s="90"/>
      <c r="G890" s="83"/>
      <c r="H890" s="83"/>
      <c r="I890" s="90"/>
      <c r="J890" s="82"/>
      <c r="K890" s="82"/>
      <c r="L890" s="82"/>
      <c r="M890" s="82"/>
      <c r="N890" s="82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 x14ac:dyDescent="0.2">
      <c r="A891" s="34"/>
      <c r="B891" s="90"/>
      <c r="C891" s="90"/>
      <c r="D891" s="34"/>
      <c r="E891" s="34"/>
      <c r="F891" s="90"/>
      <c r="G891" s="83"/>
      <c r="H891" s="83"/>
      <c r="I891" s="90"/>
      <c r="J891" s="82"/>
      <c r="K891" s="82"/>
      <c r="L891" s="82"/>
      <c r="M891" s="82"/>
      <c r="N891" s="82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 x14ac:dyDescent="0.2">
      <c r="A892" s="34"/>
      <c r="B892" s="90"/>
      <c r="C892" s="90"/>
      <c r="D892" s="34"/>
      <c r="E892" s="34"/>
      <c r="F892" s="90"/>
      <c r="G892" s="83"/>
      <c r="H892" s="83"/>
      <c r="I892" s="90"/>
      <c r="J892" s="82"/>
      <c r="K892" s="82"/>
      <c r="L892" s="82"/>
      <c r="M892" s="82"/>
      <c r="N892" s="82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 x14ac:dyDescent="0.2">
      <c r="A893" s="34"/>
      <c r="B893" s="90"/>
      <c r="C893" s="90"/>
      <c r="D893" s="34"/>
      <c r="E893" s="34"/>
      <c r="F893" s="90"/>
      <c r="G893" s="83"/>
      <c r="H893" s="83"/>
      <c r="I893" s="90"/>
      <c r="J893" s="82"/>
      <c r="K893" s="82"/>
      <c r="L893" s="82"/>
      <c r="M893" s="82"/>
      <c r="N893" s="82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 x14ac:dyDescent="0.2">
      <c r="A894" s="34"/>
      <c r="B894" s="90"/>
      <c r="C894" s="90"/>
      <c r="D894" s="34"/>
      <c r="E894" s="34"/>
      <c r="F894" s="90"/>
      <c r="G894" s="83"/>
      <c r="H894" s="83"/>
      <c r="I894" s="90"/>
      <c r="J894" s="82"/>
      <c r="K894" s="82"/>
      <c r="L894" s="82"/>
      <c r="M894" s="82"/>
      <c r="N894" s="82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 x14ac:dyDescent="0.2">
      <c r="A895" s="34"/>
      <c r="B895" s="90"/>
      <c r="C895" s="90"/>
      <c r="D895" s="34"/>
      <c r="E895" s="34"/>
      <c r="F895" s="90"/>
      <c r="G895" s="83"/>
      <c r="H895" s="83"/>
      <c r="I895" s="90"/>
      <c r="J895" s="82"/>
      <c r="K895" s="82"/>
      <c r="L895" s="82"/>
      <c r="M895" s="82"/>
      <c r="N895" s="82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 x14ac:dyDescent="0.2">
      <c r="A896" s="34"/>
      <c r="B896" s="90"/>
      <c r="C896" s="90"/>
      <c r="D896" s="34"/>
      <c r="E896" s="34"/>
      <c r="F896" s="90"/>
      <c r="G896" s="83"/>
      <c r="H896" s="83"/>
      <c r="I896" s="90"/>
      <c r="J896" s="82"/>
      <c r="K896" s="82"/>
      <c r="L896" s="82"/>
      <c r="M896" s="82"/>
      <c r="N896" s="82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 x14ac:dyDescent="0.2">
      <c r="A897" s="34"/>
      <c r="B897" s="90"/>
      <c r="C897" s="90"/>
      <c r="D897" s="34"/>
      <c r="E897" s="34"/>
      <c r="F897" s="90"/>
      <c r="G897" s="83"/>
      <c r="H897" s="83"/>
      <c r="I897" s="90"/>
      <c r="J897" s="82"/>
      <c r="K897" s="82"/>
      <c r="L897" s="82"/>
      <c r="M897" s="82"/>
      <c r="N897" s="82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 x14ac:dyDescent="0.2">
      <c r="A898" s="34"/>
      <c r="B898" s="90"/>
      <c r="C898" s="90"/>
      <c r="D898" s="34"/>
      <c r="E898" s="34"/>
      <c r="F898" s="90"/>
      <c r="G898" s="83"/>
      <c r="H898" s="83"/>
      <c r="I898" s="90"/>
      <c r="J898" s="82"/>
      <c r="K898" s="82"/>
      <c r="L898" s="82"/>
      <c r="M898" s="82"/>
      <c r="N898" s="82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 x14ac:dyDescent="0.2">
      <c r="A899" s="34"/>
      <c r="B899" s="90"/>
      <c r="C899" s="90"/>
      <c r="D899" s="34"/>
      <c r="E899" s="34"/>
      <c r="F899" s="90"/>
      <c r="G899" s="83"/>
      <c r="H899" s="83"/>
      <c r="I899" s="90"/>
      <c r="J899" s="82"/>
      <c r="K899" s="82"/>
      <c r="L899" s="82"/>
      <c r="M899" s="82"/>
      <c r="N899" s="82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 x14ac:dyDescent="0.2">
      <c r="A900" s="34"/>
      <c r="B900" s="90"/>
      <c r="C900" s="90"/>
      <c r="D900" s="34"/>
      <c r="E900" s="34"/>
      <c r="F900" s="90"/>
      <c r="G900" s="83"/>
      <c r="H900" s="83"/>
      <c r="I900" s="90"/>
      <c r="J900" s="82"/>
      <c r="K900" s="82"/>
      <c r="L900" s="82"/>
      <c r="M900" s="82"/>
      <c r="N900" s="82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 x14ac:dyDescent="0.2">
      <c r="A901" s="34"/>
      <c r="B901" s="90"/>
      <c r="C901" s="90"/>
      <c r="D901" s="34"/>
      <c r="E901" s="34"/>
      <c r="F901" s="90"/>
      <c r="G901" s="83"/>
      <c r="H901" s="83"/>
      <c r="I901" s="90"/>
      <c r="J901" s="82"/>
      <c r="K901" s="82"/>
      <c r="L901" s="82"/>
      <c r="M901" s="82"/>
      <c r="N901" s="82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 x14ac:dyDescent="0.2">
      <c r="A902" s="34"/>
      <c r="B902" s="90"/>
      <c r="C902" s="90"/>
      <c r="D902" s="34"/>
      <c r="E902" s="34"/>
      <c r="F902" s="90"/>
      <c r="G902" s="83"/>
      <c r="H902" s="83"/>
      <c r="I902" s="90"/>
      <c r="J902" s="82"/>
      <c r="K902" s="82"/>
      <c r="L902" s="82"/>
      <c r="M902" s="82"/>
      <c r="N902" s="82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 x14ac:dyDescent="0.2">
      <c r="A903" s="34"/>
      <c r="B903" s="90"/>
      <c r="C903" s="90"/>
      <c r="D903" s="34"/>
      <c r="E903" s="34"/>
      <c r="F903" s="90"/>
      <c r="G903" s="83"/>
      <c r="H903" s="83"/>
      <c r="I903" s="90"/>
      <c r="J903" s="82"/>
      <c r="K903" s="82"/>
      <c r="L903" s="82"/>
      <c r="M903" s="82"/>
      <c r="N903" s="82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 x14ac:dyDescent="0.2">
      <c r="A904" s="34"/>
      <c r="B904" s="90"/>
      <c r="C904" s="90"/>
      <c r="D904" s="34"/>
      <c r="E904" s="34"/>
      <c r="F904" s="90"/>
      <c r="G904" s="83"/>
      <c r="H904" s="83"/>
      <c r="I904" s="90"/>
      <c r="J904" s="82"/>
      <c r="K904" s="82"/>
      <c r="L904" s="82"/>
      <c r="M904" s="82"/>
      <c r="N904" s="82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 x14ac:dyDescent="0.2">
      <c r="A905" s="34"/>
      <c r="B905" s="90"/>
      <c r="C905" s="90"/>
      <c r="D905" s="34"/>
      <c r="E905" s="34"/>
      <c r="F905" s="90"/>
      <c r="G905" s="83"/>
      <c r="H905" s="83"/>
      <c r="I905" s="90"/>
      <c r="J905" s="82"/>
      <c r="K905" s="82"/>
      <c r="L905" s="82"/>
      <c r="M905" s="82"/>
      <c r="N905" s="82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 x14ac:dyDescent="0.2">
      <c r="A906" s="34"/>
      <c r="B906" s="90"/>
      <c r="C906" s="90"/>
      <c r="D906" s="34"/>
      <c r="E906" s="34"/>
      <c r="F906" s="90"/>
      <c r="G906" s="83"/>
      <c r="H906" s="83"/>
      <c r="I906" s="90"/>
      <c r="J906" s="82"/>
      <c r="K906" s="82"/>
      <c r="L906" s="82"/>
      <c r="M906" s="82"/>
      <c r="N906" s="82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 x14ac:dyDescent="0.2">
      <c r="A907" s="34"/>
      <c r="B907" s="90"/>
      <c r="C907" s="90"/>
      <c r="D907" s="34"/>
      <c r="E907" s="34"/>
      <c r="F907" s="90"/>
      <c r="G907" s="83"/>
      <c r="H907" s="83"/>
      <c r="I907" s="90"/>
      <c r="J907" s="82"/>
      <c r="K907" s="82"/>
      <c r="L907" s="82"/>
      <c r="M907" s="82"/>
      <c r="N907" s="82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 x14ac:dyDescent="0.2">
      <c r="A908" s="34"/>
      <c r="B908" s="90"/>
      <c r="C908" s="90"/>
      <c r="D908" s="34"/>
      <c r="E908" s="34"/>
      <c r="F908" s="90"/>
      <c r="G908" s="83"/>
      <c r="H908" s="83"/>
      <c r="I908" s="90"/>
      <c r="J908" s="82"/>
      <c r="K908" s="82"/>
      <c r="L908" s="82"/>
      <c r="M908" s="82"/>
      <c r="N908" s="82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 x14ac:dyDescent="0.2">
      <c r="A909" s="34"/>
      <c r="B909" s="90"/>
      <c r="C909" s="90"/>
      <c r="D909" s="34"/>
      <c r="E909" s="34"/>
      <c r="F909" s="90"/>
      <c r="G909" s="83"/>
      <c r="H909" s="83"/>
      <c r="I909" s="90"/>
      <c r="J909" s="82"/>
      <c r="K909" s="82"/>
      <c r="L909" s="82"/>
      <c r="M909" s="82"/>
      <c r="N909" s="82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 x14ac:dyDescent="0.2">
      <c r="A910" s="34"/>
      <c r="B910" s="90"/>
      <c r="C910" s="90"/>
      <c r="D910" s="34"/>
      <c r="E910" s="34"/>
      <c r="F910" s="90"/>
      <c r="G910" s="83"/>
      <c r="H910" s="83"/>
      <c r="I910" s="90"/>
      <c r="J910" s="82"/>
      <c r="K910" s="82"/>
      <c r="L910" s="82"/>
      <c r="M910" s="82"/>
      <c r="N910" s="82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 x14ac:dyDescent="0.2">
      <c r="A911" s="34"/>
      <c r="B911" s="90"/>
      <c r="C911" s="90"/>
      <c r="D911" s="34"/>
      <c r="E911" s="34"/>
      <c r="F911" s="90"/>
      <c r="G911" s="83"/>
      <c r="H911" s="83"/>
      <c r="I911" s="90"/>
      <c r="J911" s="82"/>
      <c r="K911" s="82"/>
      <c r="L911" s="82"/>
      <c r="M911" s="82"/>
      <c r="N911" s="82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 x14ac:dyDescent="0.2">
      <c r="A912" s="34"/>
      <c r="B912" s="90"/>
      <c r="C912" s="90"/>
      <c r="D912" s="34"/>
      <c r="E912" s="34"/>
      <c r="F912" s="90"/>
      <c r="G912" s="83"/>
      <c r="H912" s="83"/>
      <c r="I912" s="90"/>
      <c r="J912" s="82"/>
      <c r="K912" s="82"/>
      <c r="L912" s="82"/>
      <c r="M912" s="82"/>
      <c r="N912" s="82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 x14ac:dyDescent="0.2">
      <c r="A913" s="34"/>
      <c r="B913" s="90"/>
      <c r="C913" s="90"/>
      <c r="D913" s="34"/>
      <c r="E913" s="34"/>
      <c r="F913" s="90"/>
      <c r="G913" s="83"/>
      <c r="H913" s="83"/>
      <c r="I913" s="90"/>
      <c r="J913" s="82"/>
      <c r="K913" s="82"/>
      <c r="L913" s="82"/>
      <c r="M913" s="82"/>
      <c r="N913" s="82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 x14ac:dyDescent="0.2">
      <c r="A914" s="34"/>
      <c r="B914" s="90"/>
      <c r="C914" s="90"/>
      <c r="D914" s="34"/>
      <c r="E914" s="34"/>
      <c r="F914" s="90"/>
      <c r="G914" s="83"/>
      <c r="H914" s="83"/>
      <c r="I914" s="90"/>
      <c r="J914" s="82"/>
      <c r="K914" s="82"/>
      <c r="L914" s="82"/>
      <c r="M914" s="82"/>
      <c r="N914" s="82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 x14ac:dyDescent="0.2">
      <c r="A915" s="34"/>
      <c r="B915" s="90"/>
      <c r="C915" s="90"/>
      <c r="D915" s="34"/>
      <c r="E915" s="34"/>
      <c r="F915" s="90"/>
      <c r="G915" s="83"/>
      <c r="H915" s="83"/>
      <c r="I915" s="90"/>
      <c r="J915" s="82"/>
      <c r="K915" s="82"/>
      <c r="L915" s="82"/>
      <c r="M915" s="82"/>
      <c r="N915" s="82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 x14ac:dyDescent="0.2">
      <c r="A916" s="34"/>
      <c r="B916" s="90"/>
      <c r="C916" s="90"/>
      <c r="D916" s="34"/>
      <c r="E916" s="34"/>
      <c r="F916" s="90"/>
      <c r="G916" s="83"/>
      <c r="H916" s="83"/>
      <c r="I916" s="90"/>
      <c r="J916" s="82"/>
      <c r="K916" s="82"/>
      <c r="L916" s="82"/>
      <c r="M916" s="82"/>
      <c r="N916" s="82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 x14ac:dyDescent="0.2">
      <c r="A917" s="34"/>
      <c r="B917" s="90"/>
      <c r="C917" s="90"/>
      <c r="D917" s="34"/>
      <c r="E917" s="34"/>
      <c r="F917" s="90"/>
      <c r="G917" s="83"/>
      <c r="H917" s="83"/>
      <c r="I917" s="90"/>
      <c r="J917" s="82"/>
      <c r="K917" s="82"/>
      <c r="L917" s="82"/>
      <c r="M917" s="82"/>
      <c r="N917" s="82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 x14ac:dyDescent="0.2">
      <c r="A918" s="34"/>
      <c r="B918" s="90"/>
      <c r="C918" s="90"/>
      <c r="D918" s="34"/>
      <c r="E918" s="34"/>
      <c r="F918" s="90"/>
      <c r="G918" s="83"/>
      <c r="H918" s="83"/>
      <c r="I918" s="90"/>
      <c r="J918" s="82"/>
      <c r="K918" s="82"/>
      <c r="L918" s="82"/>
      <c r="M918" s="82"/>
      <c r="N918" s="82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 x14ac:dyDescent="0.2">
      <c r="A919" s="34"/>
      <c r="B919" s="90"/>
      <c r="C919" s="90"/>
      <c r="D919" s="34"/>
      <c r="E919" s="34"/>
      <c r="F919" s="90"/>
      <c r="G919" s="83"/>
      <c r="H919" s="83"/>
      <c r="I919" s="90"/>
      <c r="J919" s="82"/>
      <c r="K919" s="82"/>
      <c r="L919" s="82"/>
      <c r="M919" s="82"/>
      <c r="N919" s="82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 x14ac:dyDescent="0.2">
      <c r="A920" s="34"/>
      <c r="B920" s="90"/>
      <c r="C920" s="90"/>
      <c r="D920" s="34"/>
      <c r="E920" s="34"/>
      <c r="F920" s="90"/>
      <c r="G920" s="83"/>
      <c r="H920" s="83"/>
      <c r="I920" s="90"/>
      <c r="J920" s="82"/>
      <c r="K920" s="82"/>
      <c r="L920" s="82"/>
      <c r="M920" s="82"/>
      <c r="N920" s="82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 x14ac:dyDescent="0.2">
      <c r="A921" s="34"/>
      <c r="B921" s="90"/>
      <c r="C921" s="90"/>
      <c r="D921" s="34"/>
      <c r="E921" s="34"/>
      <c r="F921" s="90"/>
      <c r="G921" s="83"/>
      <c r="H921" s="83"/>
      <c r="I921" s="90"/>
      <c r="J921" s="82"/>
      <c r="K921" s="82"/>
      <c r="L921" s="82"/>
      <c r="M921" s="82"/>
      <c r="N921" s="82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 x14ac:dyDescent="0.2">
      <c r="A922" s="34"/>
      <c r="B922" s="90"/>
      <c r="C922" s="90"/>
      <c r="D922" s="34"/>
      <c r="E922" s="34"/>
      <c r="F922" s="90"/>
      <c r="G922" s="83"/>
      <c r="H922" s="83"/>
      <c r="I922" s="90"/>
      <c r="J922" s="82"/>
      <c r="K922" s="82"/>
      <c r="L922" s="82"/>
      <c r="M922" s="82"/>
      <c r="N922" s="82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 x14ac:dyDescent="0.2">
      <c r="A923" s="34"/>
      <c r="B923" s="90"/>
      <c r="C923" s="90"/>
      <c r="D923" s="34"/>
      <c r="E923" s="34"/>
      <c r="F923" s="90"/>
      <c r="G923" s="83"/>
      <c r="H923" s="83"/>
      <c r="I923" s="90"/>
      <c r="J923" s="82"/>
      <c r="K923" s="82"/>
      <c r="L923" s="82"/>
      <c r="M923" s="82"/>
      <c r="N923" s="82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 x14ac:dyDescent="0.2">
      <c r="A924" s="34"/>
      <c r="B924" s="90"/>
      <c r="C924" s="90"/>
      <c r="D924" s="34"/>
      <c r="E924" s="34"/>
      <c r="F924" s="90"/>
      <c r="G924" s="83"/>
      <c r="H924" s="83"/>
      <c r="I924" s="90"/>
      <c r="J924" s="82"/>
      <c r="K924" s="82"/>
      <c r="L924" s="82"/>
      <c r="M924" s="82"/>
      <c r="N924" s="82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 x14ac:dyDescent="0.2">
      <c r="A925" s="34"/>
      <c r="B925" s="90"/>
      <c r="C925" s="90"/>
      <c r="D925" s="34"/>
      <c r="E925" s="34"/>
      <c r="F925" s="90"/>
      <c r="G925" s="83"/>
      <c r="H925" s="83"/>
      <c r="I925" s="90"/>
      <c r="J925" s="82"/>
      <c r="K925" s="82"/>
      <c r="L925" s="82"/>
      <c r="M925" s="82"/>
      <c r="N925" s="82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 x14ac:dyDescent="0.2">
      <c r="A926" s="34"/>
      <c r="B926" s="90"/>
      <c r="C926" s="90"/>
      <c r="D926" s="34"/>
      <c r="E926" s="34"/>
      <c r="F926" s="90"/>
      <c r="G926" s="83"/>
      <c r="H926" s="83"/>
      <c r="I926" s="90"/>
      <c r="J926" s="82"/>
      <c r="K926" s="82"/>
      <c r="L926" s="82"/>
      <c r="M926" s="82"/>
      <c r="N926" s="82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 x14ac:dyDescent="0.2">
      <c r="A927" s="34"/>
      <c r="B927" s="90"/>
      <c r="C927" s="90"/>
      <c r="D927" s="34"/>
      <c r="E927" s="34"/>
      <c r="F927" s="90"/>
      <c r="G927" s="83"/>
      <c r="H927" s="83"/>
      <c r="I927" s="90"/>
      <c r="J927" s="82"/>
      <c r="K927" s="82"/>
      <c r="L927" s="82"/>
      <c r="M927" s="82"/>
      <c r="N927" s="82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 x14ac:dyDescent="0.2">
      <c r="A928" s="34"/>
      <c r="B928" s="90"/>
      <c r="C928" s="90"/>
      <c r="D928" s="34"/>
      <c r="E928" s="34"/>
      <c r="F928" s="90"/>
      <c r="G928" s="83"/>
      <c r="H928" s="83"/>
      <c r="I928" s="90"/>
      <c r="J928" s="82"/>
      <c r="K928" s="82"/>
      <c r="L928" s="82"/>
      <c r="M928" s="82"/>
      <c r="N928" s="82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 x14ac:dyDescent="0.2">
      <c r="A929" s="34"/>
      <c r="B929" s="90"/>
      <c r="C929" s="90"/>
      <c r="D929" s="34"/>
      <c r="E929" s="34"/>
      <c r="F929" s="90"/>
      <c r="G929" s="83"/>
      <c r="H929" s="83"/>
      <c r="I929" s="90"/>
      <c r="J929" s="82"/>
      <c r="K929" s="82"/>
      <c r="L929" s="82"/>
      <c r="M929" s="82"/>
      <c r="N929" s="82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 x14ac:dyDescent="0.2">
      <c r="A930" s="34"/>
      <c r="B930" s="90"/>
      <c r="C930" s="90"/>
      <c r="D930" s="34"/>
      <c r="E930" s="34"/>
      <c r="F930" s="90"/>
      <c r="G930" s="83"/>
      <c r="H930" s="83"/>
      <c r="I930" s="90"/>
      <c r="J930" s="82"/>
      <c r="K930" s="82"/>
      <c r="L930" s="82"/>
      <c r="M930" s="82"/>
      <c r="N930" s="82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 x14ac:dyDescent="0.2">
      <c r="A931" s="34"/>
      <c r="B931" s="90"/>
      <c r="C931" s="90"/>
      <c r="D931" s="34"/>
      <c r="E931" s="34"/>
      <c r="F931" s="90"/>
      <c r="G931" s="83"/>
      <c r="H931" s="83"/>
      <c r="I931" s="90"/>
      <c r="J931" s="82"/>
      <c r="K931" s="82"/>
      <c r="L931" s="82"/>
      <c r="M931" s="82"/>
      <c r="N931" s="82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 x14ac:dyDescent="0.2">
      <c r="A932" s="34"/>
      <c r="B932" s="90"/>
      <c r="C932" s="90"/>
      <c r="D932" s="34"/>
      <c r="E932" s="34"/>
      <c r="F932" s="90"/>
      <c r="G932" s="83"/>
      <c r="H932" s="83"/>
      <c r="I932" s="90"/>
      <c r="J932" s="82"/>
      <c r="K932" s="82"/>
      <c r="L932" s="82"/>
      <c r="M932" s="82"/>
      <c r="N932" s="82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 x14ac:dyDescent="0.2">
      <c r="A933" s="34"/>
      <c r="B933" s="90"/>
      <c r="C933" s="90"/>
      <c r="D933" s="34"/>
      <c r="E933" s="34"/>
      <c r="F933" s="90"/>
      <c r="G933" s="83"/>
      <c r="H933" s="83"/>
      <c r="I933" s="90"/>
      <c r="J933" s="82"/>
      <c r="K933" s="82"/>
      <c r="L933" s="82"/>
      <c r="M933" s="82"/>
      <c r="N933" s="82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 x14ac:dyDescent="0.2">
      <c r="A934" s="34"/>
      <c r="B934" s="90"/>
      <c r="C934" s="90"/>
      <c r="D934" s="34"/>
      <c r="E934" s="34"/>
      <c r="F934" s="90"/>
      <c r="G934" s="83"/>
      <c r="H934" s="83"/>
      <c r="I934" s="90"/>
      <c r="J934" s="82"/>
      <c r="K934" s="82"/>
      <c r="L934" s="82"/>
      <c r="M934" s="82"/>
      <c r="N934" s="82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 x14ac:dyDescent="0.2">
      <c r="A935" s="34"/>
      <c r="B935" s="90"/>
      <c r="C935" s="90"/>
      <c r="D935" s="34"/>
      <c r="E935" s="34"/>
      <c r="F935" s="90"/>
      <c r="G935" s="83"/>
      <c r="H935" s="83"/>
      <c r="I935" s="90"/>
      <c r="J935" s="82"/>
      <c r="K935" s="82"/>
      <c r="L935" s="82"/>
      <c r="M935" s="82"/>
      <c r="N935" s="82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 x14ac:dyDescent="0.2">
      <c r="A936" s="34"/>
      <c r="B936" s="90"/>
      <c r="C936" s="90"/>
      <c r="D936" s="34"/>
      <c r="E936" s="34"/>
      <c r="F936" s="90"/>
      <c r="G936" s="83"/>
      <c r="H936" s="83"/>
      <c r="I936" s="90"/>
      <c r="J936" s="82"/>
      <c r="K936" s="82"/>
      <c r="L936" s="82"/>
      <c r="M936" s="82"/>
      <c r="N936" s="82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 x14ac:dyDescent="0.2">
      <c r="A937" s="34"/>
      <c r="B937" s="90"/>
      <c r="C937" s="90"/>
      <c r="D937" s="34"/>
      <c r="E937" s="34"/>
      <c r="F937" s="90"/>
      <c r="G937" s="83"/>
      <c r="H937" s="83"/>
      <c r="I937" s="90"/>
      <c r="J937" s="82"/>
      <c r="K937" s="82"/>
      <c r="L937" s="82"/>
      <c r="M937" s="82"/>
      <c r="N937" s="82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 x14ac:dyDescent="0.2">
      <c r="A938" s="34"/>
      <c r="B938" s="90"/>
      <c r="C938" s="90"/>
      <c r="D938" s="34"/>
      <c r="E938" s="34"/>
      <c r="F938" s="90"/>
      <c r="G938" s="83"/>
      <c r="H938" s="83"/>
      <c r="I938" s="90"/>
      <c r="J938" s="82"/>
      <c r="K938" s="82"/>
      <c r="L938" s="82"/>
      <c r="M938" s="82"/>
      <c r="N938" s="82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 x14ac:dyDescent="0.2">
      <c r="A939" s="34"/>
      <c r="B939" s="90"/>
      <c r="C939" s="90"/>
      <c r="D939" s="34"/>
      <c r="E939" s="34"/>
      <c r="F939" s="90"/>
      <c r="G939" s="83"/>
      <c r="H939" s="83"/>
      <c r="I939" s="90"/>
      <c r="J939" s="82"/>
      <c r="K939" s="82"/>
      <c r="L939" s="82"/>
      <c r="M939" s="82"/>
      <c r="N939" s="82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 x14ac:dyDescent="0.2">
      <c r="A940" s="34"/>
      <c r="B940" s="90"/>
      <c r="C940" s="90"/>
      <c r="D940" s="34"/>
      <c r="E940" s="34"/>
      <c r="F940" s="90"/>
      <c r="G940" s="83"/>
      <c r="H940" s="83"/>
      <c r="I940" s="90"/>
      <c r="J940" s="82"/>
      <c r="K940" s="82"/>
      <c r="L940" s="82"/>
      <c r="M940" s="82"/>
      <c r="N940" s="82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 x14ac:dyDescent="0.2">
      <c r="A941" s="34"/>
      <c r="B941" s="90"/>
      <c r="C941" s="90"/>
      <c r="D941" s="34"/>
      <c r="E941" s="34"/>
      <c r="F941" s="90"/>
      <c r="G941" s="83"/>
      <c r="H941" s="83"/>
      <c r="I941" s="90"/>
      <c r="J941" s="82"/>
      <c r="K941" s="82"/>
      <c r="L941" s="82"/>
      <c r="M941" s="82"/>
      <c r="N941" s="82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 x14ac:dyDescent="0.2">
      <c r="A942" s="34"/>
      <c r="B942" s="90"/>
      <c r="C942" s="90"/>
      <c r="D942" s="34"/>
      <c r="E942" s="34"/>
      <c r="F942" s="90"/>
      <c r="G942" s="83"/>
      <c r="H942" s="83"/>
      <c r="I942" s="90"/>
      <c r="J942" s="82"/>
      <c r="K942" s="82"/>
      <c r="L942" s="82"/>
      <c r="M942" s="82"/>
      <c r="N942" s="82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 x14ac:dyDescent="0.2">
      <c r="A943" s="34"/>
      <c r="B943" s="90"/>
      <c r="C943" s="90"/>
      <c r="D943" s="34"/>
      <c r="E943" s="34"/>
      <c r="F943" s="90"/>
      <c r="G943" s="83"/>
      <c r="H943" s="83"/>
      <c r="I943" s="90"/>
      <c r="J943" s="82"/>
      <c r="K943" s="82"/>
      <c r="L943" s="82"/>
      <c r="M943" s="82"/>
      <c r="N943" s="82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 x14ac:dyDescent="0.2">
      <c r="A944" s="34"/>
      <c r="B944" s="90"/>
      <c r="C944" s="90"/>
      <c r="D944" s="34"/>
      <c r="E944" s="34"/>
      <c r="F944" s="90"/>
      <c r="G944" s="83"/>
      <c r="H944" s="83"/>
      <c r="I944" s="90"/>
      <c r="J944" s="82"/>
      <c r="K944" s="82"/>
      <c r="L944" s="82"/>
      <c r="M944" s="82"/>
      <c r="N944" s="82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 x14ac:dyDescent="0.2">
      <c r="A945" s="34"/>
      <c r="B945" s="90"/>
      <c r="C945" s="90"/>
      <c r="D945" s="34"/>
      <c r="E945" s="34"/>
      <c r="F945" s="90"/>
      <c r="G945" s="83"/>
      <c r="H945" s="83"/>
      <c r="I945" s="90"/>
      <c r="J945" s="82"/>
      <c r="K945" s="82"/>
      <c r="L945" s="82"/>
      <c r="M945" s="82"/>
      <c r="N945" s="82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 x14ac:dyDescent="0.2">
      <c r="A946" s="34"/>
      <c r="B946" s="90"/>
      <c r="C946" s="90"/>
      <c r="D946" s="34"/>
      <c r="E946" s="34"/>
      <c r="F946" s="90"/>
      <c r="G946" s="83"/>
      <c r="H946" s="83"/>
      <c r="I946" s="90"/>
      <c r="J946" s="82"/>
      <c r="K946" s="82"/>
      <c r="L946" s="82"/>
      <c r="M946" s="82"/>
      <c r="N946" s="82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 x14ac:dyDescent="0.2">
      <c r="A947" s="34"/>
      <c r="B947" s="90"/>
      <c r="C947" s="90"/>
      <c r="D947" s="34"/>
      <c r="E947" s="34"/>
      <c r="F947" s="90"/>
      <c r="G947" s="83"/>
      <c r="H947" s="83"/>
      <c r="I947" s="90"/>
      <c r="J947" s="82"/>
      <c r="K947" s="82"/>
      <c r="L947" s="82"/>
      <c r="M947" s="82"/>
      <c r="N947" s="82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 x14ac:dyDescent="0.2">
      <c r="A948" s="34"/>
      <c r="B948" s="90"/>
      <c r="C948" s="90"/>
      <c r="D948" s="34"/>
      <c r="E948" s="34"/>
      <c r="F948" s="90"/>
      <c r="G948" s="83"/>
      <c r="H948" s="83"/>
      <c r="I948" s="90"/>
      <c r="J948" s="82"/>
      <c r="K948" s="82"/>
      <c r="L948" s="82"/>
      <c r="M948" s="82"/>
      <c r="N948" s="82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 x14ac:dyDescent="0.2">
      <c r="A949" s="34"/>
      <c r="B949" s="90"/>
      <c r="C949" s="90"/>
      <c r="D949" s="34"/>
      <c r="E949" s="34"/>
      <c r="F949" s="90"/>
      <c r="G949" s="83"/>
      <c r="H949" s="83"/>
      <c r="I949" s="90"/>
      <c r="J949" s="82"/>
      <c r="K949" s="82"/>
      <c r="L949" s="82"/>
      <c r="M949" s="82"/>
      <c r="N949" s="82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 x14ac:dyDescent="0.2">
      <c r="A950" s="34"/>
      <c r="B950" s="90"/>
      <c r="C950" s="90"/>
      <c r="D950" s="34"/>
      <c r="E950" s="34"/>
      <c r="F950" s="90"/>
      <c r="G950" s="83"/>
      <c r="H950" s="83"/>
      <c r="I950" s="90"/>
      <c r="J950" s="82"/>
      <c r="K950" s="82"/>
      <c r="L950" s="82"/>
      <c r="M950" s="82"/>
      <c r="N950" s="82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 x14ac:dyDescent="0.2">
      <c r="A951" s="34"/>
      <c r="B951" s="90"/>
      <c r="C951" s="90"/>
      <c r="D951" s="34"/>
      <c r="E951" s="34"/>
      <c r="F951" s="90"/>
      <c r="G951" s="83"/>
      <c r="H951" s="83"/>
      <c r="I951" s="90"/>
      <c r="J951" s="82"/>
      <c r="K951" s="82"/>
      <c r="L951" s="82"/>
      <c r="M951" s="82"/>
      <c r="N951" s="82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 x14ac:dyDescent="0.2">
      <c r="A952" s="34"/>
      <c r="B952" s="90"/>
      <c r="C952" s="90"/>
      <c r="D952" s="34"/>
      <c r="E952" s="34"/>
      <c r="F952" s="90"/>
      <c r="G952" s="83"/>
      <c r="H952" s="83"/>
      <c r="I952" s="90"/>
      <c r="J952" s="82"/>
      <c r="K952" s="82"/>
      <c r="L952" s="82"/>
      <c r="M952" s="82"/>
      <c r="N952" s="82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 x14ac:dyDescent="0.2">
      <c r="A953" s="34"/>
      <c r="B953" s="90"/>
      <c r="C953" s="90"/>
      <c r="D953" s="34"/>
      <c r="E953" s="34"/>
      <c r="F953" s="90"/>
      <c r="G953" s="83"/>
      <c r="H953" s="83"/>
      <c r="I953" s="90"/>
      <c r="J953" s="82"/>
      <c r="K953" s="82"/>
      <c r="L953" s="82"/>
      <c r="M953" s="82"/>
      <c r="N953" s="82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 x14ac:dyDescent="0.2">
      <c r="A954" s="34"/>
      <c r="B954" s="90"/>
      <c r="C954" s="90"/>
      <c r="D954" s="34"/>
      <c r="E954" s="34"/>
      <c r="F954" s="90"/>
      <c r="G954" s="83"/>
      <c r="H954" s="83"/>
      <c r="I954" s="90"/>
      <c r="J954" s="82"/>
      <c r="K954" s="82"/>
      <c r="L954" s="82"/>
      <c r="M954" s="82"/>
      <c r="N954" s="82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 x14ac:dyDescent="0.2">
      <c r="A955" s="34"/>
      <c r="B955" s="90"/>
      <c r="C955" s="90"/>
      <c r="D955" s="34"/>
      <c r="E955" s="34"/>
      <c r="F955" s="90"/>
      <c r="G955" s="83"/>
      <c r="H955" s="83"/>
      <c r="I955" s="90"/>
      <c r="J955" s="82"/>
      <c r="K955" s="82"/>
      <c r="L955" s="82"/>
      <c r="M955" s="82"/>
      <c r="N955" s="82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 x14ac:dyDescent="0.2">
      <c r="A956" s="34"/>
      <c r="B956" s="90"/>
      <c r="C956" s="90"/>
      <c r="D956" s="34"/>
      <c r="E956" s="34"/>
      <c r="F956" s="90"/>
      <c r="G956" s="83"/>
      <c r="H956" s="83"/>
      <c r="I956" s="90"/>
      <c r="J956" s="82"/>
      <c r="K956" s="82"/>
      <c r="L956" s="82"/>
      <c r="M956" s="82"/>
      <c r="N956" s="82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 x14ac:dyDescent="0.2">
      <c r="A957" s="34"/>
      <c r="B957" s="90"/>
      <c r="C957" s="90"/>
      <c r="D957" s="34"/>
      <c r="E957" s="34"/>
      <c r="F957" s="90"/>
      <c r="G957" s="83"/>
      <c r="H957" s="83"/>
      <c r="I957" s="90"/>
      <c r="J957" s="82"/>
      <c r="K957" s="82"/>
      <c r="L957" s="82"/>
      <c r="M957" s="82"/>
      <c r="N957" s="82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 x14ac:dyDescent="0.2">
      <c r="A958" s="34"/>
      <c r="B958" s="90"/>
      <c r="C958" s="90"/>
      <c r="D958" s="34"/>
      <c r="E958" s="34"/>
      <c r="F958" s="90"/>
      <c r="G958" s="83"/>
      <c r="H958" s="83"/>
      <c r="I958" s="90"/>
      <c r="J958" s="82"/>
      <c r="K958" s="82"/>
      <c r="L958" s="82"/>
      <c r="M958" s="82"/>
      <c r="N958" s="82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 x14ac:dyDescent="0.2">
      <c r="A959" s="34"/>
      <c r="B959" s="90"/>
      <c r="C959" s="90"/>
      <c r="D959" s="34"/>
      <c r="E959" s="34"/>
      <c r="F959" s="90"/>
      <c r="G959" s="83"/>
      <c r="H959" s="83"/>
      <c r="I959" s="90"/>
      <c r="J959" s="82"/>
      <c r="K959" s="82"/>
      <c r="L959" s="82"/>
      <c r="M959" s="82"/>
      <c r="N959" s="82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 x14ac:dyDescent="0.2">
      <c r="A960" s="34"/>
      <c r="B960" s="90"/>
      <c r="C960" s="90"/>
      <c r="D960" s="34"/>
      <c r="E960" s="34"/>
      <c r="F960" s="90"/>
      <c r="G960" s="83"/>
      <c r="H960" s="83"/>
      <c r="I960" s="90"/>
      <c r="J960" s="82"/>
      <c r="K960" s="82"/>
      <c r="L960" s="82"/>
      <c r="M960" s="82"/>
      <c r="N960" s="82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 x14ac:dyDescent="0.2">
      <c r="A961" s="34"/>
      <c r="B961" s="90"/>
      <c r="C961" s="90"/>
      <c r="D961" s="34"/>
      <c r="E961" s="34"/>
      <c r="F961" s="90"/>
      <c r="G961" s="83"/>
      <c r="H961" s="83"/>
      <c r="I961" s="90"/>
      <c r="J961" s="82"/>
      <c r="K961" s="82"/>
      <c r="L961" s="82"/>
      <c r="M961" s="82"/>
      <c r="N961" s="82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 x14ac:dyDescent="0.2">
      <c r="A962" s="34"/>
      <c r="B962" s="90"/>
      <c r="C962" s="90"/>
      <c r="D962" s="34"/>
      <c r="E962" s="34"/>
      <c r="F962" s="90"/>
      <c r="G962" s="83"/>
      <c r="H962" s="83"/>
      <c r="I962" s="90"/>
      <c r="J962" s="82"/>
      <c r="K962" s="82"/>
      <c r="L962" s="82"/>
      <c r="M962" s="82"/>
      <c r="N962" s="82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 x14ac:dyDescent="0.2">
      <c r="A963" s="34"/>
      <c r="B963" s="90"/>
      <c r="C963" s="90"/>
      <c r="D963" s="34"/>
      <c r="E963" s="34"/>
      <c r="F963" s="90"/>
      <c r="G963" s="83"/>
      <c r="H963" s="83"/>
      <c r="I963" s="90"/>
      <c r="J963" s="82"/>
      <c r="K963" s="82"/>
      <c r="L963" s="82"/>
      <c r="M963" s="82"/>
      <c r="N963" s="82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 x14ac:dyDescent="0.2">
      <c r="A964" s="34"/>
      <c r="B964" s="90"/>
      <c r="C964" s="90"/>
      <c r="D964" s="34"/>
      <c r="E964" s="34"/>
      <c r="F964" s="90"/>
      <c r="G964" s="83"/>
      <c r="H964" s="83"/>
      <c r="I964" s="90"/>
      <c r="J964" s="82"/>
      <c r="K964" s="82"/>
      <c r="L964" s="82"/>
      <c r="M964" s="82"/>
      <c r="N964" s="82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 x14ac:dyDescent="0.2">
      <c r="A965" s="34"/>
      <c r="B965" s="90"/>
      <c r="C965" s="90"/>
      <c r="D965" s="34"/>
      <c r="E965" s="34"/>
      <c r="F965" s="90"/>
      <c r="G965" s="83"/>
      <c r="H965" s="83"/>
      <c r="I965" s="90"/>
      <c r="J965" s="82"/>
      <c r="K965" s="82"/>
      <c r="L965" s="82"/>
      <c r="M965" s="82"/>
      <c r="N965" s="82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 x14ac:dyDescent="0.2">
      <c r="A966" s="34"/>
      <c r="B966" s="90"/>
      <c r="C966" s="90"/>
      <c r="D966" s="34"/>
      <c r="E966" s="34"/>
      <c r="F966" s="90"/>
      <c r="G966" s="83"/>
      <c r="H966" s="83"/>
      <c r="I966" s="90"/>
      <c r="J966" s="82"/>
      <c r="K966" s="82"/>
      <c r="L966" s="82"/>
      <c r="M966" s="82"/>
      <c r="N966" s="82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 x14ac:dyDescent="0.2">
      <c r="A967" s="34"/>
      <c r="B967" s="90"/>
      <c r="C967" s="90"/>
      <c r="D967" s="34"/>
      <c r="E967" s="34"/>
      <c r="F967" s="90"/>
      <c r="G967" s="83"/>
      <c r="H967" s="83"/>
      <c r="I967" s="90"/>
      <c r="J967" s="82"/>
      <c r="K967" s="82"/>
      <c r="L967" s="82"/>
      <c r="M967" s="82"/>
      <c r="N967" s="82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 x14ac:dyDescent="0.2">
      <c r="A968" s="34"/>
      <c r="B968" s="90"/>
      <c r="C968" s="90"/>
      <c r="D968" s="34"/>
      <c r="E968" s="34"/>
      <c r="F968" s="90"/>
      <c r="G968" s="83"/>
      <c r="H968" s="83"/>
      <c r="I968" s="90"/>
      <c r="J968" s="82"/>
      <c r="K968" s="82"/>
      <c r="L968" s="82"/>
      <c r="M968" s="82"/>
      <c r="N968" s="82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 x14ac:dyDescent="0.2">
      <c r="A969" s="34"/>
      <c r="B969" s="90"/>
      <c r="C969" s="90"/>
      <c r="D969" s="34"/>
      <c r="E969" s="34"/>
      <c r="F969" s="90"/>
      <c r="G969" s="83"/>
      <c r="H969" s="83"/>
      <c r="I969" s="90"/>
      <c r="J969" s="82"/>
      <c r="K969" s="82"/>
      <c r="L969" s="82"/>
      <c r="M969" s="82"/>
      <c r="N969" s="82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 x14ac:dyDescent="0.2">
      <c r="A970" s="34"/>
      <c r="B970" s="90"/>
      <c r="C970" s="90"/>
      <c r="D970" s="34"/>
      <c r="E970" s="34"/>
      <c r="F970" s="90"/>
      <c r="G970" s="83"/>
      <c r="H970" s="83"/>
      <c r="I970" s="90"/>
      <c r="J970" s="82"/>
      <c r="K970" s="82"/>
      <c r="L970" s="82"/>
      <c r="M970" s="82"/>
      <c r="N970" s="82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 x14ac:dyDescent="0.2">
      <c r="A971" s="34"/>
      <c r="B971" s="90"/>
      <c r="C971" s="90"/>
      <c r="D971" s="34"/>
      <c r="E971" s="34"/>
      <c r="F971" s="90"/>
      <c r="G971" s="83"/>
      <c r="H971" s="83"/>
      <c r="I971" s="90"/>
      <c r="J971" s="82"/>
      <c r="K971" s="82"/>
      <c r="L971" s="82"/>
      <c r="M971" s="82"/>
      <c r="N971" s="82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 x14ac:dyDescent="0.2">
      <c r="A972" s="34"/>
      <c r="B972" s="90"/>
      <c r="C972" s="90"/>
      <c r="D972" s="34"/>
      <c r="E972" s="34"/>
      <c r="F972" s="90"/>
      <c r="G972" s="83"/>
      <c r="H972" s="83"/>
      <c r="I972" s="90"/>
      <c r="J972" s="82"/>
      <c r="K972" s="82"/>
      <c r="L972" s="82"/>
      <c r="M972" s="82"/>
      <c r="N972" s="82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 x14ac:dyDescent="0.2">
      <c r="A973" s="34"/>
      <c r="B973" s="90"/>
      <c r="C973" s="90"/>
      <c r="D973" s="34"/>
      <c r="E973" s="34"/>
      <c r="F973" s="90"/>
      <c r="G973" s="83"/>
      <c r="H973" s="83"/>
      <c r="I973" s="90"/>
      <c r="J973" s="82"/>
      <c r="K973" s="82"/>
      <c r="L973" s="82"/>
      <c r="M973" s="82"/>
      <c r="N973" s="82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 x14ac:dyDescent="0.2">
      <c r="A974" s="34"/>
      <c r="B974" s="90"/>
      <c r="C974" s="90"/>
      <c r="D974" s="34"/>
      <c r="E974" s="34"/>
      <c r="F974" s="90"/>
      <c r="G974" s="83"/>
      <c r="H974" s="83"/>
      <c r="I974" s="90"/>
      <c r="J974" s="82"/>
      <c r="K974" s="82"/>
      <c r="L974" s="82"/>
      <c r="M974" s="82"/>
      <c r="N974" s="82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 x14ac:dyDescent="0.2">
      <c r="A975" s="34"/>
      <c r="B975" s="90"/>
      <c r="C975" s="90"/>
      <c r="D975" s="34"/>
      <c r="E975" s="34"/>
      <c r="F975" s="90"/>
      <c r="G975" s="83"/>
      <c r="H975" s="83"/>
      <c r="I975" s="90"/>
      <c r="J975" s="82"/>
      <c r="K975" s="82"/>
      <c r="L975" s="82"/>
      <c r="M975" s="82"/>
      <c r="N975" s="82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 x14ac:dyDescent="0.2">
      <c r="A976" s="34"/>
      <c r="B976" s="90"/>
      <c r="C976" s="90"/>
      <c r="D976" s="34"/>
      <c r="E976" s="34"/>
      <c r="F976" s="90"/>
      <c r="G976" s="83"/>
      <c r="H976" s="83"/>
      <c r="I976" s="90"/>
      <c r="J976" s="82"/>
      <c r="K976" s="82"/>
      <c r="L976" s="82"/>
      <c r="M976" s="82"/>
      <c r="N976" s="82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 x14ac:dyDescent="0.2">
      <c r="A977" s="34"/>
      <c r="B977" s="90"/>
      <c r="C977" s="90"/>
      <c r="D977" s="34"/>
      <c r="E977" s="34"/>
      <c r="F977" s="90"/>
      <c r="G977" s="83"/>
      <c r="H977" s="83"/>
      <c r="I977" s="90"/>
      <c r="J977" s="82"/>
      <c r="K977" s="82"/>
      <c r="L977" s="82"/>
      <c r="M977" s="82"/>
      <c r="N977" s="82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 x14ac:dyDescent="0.2">
      <c r="A978" s="34"/>
      <c r="B978" s="90"/>
      <c r="C978" s="90"/>
      <c r="D978" s="34"/>
      <c r="E978" s="34"/>
      <c r="F978" s="90"/>
      <c r="G978" s="83"/>
      <c r="H978" s="83"/>
      <c r="I978" s="90"/>
      <c r="J978" s="82"/>
      <c r="K978" s="82"/>
      <c r="L978" s="82"/>
      <c r="M978" s="82"/>
      <c r="N978" s="82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 x14ac:dyDescent="0.2">
      <c r="A979" s="34"/>
      <c r="B979" s="90"/>
      <c r="C979" s="90"/>
      <c r="D979" s="34"/>
      <c r="E979" s="34"/>
      <c r="F979" s="90"/>
      <c r="G979" s="83"/>
      <c r="H979" s="83"/>
      <c r="I979" s="90"/>
      <c r="J979" s="82"/>
      <c r="K979" s="82"/>
      <c r="L979" s="82"/>
      <c r="M979" s="82"/>
      <c r="N979" s="82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 x14ac:dyDescent="0.2">
      <c r="A980" s="34"/>
      <c r="B980" s="90"/>
      <c r="C980" s="90"/>
      <c r="D980" s="34"/>
      <c r="E980" s="34"/>
      <c r="F980" s="90"/>
      <c r="G980" s="83"/>
      <c r="H980" s="83"/>
      <c r="I980" s="90"/>
      <c r="J980" s="82"/>
      <c r="K980" s="82"/>
      <c r="L980" s="82"/>
      <c r="M980" s="82"/>
      <c r="N980" s="82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 x14ac:dyDescent="0.2">
      <c r="A981" s="34"/>
      <c r="B981" s="90"/>
      <c r="C981" s="90"/>
      <c r="D981" s="34"/>
      <c r="E981" s="34"/>
      <c r="F981" s="90"/>
      <c r="G981" s="83"/>
      <c r="H981" s="83"/>
      <c r="I981" s="90"/>
      <c r="J981" s="82"/>
      <c r="K981" s="82"/>
      <c r="L981" s="82"/>
      <c r="M981" s="82"/>
      <c r="N981" s="82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 x14ac:dyDescent="0.2">
      <c r="A982" s="34"/>
      <c r="B982" s="90"/>
      <c r="C982" s="90"/>
      <c r="D982" s="34"/>
      <c r="E982" s="34"/>
      <c r="F982" s="90"/>
      <c r="G982" s="83"/>
      <c r="H982" s="83"/>
      <c r="I982" s="90"/>
      <c r="J982" s="82"/>
      <c r="K982" s="82"/>
      <c r="L982" s="82"/>
      <c r="M982" s="82"/>
      <c r="N982" s="82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 x14ac:dyDescent="0.2">
      <c r="A983" s="34"/>
      <c r="B983" s="90"/>
      <c r="C983" s="90"/>
      <c r="D983" s="34"/>
      <c r="E983" s="34"/>
      <c r="F983" s="90"/>
      <c r="G983" s="83"/>
      <c r="H983" s="83"/>
      <c r="I983" s="90"/>
      <c r="J983" s="82"/>
      <c r="K983" s="82"/>
      <c r="L983" s="82"/>
      <c r="M983" s="82"/>
      <c r="N983" s="82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 x14ac:dyDescent="0.2">
      <c r="A984" s="34"/>
      <c r="B984" s="90"/>
      <c r="C984" s="90"/>
      <c r="D984" s="34"/>
      <c r="E984" s="34"/>
      <c r="F984" s="90"/>
      <c r="G984" s="83"/>
      <c r="H984" s="83"/>
      <c r="I984" s="90"/>
      <c r="J984" s="82"/>
      <c r="K984" s="82"/>
      <c r="L984" s="82"/>
      <c r="M984" s="82"/>
      <c r="N984" s="82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 x14ac:dyDescent="0.2">
      <c r="A985" s="34"/>
      <c r="B985" s="90"/>
      <c r="C985" s="90"/>
      <c r="D985" s="34"/>
      <c r="E985" s="34"/>
      <c r="F985" s="90"/>
      <c r="G985" s="83"/>
      <c r="H985" s="83"/>
      <c r="I985" s="90"/>
      <c r="J985" s="82"/>
      <c r="K985" s="82"/>
      <c r="L985" s="82"/>
      <c r="M985" s="82"/>
      <c r="N985" s="82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 x14ac:dyDescent="0.2">
      <c r="A986" s="34"/>
      <c r="B986" s="90"/>
      <c r="C986" s="90"/>
      <c r="D986" s="34"/>
      <c r="E986" s="34"/>
      <c r="F986" s="90"/>
      <c r="G986" s="83"/>
      <c r="H986" s="83"/>
      <c r="I986" s="90"/>
      <c r="J986" s="82"/>
      <c r="K986" s="82"/>
      <c r="L986" s="82"/>
      <c r="M986" s="82"/>
      <c r="N986" s="82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 x14ac:dyDescent="0.2">
      <c r="A987" s="34"/>
      <c r="B987" s="90"/>
      <c r="C987" s="90"/>
      <c r="D987" s="34"/>
      <c r="E987" s="34"/>
      <c r="F987" s="90"/>
      <c r="G987" s="83"/>
      <c r="H987" s="83"/>
      <c r="I987" s="90"/>
      <c r="J987" s="82"/>
      <c r="K987" s="82"/>
      <c r="L987" s="82"/>
      <c r="M987" s="82"/>
      <c r="N987" s="82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 x14ac:dyDescent="0.2">
      <c r="A988" s="34"/>
      <c r="B988" s="90"/>
      <c r="C988" s="90"/>
      <c r="D988" s="34"/>
      <c r="E988" s="34"/>
      <c r="F988" s="90"/>
      <c r="G988" s="83"/>
      <c r="H988" s="83"/>
      <c r="I988" s="90"/>
      <c r="J988" s="82"/>
      <c r="K988" s="82"/>
      <c r="L988" s="82"/>
      <c r="M988" s="82"/>
      <c r="N988" s="82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 x14ac:dyDescent="0.2">
      <c r="A989" s="34"/>
      <c r="B989" s="90"/>
      <c r="C989" s="90"/>
      <c r="D989" s="34"/>
      <c r="E989" s="34"/>
      <c r="F989" s="90"/>
      <c r="G989" s="83"/>
      <c r="H989" s="83"/>
      <c r="I989" s="90"/>
      <c r="J989" s="82"/>
      <c r="K989" s="82"/>
      <c r="L989" s="82"/>
      <c r="M989" s="82"/>
      <c r="N989" s="82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 x14ac:dyDescent="0.2">
      <c r="A990" s="34"/>
      <c r="B990" s="90"/>
      <c r="C990" s="90"/>
      <c r="D990" s="34"/>
      <c r="E990" s="34"/>
      <c r="F990" s="90"/>
      <c r="G990" s="83"/>
      <c r="H990" s="83"/>
      <c r="I990" s="90"/>
      <c r="J990" s="82"/>
      <c r="K990" s="82"/>
      <c r="L990" s="82"/>
      <c r="M990" s="82"/>
      <c r="N990" s="82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 x14ac:dyDescent="0.2">
      <c r="A991" s="34"/>
      <c r="B991" s="90"/>
      <c r="C991" s="90"/>
      <c r="D991" s="34"/>
      <c r="E991" s="34"/>
      <c r="F991" s="90"/>
      <c r="G991" s="83"/>
      <c r="H991" s="83"/>
      <c r="I991" s="90"/>
      <c r="J991" s="82"/>
      <c r="K991" s="82"/>
      <c r="L991" s="82"/>
      <c r="M991" s="82"/>
      <c r="N991" s="82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 x14ac:dyDescent="0.2">
      <c r="A992" s="34"/>
      <c r="B992" s="90"/>
      <c r="C992" s="90"/>
      <c r="D992" s="34"/>
      <c r="E992" s="34"/>
      <c r="F992" s="90"/>
      <c r="G992" s="83"/>
      <c r="H992" s="83"/>
      <c r="I992" s="90"/>
      <c r="J992" s="82"/>
      <c r="K992" s="82"/>
      <c r="L992" s="82"/>
      <c r="M992" s="82"/>
      <c r="N992" s="82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customHeight="1" x14ac:dyDescent="0.2">
      <c r="A993" s="34"/>
      <c r="B993" s="90"/>
      <c r="C993" s="90"/>
      <c r="D993" s="34"/>
      <c r="E993" s="34"/>
      <c r="F993" s="90"/>
      <c r="G993" s="83"/>
      <c r="H993" s="83"/>
      <c r="I993" s="90"/>
      <c r="J993" s="82"/>
      <c r="K993" s="82"/>
      <c r="L993" s="82"/>
      <c r="M993" s="82"/>
      <c r="N993" s="82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customHeight="1" x14ac:dyDescent="0.2">
      <c r="A994" s="34"/>
      <c r="B994" s="90"/>
      <c r="C994" s="90"/>
      <c r="D994" s="34"/>
      <c r="E994" s="34"/>
      <c r="F994" s="90"/>
      <c r="G994" s="83"/>
      <c r="H994" s="83"/>
      <c r="I994" s="90"/>
      <c r="J994" s="82"/>
      <c r="K994" s="82"/>
      <c r="L994" s="82"/>
      <c r="M994" s="82"/>
      <c r="N994" s="82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</sheetData>
  <autoFilter ref="A1:N482" xr:uid="{00000000-0001-0000-0700-000000000000}"/>
  <conditionalFormatting sqref="K1:K481 K483:K994">
    <cfRule type="containsText" dxfId="3" priority="3" operator="containsText" text="JUBILAR">
      <formula>NOT(ISERROR(SEARCH(("JUBILAR"),(K1))))</formula>
    </cfRule>
  </conditionalFormatting>
  <conditionalFormatting sqref="C1:C481 C483:C994">
    <cfRule type="containsText" dxfId="2" priority="4" operator="containsText" text="Sem orientador">
      <formula>NOT(ISERROR(SEARCH(("Sem orientador"),(C1))))</formula>
    </cfRule>
  </conditionalFormatting>
  <conditionalFormatting sqref="K482:K507">
    <cfRule type="containsText" dxfId="1" priority="1" operator="containsText" text="JUBILAR">
      <formula>NOT(ISERROR(SEARCH(("JUBILAR"),(K482))))</formula>
    </cfRule>
  </conditionalFormatting>
  <conditionalFormatting sqref="C482:C507">
    <cfRule type="containsText" dxfId="0" priority="2" operator="containsText" text="Sem orientador">
      <formula>NOT(ISERROR(SEARCH(("Sem orientador"),(C482))))</formula>
    </cfRule>
  </conditionalFormatting>
  <pageMargins left="0.25" right="0.25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zoomScaleNormal="100" workbookViewId="0">
      <pane ySplit="1" topLeftCell="A484" activePane="bottomLeft" state="frozen"/>
      <selection pane="bottomLeft" activeCell="A507" sqref="A507"/>
    </sheetView>
  </sheetViews>
  <sheetFormatPr baseColWidth="10" defaultColWidth="14.5" defaultRowHeight="15" customHeight="1" x14ac:dyDescent="0.2"/>
  <cols>
    <col min="1" max="1" width="22.1640625" style="105" customWidth="1"/>
    <col min="2" max="2" width="16" style="106" customWidth="1"/>
    <col min="3" max="3" width="43.33203125" style="105" customWidth="1"/>
    <col min="4" max="4" width="11.1640625" style="105" customWidth="1"/>
    <col min="5" max="5" width="40.33203125" style="105" customWidth="1"/>
    <col min="6" max="6" width="12.1640625" style="105" customWidth="1"/>
    <col min="7" max="7" width="49.1640625" style="105" customWidth="1"/>
    <col min="8" max="8" width="28" style="105" customWidth="1"/>
    <col min="9" max="9" width="22.6640625" style="105" customWidth="1"/>
    <col min="10" max="10" width="11" style="105" customWidth="1"/>
    <col min="11" max="11" width="10.83203125" style="105" customWidth="1"/>
    <col min="12" max="12" width="66.6640625" style="105" customWidth="1"/>
    <col min="13" max="13" width="24.6640625" style="105" customWidth="1"/>
    <col min="14" max="14" width="4.1640625" style="105" customWidth="1"/>
    <col min="15" max="15" width="13.6640625" style="105" customWidth="1"/>
    <col min="16" max="26" width="8.83203125" style="105" customWidth="1"/>
    <col min="27" max="16384" width="14.5" style="105"/>
  </cols>
  <sheetData>
    <row r="1" spans="1:26" ht="15.75" customHeight="1" x14ac:dyDescent="0.2">
      <c r="A1" s="99" t="s">
        <v>107</v>
      </c>
      <c r="B1" s="100" t="s">
        <v>108</v>
      </c>
      <c r="C1" s="99" t="s">
        <v>93</v>
      </c>
      <c r="D1" s="99" t="s">
        <v>109</v>
      </c>
      <c r="E1" s="99" t="s">
        <v>94</v>
      </c>
      <c r="F1" s="99" t="s">
        <v>110</v>
      </c>
      <c r="G1" s="99" t="s">
        <v>111</v>
      </c>
      <c r="H1" s="99" t="s">
        <v>95</v>
      </c>
      <c r="I1" s="99" t="s">
        <v>112</v>
      </c>
      <c r="J1" s="99" t="s">
        <v>24</v>
      </c>
      <c r="K1" s="99" t="s">
        <v>113</v>
      </c>
      <c r="L1" s="99" t="s">
        <v>114</v>
      </c>
      <c r="M1" s="99" t="s">
        <v>115</v>
      </c>
      <c r="N1" s="99" t="s">
        <v>97</v>
      </c>
      <c r="O1" s="99" t="s">
        <v>116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5.75" customHeight="1" x14ac:dyDescent="0.2">
      <c r="A2" s="102" t="s">
        <v>117</v>
      </c>
      <c r="B2" s="103">
        <v>40196</v>
      </c>
      <c r="C2" s="102" t="s">
        <v>118</v>
      </c>
      <c r="D2" s="102" t="s">
        <v>119</v>
      </c>
      <c r="E2" s="102" t="s">
        <v>120</v>
      </c>
      <c r="F2" s="102">
        <v>11810968712</v>
      </c>
      <c r="G2" s="102" t="s">
        <v>121</v>
      </c>
      <c r="H2" s="102"/>
      <c r="I2" s="102"/>
      <c r="J2" s="102" t="s">
        <v>19</v>
      </c>
      <c r="K2" s="102"/>
      <c r="L2" s="102" t="s">
        <v>122</v>
      </c>
      <c r="M2" s="102" t="s">
        <v>123</v>
      </c>
      <c r="N2" s="102" t="s">
        <v>124</v>
      </c>
      <c r="O2" s="102" t="s">
        <v>125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pans="1:26" ht="15.75" customHeight="1" x14ac:dyDescent="0.2">
      <c r="A3" s="102" t="s">
        <v>117</v>
      </c>
      <c r="B3" s="103">
        <v>40197</v>
      </c>
      <c r="C3" s="102" t="s">
        <v>118</v>
      </c>
      <c r="D3" s="102" t="s">
        <v>126</v>
      </c>
      <c r="E3" s="102" t="s">
        <v>127</v>
      </c>
      <c r="F3" s="102">
        <v>785894446</v>
      </c>
      <c r="G3" s="102" t="s">
        <v>128</v>
      </c>
      <c r="H3" s="102"/>
      <c r="I3" s="102"/>
      <c r="J3" s="102" t="s">
        <v>19</v>
      </c>
      <c r="K3" s="102"/>
      <c r="L3" s="102" t="s">
        <v>129</v>
      </c>
      <c r="M3" s="102"/>
      <c r="N3" s="102"/>
      <c r="O3" s="102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26" ht="15.75" customHeight="1" x14ac:dyDescent="0.2">
      <c r="A4" s="102" t="s">
        <v>117</v>
      </c>
      <c r="B4" s="103">
        <v>40197</v>
      </c>
      <c r="C4" s="102" t="s">
        <v>118</v>
      </c>
      <c r="D4" s="102" t="s">
        <v>130</v>
      </c>
      <c r="E4" s="102" t="s">
        <v>131</v>
      </c>
      <c r="F4" s="102">
        <v>8951221709</v>
      </c>
      <c r="G4" s="102" t="s">
        <v>132</v>
      </c>
      <c r="H4" s="102" t="s">
        <v>52</v>
      </c>
      <c r="I4" s="102"/>
      <c r="J4" s="102" t="s">
        <v>17</v>
      </c>
      <c r="K4" s="103">
        <v>40892</v>
      </c>
      <c r="L4" s="102" t="s">
        <v>133</v>
      </c>
      <c r="M4" s="102" t="s">
        <v>134</v>
      </c>
      <c r="N4" s="102" t="s">
        <v>124</v>
      </c>
      <c r="O4" s="102" t="s">
        <v>125</v>
      </c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26" ht="15.75" customHeight="1" x14ac:dyDescent="0.2">
      <c r="A5" s="102" t="s">
        <v>117</v>
      </c>
      <c r="B5" s="103">
        <v>40199</v>
      </c>
      <c r="C5" s="102" t="s">
        <v>118</v>
      </c>
      <c r="D5" s="102" t="s">
        <v>135</v>
      </c>
      <c r="E5" s="102" t="s">
        <v>136</v>
      </c>
      <c r="F5" s="102">
        <v>10603025781</v>
      </c>
      <c r="G5" s="102" t="s">
        <v>137</v>
      </c>
      <c r="H5" s="102" t="s">
        <v>57</v>
      </c>
      <c r="I5" s="102"/>
      <c r="J5" s="102" t="s">
        <v>17</v>
      </c>
      <c r="K5" s="103">
        <v>40891</v>
      </c>
      <c r="L5" s="102" t="s">
        <v>138</v>
      </c>
      <c r="M5" s="102" t="s">
        <v>123</v>
      </c>
      <c r="N5" s="102" t="s">
        <v>124</v>
      </c>
      <c r="O5" s="102" t="s">
        <v>125</v>
      </c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ht="15.75" customHeight="1" x14ac:dyDescent="0.2">
      <c r="A6" s="102" t="s">
        <v>117</v>
      </c>
      <c r="B6" s="103">
        <v>40200</v>
      </c>
      <c r="C6" s="102" t="s">
        <v>118</v>
      </c>
      <c r="D6" s="102" t="s">
        <v>139</v>
      </c>
      <c r="E6" s="102" t="s">
        <v>140</v>
      </c>
      <c r="F6" s="102">
        <v>9106555705</v>
      </c>
      <c r="G6" s="102" t="s">
        <v>141</v>
      </c>
      <c r="H6" s="102" t="s">
        <v>58</v>
      </c>
      <c r="I6" s="102"/>
      <c r="J6" s="102" t="s">
        <v>17</v>
      </c>
      <c r="K6" s="103">
        <v>40889</v>
      </c>
      <c r="L6" s="102" t="s">
        <v>142</v>
      </c>
      <c r="M6" s="102" t="s">
        <v>123</v>
      </c>
      <c r="N6" s="102" t="s">
        <v>124</v>
      </c>
      <c r="O6" s="102" t="s">
        <v>125</v>
      </c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ht="15.75" customHeight="1" x14ac:dyDescent="0.2">
      <c r="A7" s="102" t="s">
        <v>117</v>
      </c>
      <c r="B7" s="103">
        <v>40203</v>
      </c>
      <c r="C7" s="102" t="s">
        <v>118</v>
      </c>
      <c r="D7" s="102" t="s">
        <v>149</v>
      </c>
      <c r="E7" s="102" t="s">
        <v>150</v>
      </c>
      <c r="F7" s="102">
        <v>77153928634</v>
      </c>
      <c r="G7" s="102" t="s">
        <v>151</v>
      </c>
      <c r="H7" s="102" t="s">
        <v>35</v>
      </c>
      <c r="I7" s="102"/>
      <c r="J7" s="102" t="s">
        <v>17</v>
      </c>
      <c r="K7" s="103">
        <v>40870</v>
      </c>
      <c r="L7" s="102" t="s">
        <v>152</v>
      </c>
      <c r="M7" s="102" t="s">
        <v>134</v>
      </c>
      <c r="N7" s="102" t="s">
        <v>124</v>
      </c>
      <c r="O7" s="102" t="s">
        <v>125</v>
      </c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ht="15.75" customHeight="1" x14ac:dyDescent="0.2">
      <c r="A8" s="102" t="s">
        <v>117</v>
      </c>
      <c r="B8" s="103">
        <v>40203</v>
      </c>
      <c r="C8" s="102" t="s">
        <v>118</v>
      </c>
      <c r="D8" s="102" t="s">
        <v>143</v>
      </c>
      <c r="E8" s="102" t="s">
        <v>144</v>
      </c>
      <c r="F8" s="102">
        <v>89873661549</v>
      </c>
      <c r="G8" s="102" t="s">
        <v>145</v>
      </c>
      <c r="H8" s="102"/>
      <c r="I8" s="102"/>
      <c r="J8" s="102" t="s">
        <v>20</v>
      </c>
      <c r="K8" s="102"/>
      <c r="L8" s="102" t="s">
        <v>146</v>
      </c>
      <c r="M8" s="102" t="s">
        <v>147</v>
      </c>
      <c r="N8" s="102" t="s">
        <v>148</v>
      </c>
      <c r="O8" s="102" t="s">
        <v>125</v>
      </c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ht="15.75" customHeight="1" x14ac:dyDescent="0.2">
      <c r="A9" s="102" t="s">
        <v>117</v>
      </c>
      <c r="B9" s="103">
        <v>40204</v>
      </c>
      <c r="C9" s="102" t="s">
        <v>118</v>
      </c>
      <c r="D9" s="102" t="s">
        <v>153</v>
      </c>
      <c r="E9" s="102" t="s">
        <v>154</v>
      </c>
      <c r="F9" s="102">
        <v>2474798706</v>
      </c>
      <c r="G9" s="102" t="s">
        <v>155</v>
      </c>
      <c r="H9" s="102"/>
      <c r="I9" s="102"/>
      <c r="J9" s="102" t="s">
        <v>20</v>
      </c>
      <c r="K9" s="102"/>
      <c r="L9" s="102" t="s">
        <v>156</v>
      </c>
      <c r="M9" s="102" t="s">
        <v>123</v>
      </c>
      <c r="N9" s="102" t="s">
        <v>124</v>
      </c>
      <c r="O9" s="102" t="s">
        <v>125</v>
      </c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ht="15.75" customHeight="1" x14ac:dyDescent="0.2">
      <c r="A10" s="102" t="s">
        <v>117</v>
      </c>
      <c r="B10" s="103">
        <v>40204</v>
      </c>
      <c r="C10" s="102" t="s">
        <v>118</v>
      </c>
      <c r="D10" s="102" t="s">
        <v>157</v>
      </c>
      <c r="E10" s="102" t="s">
        <v>158</v>
      </c>
      <c r="F10" s="102">
        <v>85764116791</v>
      </c>
      <c r="G10" s="102" t="s">
        <v>159</v>
      </c>
      <c r="H10" s="102" t="s">
        <v>61</v>
      </c>
      <c r="I10" s="102"/>
      <c r="J10" s="102" t="s">
        <v>17</v>
      </c>
      <c r="K10" s="103">
        <v>40892</v>
      </c>
      <c r="L10" s="102" t="s">
        <v>160</v>
      </c>
      <c r="M10" s="102" t="s">
        <v>123</v>
      </c>
      <c r="N10" s="102" t="s">
        <v>124</v>
      </c>
      <c r="O10" s="102" t="s">
        <v>125</v>
      </c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spans="1:26" ht="15.75" customHeight="1" x14ac:dyDescent="0.2">
      <c r="A11" s="102" t="s">
        <v>117</v>
      </c>
      <c r="B11" s="103">
        <v>40205</v>
      </c>
      <c r="C11" s="102" t="s">
        <v>118</v>
      </c>
      <c r="D11" s="102" t="s">
        <v>161</v>
      </c>
      <c r="E11" s="102" t="s">
        <v>162</v>
      </c>
      <c r="F11" s="102">
        <v>42212375700</v>
      </c>
      <c r="G11" s="102" t="s">
        <v>163</v>
      </c>
      <c r="H11" s="102" t="s">
        <v>52</v>
      </c>
      <c r="I11" s="102"/>
      <c r="J11" s="102" t="s">
        <v>17</v>
      </c>
      <c r="K11" s="103">
        <v>41262</v>
      </c>
      <c r="L11" s="102" t="s">
        <v>164</v>
      </c>
      <c r="M11" s="102" t="s">
        <v>123</v>
      </c>
      <c r="N11" s="102" t="s">
        <v>124</v>
      </c>
      <c r="O11" s="102" t="s">
        <v>125</v>
      </c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spans="1:26" ht="15.75" customHeight="1" x14ac:dyDescent="0.2">
      <c r="A12" s="102" t="s">
        <v>117</v>
      </c>
      <c r="B12" s="103">
        <v>40205</v>
      </c>
      <c r="C12" s="102" t="s">
        <v>118</v>
      </c>
      <c r="D12" s="102" t="s">
        <v>168</v>
      </c>
      <c r="E12" s="102" t="s">
        <v>169</v>
      </c>
      <c r="F12" s="102">
        <v>9837276789</v>
      </c>
      <c r="G12" s="102" t="s">
        <v>170</v>
      </c>
      <c r="H12" s="102" t="s">
        <v>56</v>
      </c>
      <c r="I12" s="102"/>
      <c r="J12" s="102" t="s">
        <v>17</v>
      </c>
      <c r="K12" s="103">
        <v>40786</v>
      </c>
      <c r="L12" s="102" t="s">
        <v>171</v>
      </c>
      <c r="M12" s="102" t="s">
        <v>123</v>
      </c>
      <c r="N12" s="102" t="s">
        <v>124</v>
      </c>
      <c r="O12" s="102" t="s">
        <v>125</v>
      </c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spans="1:26" ht="15.75" customHeight="1" x14ac:dyDescent="0.2">
      <c r="A13" s="102" t="s">
        <v>117</v>
      </c>
      <c r="B13" s="103">
        <v>40205</v>
      </c>
      <c r="C13" s="102" t="s">
        <v>118</v>
      </c>
      <c r="D13" s="102" t="s">
        <v>165</v>
      </c>
      <c r="E13" s="102" t="s">
        <v>166</v>
      </c>
      <c r="F13" s="102">
        <v>8470840789</v>
      </c>
      <c r="G13" s="102"/>
      <c r="H13" s="102" t="s">
        <v>54</v>
      </c>
      <c r="I13" s="102"/>
      <c r="J13" s="102" t="s">
        <v>17</v>
      </c>
      <c r="K13" s="103">
        <v>40889</v>
      </c>
      <c r="L13" s="102" t="s">
        <v>167</v>
      </c>
      <c r="M13" s="102" t="s">
        <v>123</v>
      </c>
      <c r="N13" s="102" t="s">
        <v>124</v>
      </c>
      <c r="O13" s="102" t="s">
        <v>125</v>
      </c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spans="1:26" ht="15.75" customHeight="1" x14ac:dyDescent="0.2">
      <c r="A14" s="102" t="s">
        <v>117</v>
      </c>
      <c r="B14" s="103">
        <v>40206</v>
      </c>
      <c r="C14" s="102" t="s">
        <v>118</v>
      </c>
      <c r="D14" s="102" t="s">
        <v>172</v>
      </c>
      <c r="E14" s="102" t="s">
        <v>173</v>
      </c>
      <c r="F14" s="102">
        <v>93960832753</v>
      </c>
      <c r="G14" s="102" t="s">
        <v>174</v>
      </c>
      <c r="H14" s="102" t="s">
        <v>35</v>
      </c>
      <c r="I14" s="102"/>
      <c r="J14" s="102" t="s">
        <v>17</v>
      </c>
      <c r="K14" s="103">
        <v>40891</v>
      </c>
      <c r="L14" s="102" t="s">
        <v>175</v>
      </c>
      <c r="M14" s="102" t="s">
        <v>134</v>
      </c>
      <c r="N14" s="102" t="s">
        <v>124</v>
      </c>
      <c r="O14" s="102" t="s">
        <v>125</v>
      </c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spans="1:26" ht="15.75" customHeight="1" x14ac:dyDescent="0.2">
      <c r="A15" s="102" t="s">
        <v>117</v>
      </c>
      <c r="B15" s="103">
        <v>40254</v>
      </c>
      <c r="C15" s="102" t="s">
        <v>118</v>
      </c>
      <c r="D15" s="102" t="s">
        <v>176</v>
      </c>
      <c r="E15" s="102" t="s">
        <v>177</v>
      </c>
      <c r="F15" s="102">
        <v>9634997775</v>
      </c>
      <c r="G15" s="102" t="s">
        <v>178</v>
      </c>
      <c r="H15" s="102"/>
      <c r="I15" s="102"/>
      <c r="J15" s="102" t="s">
        <v>20</v>
      </c>
      <c r="K15" s="102"/>
      <c r="L15" s="102" t="s">
        <v>179</v>
      </c>
      <c r="M15" s="102" t="s">
        <v>123</v>
      </c>
      <c r="N15" s="102" t="s">
        <v>124</v>
      </c>
      <c r="O15" s="102" t="s">
        <v>125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spans="1:26" ht="15.75" customHeight="1" x14ac:dyDescent="0.2">
      <c r="A16" s="102" t="s">
        <v>117</v>
      </c>
      <c r="B16" s="103">
        <v>40385</v>
      </c>
      <c r="C16" s="102" t="s">
        <v>118</v>
      </c>
      <c r="D16" s="102" t="s">
        <v>180</v>
      </c>
      <c r="E16" s="102" t="s">
        <v>181</v>
      </c>
      <c r="F16" s="102">
        <v>8549678775</v>
      </c>
      <c r="G16" s="102" t="s">
        <v>182</v>
      </c>
      <c r="H16" s="102" t="s">
        <v>62</v>
      </c>
      <c r="I16" s="102"/>
      <c r="J16" s="102" t="s">
        <v>17</v>
      </c>
      <c r="K16" s="103">
        <v>41089</v>
      </c>
      <c r="L16" s="102" t="s">
        <v>183</v>
      </c>
      <c r="M16" s="102" t="s">
        <v>123</v>
      </c>
      <c r="N16" s="102" t="s">
        <v>124</v>
      </c>
      <c r="O16" s="102" t="s">
        <v>125</v>
      </c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spans="1:26" ht="15.75" customHeight="1" x14ac:dyDescent="0.2">
      <c r="A17" s="102" t="s">
        <v>117</v>
      </c>
      <c r="B17" s="103">
        <v>40385</v>
      </c>
      <c r="C17" s="102" t="s">
        <v>118</v>
      </c>
      <c r="D17" s="102" t="s">
        <v>184</v>
      </c>
      <c r="E17" s="102" t="s">
        <v>185</v>
      </c>
      <c r="F17" s="102">
        <v>5636010788</v>
      </c>
      <c r="G17" s="102" t="s">
        <v>186</v>
      </c>
      <c r="H17" s="102" t="s">
        <v>55</v>
      </c>
      <c r="I17" s="102"/>
      <c r="J17" s="102" t="s">
        <v>17</v>
      </c>
      <c r="K17" s="103">
        <v>41176</v>
      </c>
      <c r="L17" s="102" t="s">
        <v>187</v>
      </c>
      <c r="M17" s="102" t="s">
        <v>123</v>
      </c>
      <c r="N17" s="102" t="s">
        <v>124</v>
      </c>
      <c r="O17" s="102" t="s">
        <v>125</v>
      </c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spans="1:26" ht="15.75" customHeight="1" x14ac:dyDescent="0.2">
      <c r="A18" s="102" t="s">
        <v>117</v>
      </c>
      <c r="B18" s="103">
        <v>40385</v>
      </c>
      <c r="C18" s="102" t="s">
        <v>118</v>
      </c>
      <c r="D18" s="102" t="s">
        <v>188</v>
      </c>
      <c r="E18" s="102" t="s">
        <v>189</v>
      </c>
      <c r="F18" s="102">
        <v>52237800278</v>
      </c>
      <c r="G18" s="102" t="s">
        <v>190</v>
      </c>
      <c r="H18" s="102" t="s">
        <v>37</v>
      </c>
      <c r="I18" s="102"/>
      <c r="J18" s="102" t="s">
        <v>17</v>
      </c>
      <c r="K18" s="103">
        <v>41087</v>
      </c>
      <c r="L18" s="102" t="s">
        <v>191</v>
      </c>
      <c r="M18" s="102" t="s">
        <v>123</v>
      </c>
      <c r="N18" s="102" t="s">
        <v>124</v>
      </c>
      <c r="O18" s="102" t="s">
        <v>125</v>
      </c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spans="1:26" ht="15.75" customHeight="1" x14ac:dyDescent="0.2">
      <c r="A19" s="102" t="s">
        <v>117</v>
      </c>
      <c r="B19" s="103">
        <v>40385</v>
      </c>
      <c r="C19" s="102" t="s">
        <v>118</v>
      </c>
      <c r="D19" s="102" t="s">
        <v>192</v>
      </c>
      <c r="E19" s="102" t="s">
        <v>193</v>
      </c>
      <c r="F19" s="102">
        <v>3970596475</v>
      </c>
      <c r="G19" s="102" t="s">
        <v>194</v>
      </c>
      <c r="H19" s="102" t="s">
        <v>55</v>
      </c>
      <c r="I19" s="102"/>
      <c r="J19" s="102" t="s">
        <v>17</v>
      </c>
      <c r="K19" s="103">
        <v>41989</v>
      </c>
      <c r="L19" s="102" t="s">
        <v>195</v>
      </c>
      <c r="M19" s="102" t="s">
        <v>196</v>
      </c>
      <c r="N19" s="102" t="s">
        <v>197</v>
      </c>
      <c r="O19" s="102" t="s">
        <v>125</v>
      </c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spans="1:26" ht="15.75" customHeight="1" x14ac:dyDescent="0.2">
      <c r="A20" s="102" t="s">
        <v>117</v>
      </c>
      <c r="B20" s="103">
        <v>40385</v>
      </c>
      <c r="C20" s="102" t="s">
        <v>118</v>
      </c>
      <c r="D20" s="102" t="s">
        <v>198</v>
      </c>
      <c r="E20" s="102" t="s">
        <v>199</v>
      </c>
      <c r="F20" s="102">
        <v>11897620721</v>
      </c>
      <c r="G20" s="102" t="s">
        <v>200</v>
      </c>
      <c r="H20" s="102" t="s">
        <v>57</v>
      </c>
      <c r="I20" s="102"/>
      <c r="J20" s="102" t="s">
        <v>17</v>
      </c>
      <c r="K20" s="103">
        <v>41150</v>
      </c>
      <c r="L20" s="102" t="s">
        <v>201</v>
      </c>
      <c r="M20" s="102" t="s">
        <v>123</v>
      </c>
      <c r="N20" s="102" t="s">
        <v>124</v>
      </c>
      <c r="O20" s="102" t="s">
        <v>125</v>
      </c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spans="1:26" ht="15.75" customHeight="1" x14ac:dyDescent="0.2">
      <c r="A21" s="102" t="s">
        <v>117</v>
      </c>
      <c r="B21" s="103">
        <v>40577</v>
      </c>
      <c r="C21" s="102" t="s">
        <v>118</v>
      </c>
      <c r="D21" s="102" t="s">
        <v>211</v>
      </c>
      <c r="E21" s="102" t="s">
        <v>212</v>
      </c>
      <c r="F21" s="102">
        <v>77231457720</v>
      </c>
      <c r="G21" s="102" t="s">
        <v>213</v>
      </c>
      <c r="H21" s="102" t="s">
        <v>58</v>
      </c>
      <c r="I21" s="102"/>
      <c r="J21" s="102" t="s">
        <v>17</v>
      </c>
      <c r="K21" s="103">
        <v>41261</v>
      </c>
      <c r="L21" s="102" t="s">
        <v>214</v>
      </c>
      <c r="M21" s="102"/>
      <c r="N21" s="102"/>
      <c r="O21" s="102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ht="15.75" customHeight="1" x14ac:dyDescent="0.2">
      <c r="A22" s="102" t="s">
        <v>117</v>
      </c>
      <c r="B22" s="103">
        <v>40577</v>
      </c>
      <c r="C22" s="102" t="s">
        <v>118</v>
      </c>
      <c r="D22" s="102" t="s">
        <v>207</v>
      </c>
      <c r="E22" s="102" t="s">
        <v>208</v>
      </c>
      <c r="F22" s="102">
        <v>9907925799</v>
      </c>
      <c r="G22" s="102" t="s">
        <v>209</v>
      </c>
      <c r="H22" s="102" t="s">
        <v>37</v>
      </c>
      <c r="I22" s="102"/>
      <c r="J22" s="102" t="s">
        <v>17</v>
      </c>
      <c r="K22" s="103">
        <v>41234</v>
      </c>
      <c r="L22" s="102" t="s">
        <v>210</v>
      </c>
      <c r="M22" s="102" t="s">
        <v>123</v>
      </c>
      <c r="N22" s="102" t="s">
        <v>124</v>
      </c>
      <c r="O22" s="102" t="s">
        <v>125</v>
      </c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ht="15.75" customHeight="1" x14ac:dyDescent="0.2">
      <c r="A23" s="102" t="s">
        <v>117</v>
      </c>
      <c r="B23" s="103">
        <v>40577</v>
      </c>
      <c r="C23" s="102" t="s">
        <v>118</v>
      </c>
      <c r="D23" s="102" t="s">
        <v>202</v>
      </c>
      <c r="E23" s="102" t="s">
        <v>203</v>
      </c>
      <c r="F23" s="102">
        <v>8586069760</v>
      </c>
      <c r="G23" s="102" t="s">
        <v>204</v>
      </c>
      <c r="H23" s="102" t="s">
        <v>57</v>
      </c>
      <c r="I23" s="102"/>
      <c r="J23" s="102" t="s">
        <v>17</v>
      </c>
      <c r="K23" s="103">
        <v>41288</v>
      </c>
      <c r="L23" s="102" t="s">
        <v>205</v>
      </c>
      <c r="M23" s="102" t="s">
        <v>206</v>
      </c>
      <c r="N23" s="102" t="s">
        <v>124</v>
      </c>
      <c r="O23" s="102" t="s">
        <v>125</v>
      </c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ht="15.75" customHeight="1" x14ac:dyDescent="0.2">
      <c r="A24" s="102" t="s">
        <v>117</v>
      </c>
      <c r="B24" s="103">
        <v>40578</v>
      </c>
      <c r="C24" s="102" t="s">
        <v>118</v>
      </c>
      <c r="D24" s="102" t="s">
        <v>220</v>
      </c>
      <c r="E24" s="102" t="s">
        <v>221</v>
      </c>
      <c r="F24" s="102">
        <v>11543274773</v>
      </c>
      <c r="G24" s="102" t="s">
        <v>222</v>
      </c>
      <c r="H24" s="102" t="s">
        <v>35</v>
      </c>
      <c r="I24" s="102"/>
      <c r="J24" s="102" t="s">
        <v>17</v>
      </c>
      <c r="K24" s="103">
        <v>41240</v>
      </c>
      <c r="L24" s="102" t="s">
        <v>223</v>
      </c>
      <c r="M24" s="102" t="s">
        <v>224</v>
      </c>
      <c r="N24" s="102" t="s">
        <v>124</v>
      </c>
      <c r="O24" s="102" t="s">
        <v>125</v>
      </c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ht="15.75" customHeight="1" x14ac:dyDescent="0.2">
      <c r="A25" s="102" t="s">
        <v>117</v>
      </c>
      <c r="B25" s="103">
        <v>40578</v>
      </c>
      <c r="C25" s="102" t="s">
        <v>118</v>
      </c>
      <c r="D25" s="102" t="s">
        <v>236</v>
      </c>
      <c r="E25" s="102" t="s">
        <v>237</v>
      </c>
      <c r="F25" s="102">
        <v>12886549797</v>
      </c>
      <c r="G25" s="102" t="s">
        <v>238</v>
      </c>
      <c r="H25" s="102" t="s">
        <v>52</v>
      </c>
      <c r="I25" s="102"/>
      <c r="J25" s="102" t="s">
        <v>17</v>
      </c>
      <c r="K25" s="103">
        <v>41298</v>
      </c>
      <c r="L25" s="102" t="s">
        <v>239</v>
      </c>
      <c r="M25" s="102" t="s">
        <v>123</v>
      </c>
      <c r="N25" s="102" t="s">
        <v>124</v>
      </c>
      <c r="O25" s="102" t="s">
        <v>125</v>
      </c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ht="15.75" customHeight="1" x14ac:dyDescent="0.2">
      <c r="A26" s="102" t="s">
        <v>117</v>
      </c>
      <c r="B26" s="103">
        <v>40578</v>
      </c>
      <c r="C26" s="102" t="s">
        <v>118</v>
      </c>
      <c r="D26" s="102" t="s">
        <v>225</v>
      </c>
      <c r="E26" s="102" t="s">
        <v>226</v>
      </c>
      <c r="F26" s="102">
        <v>8869477746</v>
      </c>
      <c r="G26" s="102" t="s">
        <v>227</v>
      </c>
      <c r="H26" s="102" t="s">
        <v>60</v>
      </c>
      <c r="I26" s="102"/>
      <c r="J26" s="102" t="s">
        <v>17</v>
      </c>
      <c r="K26" s="103">
        <v>41324</v>
      </c>
      <c r="L26" s="102" t="s">
        <v>228</v>
      </c>
      <c r="M26" s="102" t="s">
        <v>123</v>
      </c>
      <c r="N26" s="102" t="s">
        <v>124</v>
      </c>
      <c r="O26" s="102" t="s">
        <v>125</v>
      </c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ht="15.75" customHeight="1" x14ac:dyDescent="0.2">
      <c r="A27" s="102" t="s">
        <v>117</v>
      </c>
      <c r="B27" s="103">
        <v>40578</v>
      </c>
      <c r="C27" s="102" t="s">
        <v>118</v>
      </c>
      <c r="D27" s="102" t="s">
        <v>233</v>
      </c>
      <c r="E27" s="102" t="s">
        <v>234</v>
      </c>
      <c r="F27" s="102">
        <v>70870144715</v>
      </c>
      <c r="G27" s="102" t="s">
        <v>235</v>
      </c>
      <c r="H27" s="102" t="s">
        <v>44</v>
      </c>
      <c r="I27" s="102"/>
      <c r="J27" s="102" t="s">
        <v>17</v>
      </c>
      <c r="K27" s="103">
        <v>41261</v>
      </c>
      <c r="L27" s="102">
        <v>25950791</v>
      </c>
      <c r="M27" s="102" t="s">
        <v>123</v>
      </c>
      <c r="N27" s="102" t="s">
        <v>124</v>
      </c>
      <c r="O27" s="102" t="s">
        <v>125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spans="1:26" ht="15.75" customHeight="1" x14ac:dyDescent="0.2">
      <c r="A28" s="102" t="s">
        <v>117</v>
      </c>
      <c r="B28" s="103">
        <v>40578</v>
      </c>
      <c r="C28" s="102" t="s">
        <v>118</v>
      </c>
      <c r="D28" s="102" t="s">
        <v>240</v>
      </c>
      <c r="E28" s="102" t="s">
        <v>241</v>
      </c>
      <c r="F28" s="102">
        <v>10383504767</v>
      </c>
      <c r="G28" s="102" t="s">
        <v>242</v>
      </c>
      <c r="H28" s="102" t="s">
        <v>54</v>
      </c>
      <c r="I28" s="102"/>
      <c r="J28" s="102" t="s">
        <v>17</v>
      </c>
      <c r="K28" s="103">
        <v>41248</v>
      </c>
      <c r="L28" s="102" t="s">
        <v>243</v>
      </c>
      <c r="M28" s="102" t="s">
        <v>123</v>
      </c>
      <c r="N28" s="102" t="s">
        <v>124</v>
      </c>
      <c r="O28" s="102" t="s">
        <v>125</v>
      </c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spans="1:26" ht="15.75" customHeight="1" x14ac:dyDescent="0.2">
      <c r="A29" s="102" t="s">
        <v>117</v>
      </c>
      <c r="B29" s="103">
        <v>40750</v>
      </c>
      <c r="C29" s="102" t="s">
        <v>118</v>
      </c>
      <c r="D29" s="102" t="s">
        <v>244</v>
      </c>
      <c r="E29" s="102" t="s">
        <v>245</v>
      </c>
      <c r="F29" s="102">
        <v>7652411700</v>
      </c>
      <c r="G29" s="102" t="s">
        <v>246</v>
      </c>
      <c r="H29" s="102"/>
      <c r="I29" s="102"/>
      <c r="J29" s="102" t="s">
        <v>20</v>
      </c>
      <c r="K29" s="102"/>
      <c r="L29" s="102" t="s">
        <v>247</v>
      </c>
      <c r="M29" s="102" t="s">
        <v>123</v>
      </c>
      <c r="N29" s="102" t="s">
        <v>124</v>
      </c>
      <c r="O29" s="102" t="s">
        <v>125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ht="15.75" customHeight="1" x14ac:dyDescent="0.2">
      <c r="A30" s="102" t="s">
        <v>117</v>
      </c>
      <c r="B30" s="103">
        <v>40750</v>
      </c>
      <c r="C30" s="102" t="s">
        <v>118</v>
      </c>
      <c r="D30" s="102" t="s">
        <v>248</v>
      </c>
      <c r="E30" s="102" t="s">
        <v>249</v>
      </c>
      <c r="F30" s="102">
        <v>9797760740</v>
      </c>
      <c r="G30" s="102" t="s">
        <v>250</v>
      </c>
      <c r="H30" s="102"/>
      <c r="I30" s="102"/>
      <c r="J30" s="102" t="s">
        <v>20</v>
      </c>
      <c r="K30" s="102"/>
      <c r="L30" s="102" t="s">
        <v>251</v>
      </c>
      <c r="M30" s="102" t="s">
        <v>123</v>
      </c>
      <c r="N30" s="102" t="s">
        <v>124</v>
      </c>
      <c r="O30" s="102" t="s">
        <v>125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ht="15.75" customHeight="1" x14ac:dyDescent="0.2">
      <c r="A31" s="102" t="s">
        <v>117</v>
      </c>
      <c r="B31" s="103">
        <v>40751</v>
      </c>
      <c r="C31" s="102" t="s">
        <v>118</v>
      </c>
      <c r="D31" s="102" t="s">
        <v>252</v>
      </c>
      <c r="E31" s="102" t="s">
        <v>253</v>
      </c>
      <c r="F31" s="102">
        <v>8587891758</v>
      </c>
      <c r="G31" s="102" t="s">
        <v>254</v>
      </c>
      <c r="H31" s="102" t="s">
        <v>56</v>
      </c>
      <c r="I31" s="102"/>
      <c r="J31" s="102" t="s">
        <v>17</v>
      </c>
      <c r="K31" s="103">
        <v>41570</v>
      </c>
      <c r="L31" s="102" t="s">
        <v>255</v>
      </c>
      <c r="M31" s="102" t="s">
        <v>123</v>
      </c>
      <c r="N31" s="102" t="s">
        <v>124</v>
      </c>
      <c r="O31" s="102" t="s">
        <v>125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ht="15.75" customHeight="1" x14ac:dyDescent="0.2">
      <c r="A32" s="102" t="s">
        <v>117</v>
      </c>
      <c r="B32" s="103">
        <v>40751</v>
      </c>
      <c r="C32" s="102" t="s">
        <v>118</v>
      </c>
      <c r="D32" s="102" t="s">
        <v>256</v>
      </c>
      <c r="E32" s="102" t="s">
        <v>257</v>
      </c>
      <c r="F32" s="102">
        <v>5300613762</v>
      </c>
      <c r="G32" s="102" t="s">
        <v>258</v>
      </c>
      <c r="H32" s="102"/>
      <c r="I32" s="102"/>
      <c r="J32" s="102" t="s">
        <v>20</v>
      </c>
      <c r="K32" s="102"/>
      <c r="L32" s="102" t="s">
        <v>259</v>
      </c>
      <c r="M32" s="102" t="s">
        <v>123</v>
      </c>
      <c r="N32" s="102" t="s">
        <v>124</v>
      </c>
      <c r="O32" s="102" t="s">
        <v>125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ht="15.75" customHeight="1" x14ac:dyDescent="0.2">
      <c r="A33" s="102" t="s">
        <v>117</v>
      </c>
      <c r="B33" s="103">
        <v>40752</v>
      </c>
      <c r="C33" s="102" t="s">
        <v>118</v>
      </c>
      <c r="D33" s="102" t="s">
        <v>260</v>
      </c>
      <c r="E33" s="102" t="s">
        <v>261</v>
      </c>
      <c r="F33" s="102">
        <v>2932656660</v>
      </c>
      <c r="G33" s="102" t="s">
        <v>262</v>
      </c>
      <c r="H33" s="102" t="s">
        <v>58</v>
      </c>
      <c r="I33" s="102" t="s">
        <v>263</v>
      </c>
      <c r="J33" s="102" t="s">
        <v>17</v>
      </c>
      <c r="K33" s="103">
        <v>41543</v>
      </c>
      <c r="L33" s="102" t="s">
        <v>264</v>
      </c>
      <c r="M33" s="102" t="s">
        <v>265</v>
      </c>
      <c r="N33" s="102" t="s">
        <v>266</v>
      </c>
      <c r="O33" s="102" t="s">
        <v>125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ht="15.75" customHeight="1" x14ac:dyDescent="0.2">
      <c r="A34" s="102" t="s">
        <v>117</v>
      </c>
      <c r="B34" s="103">
        <v>40752</v>
      </c>
      <c r="C34" s="102" t="s">
        <v>118</v>
      </c>
      <c r="D34" s="102" t="s">
        <v>267</v>
      </c>
      <c r="E34" s="102" t="s">
        <v>268</v>
      </c>
      <c r="F34" s="102">
        <v>9296435773</v>
      </c>
      <c r="G34" s="102" t="s">
        <v>269</v>
      </c>
      <c r="H34" s="102" t="s">
        <v>63</v>
      </c>
      <c r="I34" s="102" t="s">
        <v>60</v>
      </c>
      <c r="J34" s="102" t="s">
        <v>17</v>
      </c>
      <c r="K34" s="103">
        <v>41488</v>
      </c>
      <c r="L34" s="102" t="s">
        <v>270</v>
      </c>
      <c r="M34" s="102" t="s">
        <v>271</v>
      </c>
      <c r="N34" s="102" t="s">
        <v>124</v>
      </c>
      <c r="O34" s="102" t="s">
        <v>125</v>
      </c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15.75" customHeight="1" x14ac:dyDescent="0.2">
      <c r="A35" s="102" t="s">
        <v>117</v>
      </c>
      <c r="B35" s="103">
        <v>40753</v>
      </c>
      <c r="C35" s="102" t="s">
        <v>118</v>
      </c>
      <c r="D35" s="102" t="s">
        <v>280</v>
      </c>
      <c r="E35" s="102" t="s">
        <v>281</v>
      </c>
      <c r="F35" s="102">
        <v>7807873744</v>
      </c>
      <c r="G35" s="102" t="s">
        <v>282</v>
      </c>
      <c r="H35" s="102" t="s">
        <v>35</v>
      </c>
      <c r="I35" s="102"/>
      <c r="J35" s="102" t="s">
        <v>17</v>
      </c>
      <c r="K35" s="103">
        <v>41473</v>
      </c>
      <c r="L35" s="102" t="s">
        <v>283</v>
      </c>
      <c r="M35" s="102" t="s">
        <v>219</v>
      </c>
      <c r="N35" s="102" t="s">
        <v>124</v>
      </c>
      <c r="O35" s="102" t="s">
        <v>125</v>
      </c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ht="15.75" customHeight="1" x14ac:dyDescent="0.2">
      <c r="A36" s="102" t="s">
        <v>117</v>
      </c>
      <c r="B36" s="103">
        <v>40753</v>
      </c>
      <c r="C36" s="102" t="s">
        <v>118</v>
      </c>
      <c r="D36" s="102" t="s">
        <v>272</v>
      </c>
      <c r="E36" s="102" t="s">
        <v>273</v>
      </c>
      <c r="F36" s="102">
        <v>1116243717</v>
      </c>
      <c r="G36" s="102" t="s">
        <v>274</v>
      </c>
      <c r="H36" s="102"/>
      <c r="I36" s="102"/>
      <c r="J36" s="102" t="s">
        <v>20</v>
      </c>
      <c r="K36" s="102"/>
      <c r="L36" s="102" t="s">
        <v>275</v>
      </c>
      <c r="M36" s="102" t="s">
        <v>206</v>
      </c>
      <c r="N36" s="102" t="s">
        <v>124</v>
      </c>
      <c r="O36" s="102" t="s">
        <v>125</v>
      </c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ht="15.75" customHeight="1" x14ac:dyDescent="0.2">
      <c r="A37" s="102" t="s">
        <v>117</v>
      </c>
      <c r="B37" s="103">
        <v>40753</v>
      </c>
      <c r="C37" s="102" t="s">
        <v>118</v>
      </c>
      <c r="D37" s="102" t="s">
        <v>276</v>
      </c>
      <c r="E37" s="102" t="s">
        <v>277</v>
      </c>
      <c r="F37" s="102">
        <v>169950077</v>
      </c>
      <c r="G37" s="102" t="s">
        <v>278</v>
      </c>
      <c r="H37" s="102" t="s">
        <v>61</v>
      </c>
      <c r="I37" s="102"/>
      <c r="J37" s="102" t="s">
        <v>17</v>
      </c>
      <c r="K37" s="103">
        <v>41499</v>
      </c>
      <c r="L37" s="102" t="s">
        <v>279</v>
      </c>
      <c r="M37" s="102" t="s">
        <v>123</v>
      </c>
      <c r="N37" s="102" t="s">
        <v>124</v>
      </c>
      <c r="O37" s="102" t="s">
        <v>125</v>
      </c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ht="15.75" customHeight="1" x14ac:dyDescent="0.2">
      <c r="A38" s="102" t="s">
        <v>117</v>
      </c>
      <c r="B38" s="103">
        <v>40909</v>
      </c>
      <c r="C38" s="102" t="s">
        <v>118</v>
      </c>
      <c r="D38" s="102" t="s">
        <v>229</v>
      </c>
      <c r="E38" s="102" t="s">
        <v>230</v>
      </c>
      <c r="F38" s="102">
        <v>71870415787</v>
      </c>
      <c r="G38" s="102" t="s">
        <v>231</v>
      </c>
      <c r="H38" s="102"/>
      <c r="I38" s="102"/>
      <c r="J38" s="102" t="s">
        <v>20</v>
      </c>
      <c r="K38" s="102"/>
      <c r="L38" s="102" t="s">
        <v>232</v>
      </c>
      <c r="M38" s="102"/>
      <c r="N38" s="102"/>
      <c r="O38" s="10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ht="15.75" customHeight="1" x14ac:dyDescent="0.2">
      <c r="A39" s="102" t="s">
        <v>117</v>
      </c>
      <c r="B39" s="103">
        <v>40947</v>
      </c>
      <c r="C39" s="102" t="s">
        <v>118</v>
      </c>
      <c r="D39" s="102" t="s">
        <v>215</v>
      </c>
      <c r="E39" s="102" t="s">
        <v>216</v>
      </c>
      <c r="F39" s="102">
        <v>92766757600</v>
      </c>
      <c r="G39" s="102" t="s">
        <v>217</v>
      </c>
      <c r="H39" s="102" t="s">
        <v>57</v>
      </c>
      <c r="I39" s="102"/>
      <c r="J39" s="102" t="s">
        <v>17</v>
      </c>
      <c r="K39" s="103">
        <v>41709</v>
      </c>
      <c r="L39" s="102" t="s">
        <v>218</v>
      </c>
      <c r="M39" s="102" t="s">
        <v>219</v>
      </c>
      <c r="N39" s="102" t="s">
        <v>124</v>
      </c>
      <c r="O39" s="102" t="s">
        <v>125</v>
      </c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ht="15.75" customHeight="1" x14ac:dyDescent="0.2">
      <c r="A40" s="102" t="s">
        <v>117</v>
      </c>
      <c r="B40" s="103">
        <v>40947</v>
      </c>
      <c r="C40" s="102" t="s">
        <v>118</v>
      </c>
      <c r="D40" s="102" t="s">
        <v>288</v>
      </c>
      <c r="E40" s="102" t="s">
        <v>289</v>
      </c>
      <c r="F40" s="102">
        <v>8345339794</v>
      </c>
      <c r="G40" s="102" t="s">
        <v>290</v>
      </c>
      <c r="H40" s="102" t="s">
        <v>44</v>
      </c>
      <c r="I40" s="102"/>
      <c r="J40" s="102" t="s">
        <v>17</v>
      </c>
      <c r="K40" s="103">
        <v>41695</v>
      </c>
      <c r="L40" s="102" t="s">
        <v>291</v>
      </c>
      <c r="M40" s="102" t="s">
        <v>224</v>
      </c>
      <c r="N40" s="102" t="s">
        <v>124</v>
      </c>
      <c r="O40" s="102" t="s">
        <v>125</v>
      </c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15.75" customHeight="1" x14ac:dyDescent="0.2">
      <c r="A41" s="102" t="s">
        <v>117</v>
      </c>
      <c r="B41" s="103">
        <v>40947</v>
      </c>
      <c r="C41" s="102" t="s">
        <v>118</v>
      </c>
      <c r="D41" s="102" t="s">
        <v>284</v>
      </c>
      <c r="E41" s="102" t="s">
        <v>285</v>
      </c>
      <c r="F41" s="102">
        <v>81308175787</v>
      </c>
      <c r="G41" s="102" t="s">
        <v>286</v>
      </c>
      <c r="H41" s="102" t="s">
        <v>60</v>
      </c>
      <c r="I41" s="102"/>
      <c r="J41" s="102" t="s">
        <v>17</v>
      </c>
      <c r="K41" s="103">
        <v>41654</v>
      </c>
      <c r="L41" s="102" t="s">
        <v>287</v>
      </c>
      <c r="M41" s="102" t="s">
        <v>123</v>
      </c>
      <c r="N41" s="102" t="s">
        <v>124</v>
      </c>
      <c r="O41" s="102" t="s">
        <v>125</v>
      </c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ht="15.75" customHeight="1" x14ac:dyDescent="0.2">
      <c r="A42" s="102" t="s">
        <v>117</v>
      </c>
      <c r="B42" s="103">
        <v>40947</v>
      </c>
      <c r="C42" s="102" t="s">
        <v>118</v>
      </c>
      <c r="D42" s="102" t="s">
        <v>296</v>
      </c>
      <c r="E42" s="102" t="s">
        <v>297</v>
      </c>
      <c r="F42" s="102">
        <v>2079093770</v>
      </c>
      <c r="G42" s="102" t="s">
        <v>298</v>
      </c>
      <c r="H42" s="102" t="s">
        <v>56</v>
      </c>
      <c r="I42" s="102"/>
      <c r="J42" s="102" t="s">
        <v>17</v>
      </c>
      <c r="K42" s="103">
        <v>41892</v>
      </c>
      <c r="L42" s="102" t="s">
        <v>299</v>
      </c>
      <c r="M42" s="102" t="s">
        <v>123</v>
      </c>
      <c r="N42" s="102" t="s">
        <v>124</v>
      </c>
      <c r="O42" s="102" t="s">
        <v>125</v>
      </c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spans="1:26" ht="15.75" customHeight="1" x14ac:dyDescent="0.2">
      <c r="A43" s="102" t="s">
        <v>117</v>
      </c>
      <c r="B43" s="103">
        <v>40947</v>
      </c>
      <c r="C43" s="102" t="s">
        <v>118</v>
      </c>
      <c r="D43" s="102" t="s">
        <v>292</v>
      </c>
      <c r="E43" s="102" t="s">
        <v>293</v>
      </c>
      <c r="F43" s="102">
        <v>5795047783</v>
      </c>
      <c r="G43" s="102" t="s">
        <v>294</v>
      </c>
      <c r="H43" s="102" t="s">
        <v>37</v>
      </c>
      <c r="I43" s="102"/>
      <c r="J43" s="102" t="s">
        <v>17</v>
      </c>
      <c r="K43" s="103">
        <v>41586</v>
      </c>
      <c r="L43" s="102" t="s">
        <v>295</v>
      </c>
      <c r="M43" s="102" t="s">
        <v>123</v>
      </c>
      <c r="N43" s="102" t="s">
        <v>124</v>
      </c>
      <c r="O43" s="102" t="s">
        <v>125</v>
      </c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ht="15.75" customHeight="1" x14ac:dyDescent="0.2">
      <c r="A44" s="102" t="s">
        <v>117</v>
      </c>
      <c r="B44" s="103">
        <v>40947</v>
      </c>
      <c r="C44" s="102" t="s">
        <v>118</v>
      </c>
      <c r="D44" s="102" t="s">
        <v>300</v>
      </c>
      <c r="E44" s="102" t="s">
        <v>301</v>
      </c>
      <c r="F44" s="102">
        <v>7901963794</v>
      </c>
      <c r="G44" s="102" t="s">
        <v>302</v>
      </c>
      <c r="H44" s="102" t="s">
        <v>40</v>
      </c>
      <c r="I44" s="102"/>
      <c r="J44" s="102" t="s">
        <v>17</v>
      </c>
      <c r="K44" s="103">
        <v>41627</v>
      </c>
      <c r="L44" s="102" t="s">
        <v>303</v>
      </c>
      <c r="M44" s="102" t="s">
        <v>123</v>
      </c>
      <c r="N44" s="102" t="s">
        <v>124</v>
      </c>
      <c r="O44" s="102" t="s">
        <v>125</v>
      </c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spans="1:26" ht="15.75" customHeight="1" x14ac:dyDescent="0.2">
      <c r="A45" s="102" t="s">
        <v>117</v>
      </c>
      <c r="B45" s="103">
        <v>41078</v>
      </c>
      <c r="C45" s="102" t="s">
        <v>118</v>
      </c>
      <c r="D45" s="102" t="s">
        <v>304</v>
      </c>
      <c r="E45" s="102" t="s">
        <v>305</v>
      </c>
      <c r="F45" s="102">
        <v>7197356709</v>
      </c>
      <c r="G45" s="102" t="s">
        <v>306</v>
      </c>
      <c r="H45" s="102" t="s">
        <v>56</v>
      </c>
      <c r="I45" s="102"/>
      <c r="J45" s="102" t="s">
        <v>17</v>
      </c>
      <c r="K45" s="103">
        <v>41989</v>
      </c>
      <c r="L45" s="102" t="s">
        <v>307</v>
      </c>
      <c r="M45" s="102" t="s">
        <v>123</v>
      </c>
      <c r="N45" s="102" t="s">
        <v>124</v>
      </c>
      <c r="O45" s="102" t="s">
        <v>125</v>
      </c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ht="15.75" customHeight="1" x14ac:dyDescent="0.2">
      <c r="A46" s="102" t="s">
        <v>117</v>
      </c>
      <c r="B46" s="103">
        <v>41085</v>
      </c>
      <c r="C46" s="102" t="s">
        <v>118</v>
      </c>
      <c r="D46" s="102" t="s">
        <v>308</v>
      </c>
      <c r="E46" s="102" t="s">
        <v>309</v>
      </c>
      <c r="F46" s="102">
        <v>11060032767</v>
      </c>
      <c r="G46" s="102" t="s">
        <v>310</v>
      </c>
      <c r="H46" s="102" t="s">
        <v>40</v>
      </c>
      <c r="I46" s="102" t="s">
        <v>55</v>
      </c>
      <c r="J46" s="102" t="s">
        <v>17</v>
      </c>
      <c r="K46" s="103">
        <v>41848</v>
      </c>
      <c r="L46" s="102" t="s">
        <v>311</v>
      </c>
      <c r="M46" s="102" t="s">
        <v>312</v>
      </c>
      <c r="N46" s="102" t="s">
        <v>124</v>
      </c>
      <c r="O46" s="102" t="s">
        <v>125</v>
      </c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spans="1:26" ht="15.75" customHeight="1" x14ac:dyDescent="0.2">
      <c r="A47" s="102" t="s">
        <v>117</v>
      </c>
      <c r="B47" s="103">
        <v>41085</v>
      </c>
      <c r="C47" s="102" t="s">
        <v>118</v>
      </c>
      <c r="D47" s="102" t="s">
        <v>313</v>
      </c>
      <c r="E47" s="102" t="s">
        <v>314</v>
      </c>
      <c r="F47" s="102">
        <v>10174542720</v>
      </c>
      <c r="G47" s="102" t="s">
        <v>315</v>
      </c>
      <c r="H47" s="102"/>
      <c r="I47" s="102"/>
      <c r="J47" s="102" t="s">
        <v>20</v>
      </c>
      <c r="K47" s="102"/>
      <c r="L47" s="102" t="s">
        <v>316</v>
      </c>
      <c r="M47" s="102" t="s">
        <v>312</v>
      </c>
      <c r="N47" s="102" t="s">
        <v>124</v>
      </c>
      <c r="O47" s="102" t="s">
        <v>125</v>
      </c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spans="1:26" ht="15.75" customHeight="1" x14ac:dyDescent="0.2">
      <c r="A48" s="102" t="s">
        <v>117</v>
      </c>
      <c r="B48" s="103">
        <v>41087</v>
      </c>
      <c r="C48" s="102" t="s">
        <v>118</v>
      </c>
      <c r="D48" s="102" t="s">
        <v>321</v>
      </c>
      <c r="E48" s="102" t="s">
        <v>322</v>
      </c>
      <c r="F48" s="102">
        <v>7272187786</v>
      </c>
      <c r="G48" s="102" t="s">
        <v>323</v>
      </c>
      <c r="H48" s="102" t="s">
        <v>53</v>
      </c>
      <c r="I48" s="102"/>
      <c r="J48" s="102" t="s">
        <v>17</v>
      </c>
      <c r="K48" s="103">
        <v>41597</v>
      </c>
      <c r="L48" s="102" t="s">
        <v>324</v>
      </c>
      <c r="M48" s="102" t="s">
        <v>123</v>
      </c>
      <c r="N48" s="102" t="s">
        <v>124</v>
      </c>
      <c r="O48" s="102" t="s">
        <v>125</v>
      </c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spans="1:26" ht="15.75" customHeight="1" x14ac:dyDescent="0.2">
      <c r="A49" s="102" t="s">
        <v>117</v>
      </c>
      <c r="B49" s="103">
        <v>41088</v>
      </c>
      <c r="C49" s="102" t="s">
        <v>118</v>
      </c>
      <c r="D49" s="102" t="s">
        <v>325</v>
      </c>
      <c r="E49" s="102" t="s">
        <v>326</v>
      </c>
      <c r="F49" s="102">
        <v>97148172772</v>
      </c>
      <c r="G49" s="102" t="s">
        <v>327</v>
      </c>
      <c r="H49" s="102"/>
      <c r="I49" s="102"/>
      <c r="J49" s="102" t="s">
        <v>20</v>
      </c>
      <c r="K49" s="102"/>
      <c r="L49" s="102" t="s">
        <v>328</v>
      </c>
      <c r="M49" s="102" t="s">
        <v>123</v>
      </c>
      <c r="N49" s="102" t="s">
        <v>124</v>
      </c>
      <c r="O49" s="102" t="s">
        <v>125</v>
      </c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spans="1:26" ht="15.75" customHeight="1" x14ac:dyDescent="0.2">
      <c r="A50" s="102" t="s">
        <v>117</v>
      </c>
      <c r="B50" s="103">
        <v>41089</v>
      </c>
      <c r="C50" s="102" t="s">
        <v>118</v>
      </c>
      <c r="D50" s="102" t="s">
        <v>329</v>
      </c>
      <c r="E50" s="102" t="s">
        <v>330</v>
      </c>
      <c r="F50" s="102">
        <v>7651113730</v>
      </c>
      <c r="G50" s="102" t="s">
        <v>331</v>
      </c>
      <c r="H50" s="102"/>
      <c r="I50" s="102"/>
      <c r="J50" s="102" t="s">
        <v>19</v>
      </c>
      <c r="K50" s="102"/>
      <c r="L50" s="102" t="s">
        <v>332</v>
      </c>
      <c r="M50" s="102" t="s">
        <v>123</v>
      </c>
      <c r="N50" s="102" t="s">
        <v>124</v>
      </c>
      <c r="O50" s="102" t="s">
        <v>125</v>
      </c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spans="1:26" ht="15.75" customHeight="1" x14ac:dyDescent="0.2">
      <c r="A51" s="102" t="s">
        <v>117</v>
      </c>
      <c r="B51" s="103">
        <v>41306</v>
      </c>
      <c r="C51" s="102" t="s">
        <v>118</v>
      </c>
      <c r="D51" s="102" t="s">
        <v>333</v>
      </c>
      <c r="E51" s="102" t="s">
        <v>334</v>
      </c>
      <c r="F51" s="102">
        <v>13647811742</v>
      </c>
      <c r="G51" s="102" t="s">
        <v>335</v>
      </c>
      <c r="H51" s="102" t="s">
        <v>52</v>
      </c>
      <c r="I51" s="102"/>
      <c r="J51" s="102" t="s">
        <v>17</v>
      </c>
      <c r="K51" s="103">
        <v>41989</v>
      </c>
      <c r="L51" s="102" t="s">
        <v>336</v>
      </c>
      <c r="M51" s="102" t="s">
        <v>337</v>
      </c>
      <c r="N51" s="102" t="s">
        <v>124</v>
      </c>
      <c r="O51" s="102" t="s">
        <v>125</v>
      </c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pans="1:26" ht="15.75" customHeight="1" x14ac:dyDescent="0.2">
      <c r="A52" s="102" t="s">
        <v>117</v>
      </c>
      <c r="B52" s="103">
        <v>41306</v>
      </c>
      <c r="C52" s="102" t="s">
        <v>118</v>
      </c>
      <c r="D52" s="102" t="s">
        <v>338</v>
      </c>
      <c r="E52" s="102" t="s">
        <v>339</v>
      </c>
      <c r="F52" s="102">
        <v>7918162730</v>
      </c>
      <c r="G52" s="102" t="s">
        <v>340</v>
      </c>
      <c r="H52" s="102" t="s">
        <v>40</v>
      </c>
      <c r="I52" s="102"/>
      <c r="J52" s="102" t="s">
        <v>17</v>
      </c>
      <c r="K52" s="103">
        <v>42185</v>
      </c>
      <c r="L52" s="102" t="s">
        <v>341</v>
      </c>
      <c r="M52" s="102" t="s">
        <v>123</v>
      </c>
      <c r="N52" s="102" t="s">
        <v>124</v>
      </c>
      <c r="O52" s="102" t="s">
        <v>125</v>
      </c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ht="15.75" customHeight="1" x14ac:dyDescent="0.2">
      <c r="A53" s="102" t="s">
        <v>117</v>
      </c>
      <c r="B53" s="103">
        <v>41306</v>
      </c>
      <c r="C53" s="102" t="s">
        <v>118</v>
      </c>
      <c r="D53" s="102" t="s">
        <v>342</v>
      </c>
      <c r="E53" s="102" t="s">
        <v>343</v>
      </c>
      <c r="F53" s="102">
        <v>14006975732</v>
      </c>
      <c r="G53" s="102" t="s">
        <v>344</v>
      </c>
      <c r="H53" s="102" t="s">
        <v>37</v>
      </c>
      <c r="I53" s="102"/>
      <c r="J53" s="102" t="s">
        <v>17</v>
      </c>
      <c r="K53" s="103">
        <v>41942</v>
      </c>
      <c r="L53" s="102" t="s">
        <v>345</v>
      </c>
      <c r="M53" s="102" t="s">
        <v>123</v>
      </c>
      <c r="N53" s="102" t="s">
        <v>124</v>
      </c>
      <c r="O53" s="102" t="s">
        <v>125</v>
      </c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6" ht="15.75" customHeight="1" x14ac:dyDescent="0.2">
      <c r="A54" s="102" t="s">
        <v>117</v>
      </c>
      <c r="B54" s="103">
        <v>41306</v>
      </c>
      <c r="C54" s="102" t="s">
        <v>118</v>
      </c>
      <c r="D54" s="102" t="s">
        <v>356</v>
      </c>
      <c r="E54" s="102" t="s">
        <v>357</v>
      </c>
      <c r="F54" s="102">
        <v>7999467707</v>
      </c>
      <c r="G54" s="102" t="s">
        <v>358</v>
      </c>
      <c r="H54" s="102" t="s">
        <v>54</v>
      </c>
      <c r="I54" s="102"/>
      <c r="J54" s="102" t="s">
        <v>17</v>
      </c>
      <c r="K54" s="103">
        <v>41989</v>
      </c>
      <c r="L54" s="102" t="s">
        <v>359</v>
      </c>
      <c r="M54" s="102" t="s">
        <v>123</v>
      </c>
      <c r="N54" s="102" t="s">
        <v>124</v>
      </c>
      <c r="O54" s="102" t="s">
        <v>125</v>
      </c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pans="1:26" ht="15.75" customHeight="1" x14ac:dyDescent="0.2">
      <c r="A55" s="102" t="s">
        <v>117</v>
      </c>
      <c r="B55" s="103">
        <v>41306</v>
      </c>
      <c r="C55" s="102" t="s">
        <v>118</v>
      </c>
      <c r="D55" s="102" t="s">
        <v>346</v>
      </c>
      <c r="E55" s="102" t="s">
        <v>347</v>
      </c>
      <c r="F55" s="102">
        <v>1353816656</v>
      </c>
      <c r="G55" s="102" t="s">
        <v>348</v>
      </c>
      <c r="H55" s="102" t="s">
        <v>44</v>
      </c>
      <c r="I55" s="102"/>
      <c r="J55" s="102" t="s">
        <v>17</v>
      </c>
      <c r="K55" s="103">
        <v>42087</v>
      </c>
      <c r="L55" s="102" t="s">
        <v>349</v>
      </c>
      <c r="M55" s="102" t="s">
        <v>350</v>
      </c>
      <c r="N55" s="102" t="s">
        <v>351</v>
      </c>
      <c r="O55" s="102" t="s">
        <v>125</v>
      </c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pans="1:26" ht="15.75" customHeight="1" x14ac:dyDescent="0.2">
      <c r="A56" s="102" t="s">
        <v>117</v>
      </c>
      <c r="B56" s="103">
        <v>41306</v>
      </c>
      <c r="C56" s="102" t="s">
        <v>118</v>
      </c>
      <c r="D56" s="102" t="s">
        <v>352</v>
      </c>
      <c r="E56" s="102" t="s">
        <v>353</v>
      </c>
      <c r="F56" s="102">
        <v>4273617706</v>
      </c>
      <c r="G56" s="102" t="s">
        <v>354</v>
      </c>
      <c r="H56" s="102" t="s">
        <v>40</v>
      </c>
      <c r="I56" s="102"/>
      <c r="J56" s="102" t="s">
        <v>17</v>
      </c>
      <c r="K56" s="103">
        <v>42061</v>
      </c>
      <c r="L56" s="102" t="s">
        <v>355</v>
      </c>
      <c r="M56" s="102" t="s">
        <v>123</v>
      </c>
      <c r="N56" s="102" t="s">
        <v>124</v>
      </c>
      <c r="O56" s="102" t="s">
        <v>125</v>
      </c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1:26" ht="15.75" customHeight="1" x14ac:dyDescent="0.2">
      <c r="A57" s="102" t="s">
        <v>117</v>
      </c>
      <c r="B57" s="103">
        <v>41306</v>
      </c>
      <c r="C57" s="102" t="s">
        <v>118</v>
      </c>
      <c r="D57" s="102" t="s">
        <v>360</v>
      </c>
      <c r="E57" s="102" t="s">
        <v>361</v>
      </c>
      <c r="F57" s="102">
        <v>12095029763</v>
      </c>
      <c r="G57" s="102" t="s">
        <v>362</v>
      </c>
      <c r="H57" s="102"/>
      <c r="I57" s="102"/>
      <c r="J57" s="102" t="s">
        <v>20</v>
      </c>
      <c r="K57" s="102"/>
      <c r="L57" s="102" t="s">
        <v>363</v>
      </c>
      <c r="M57" s="102" t="s">
        <v>364</v>
      </c>
      <c r="N57" s="102" t="s">
        <v>124</v>
      </c>
      <c r="O57" s="102" t="s">
        <v>125</v>
      </c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pans="1:26" ht="15.75" customHeight="1" x14ac:dyDescent="0.2">
      <c r="A58" s="102" t="s">
        <v>117</v>
      </c>
      <c r="B58" s="103">
        <v>41306</v>
      </c>
      <c r="C58" s="102" t="s">
        <v>118</v>
      </c>
      <c r="D58" s="102" t="s">
        <v>365</v>
      </c>
      <c r="E58" s="102" t="s">
        <v>366</v>
      </c>
      <c r="F58" s="102">
        <v>6871570721</v>
      </c>
      <c r="G58" s="102" t="s">
        <v>367</v>
      </c>
      <c r="H58" s="102" t="s">
        <v>44</v>
      </c>
      <c r="I58" s="102"/>
      <c r="J58" s="102" t="s">
        <v>17</v>
      </c>
      <c r="K58" s="103">
        <v>42065</v>
      </c>
      <c r="L58" s="102" t="s">
        <v>368</v>
      </c>
      <c r="M58" s="102" t="s">
        <v>123</v>
      </c>
      <c r="N58" s="102" t="s">
        <v>124</v>
      </c>
      <c r="O58" s="102" t="s">
        <v>125</v>
      </c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pans="1:26" ht="15.75" customHeight="1" x14ac:dyDescent="0.2">
      <c r="A59" s="102" t="s">
        <v>117</v>
      </c>
      <c r="B59" s="103">
        <v>41306</v>
      </c>
      <c r="C59" s="102" t="s">
        <v>118</v>
      </c>
      <c r="D59" s="102" t="s">
        <v>381</v>
      </c>
      <c r="E59" s="102" t="s">
        <v>382</v>
      </c>
      <c r="F59" s="102">
        <v>1636255736</v>
      </c>
      <c r="G59" s="102" t="s">
        <v>383</v>
      </c>
      <c r="H59" s="102" t="s">
        <v>52</v>
      </c>
      <c r="I59" s="102"/>
      <c r="J59" s="102" t="s">
        <v>17</v>
      </c>
      <c r="K59" s="103">
        <v>42079</v>
      </c>
      <c r="L59" s="102" t="s">
        <v>384</v>
      </c>
      <c r="M59" s="102" t="s">
        <v>206</v>
      </c>
      <c r="N59" s="102" t="s">
        <v>124</v>
      </c>
      <c r="O59" s="102" t="s">
        <v>125</v>
      </c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spans="1:26" ht="15.75" customHeight="1" x14ac:dyDescent="0.2">
      <c r="A60" s="102" t="s">
        <v>117</v>
      </c>
      <c r="B60" s="103">
        <v>41306</v>
      </c>
      <c r="C60" s="102" t="s">
        <v>118</v>
      </c>
      <c r="D60" s="102" t="s">
        <v>369</v>
      </c>
      <c r="E60" s="102" t="s">
        <v>370</v>
      </c>
      <c r="F60" s="102">
        <v>12870336799</v>
      </c>
      <c r="G60" s="102" t="s">
        <v>371</v>
      </c>
      <c r="H60" s="102" t="s">
        <v>53</v>
      </c>
      <c r="I60" s="102"/>
      <c r="J60" s="102" t="s">
        <v>17</v>
      </c>
      <c r="K60" s="103">
        <v>42032</v>
      </c>
      <c r="L60" s="102" t="s">
        <v>372</v>
      </c>
      <c r="M60" s="102" t="s">
        <v>123</v>
      </c>
      <c r="N60" s="102" t="s">
        <v>124</v>
      </c>
      <c r="O60" s="102" t="s">
        <v>125</v>
      </c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1:26" ht="15.75" customHeight="1" x14ac:dyDescent="0.2">
      <c r="A61" s="102" t="s">
        <v>117</v>
      </c>
      <c r="B61" s="103">
        <v>41306</v>
      </c>
      <c r="C61" s="102" t="s">
        <v>118</v>
      </c>
      <c r="D61" s="102" t="s">
        <v>373</v>
      </c>
      <c r="E61" s="102" t="s">
        <v>374</v>
      </c>
      <c r="F61" s="102">
        <v>8303163701</v>
      </c>
      <c r="G61" s="102" t="s">
        <v>375</v>
      </c>
      <c r="H61" s="102" t="s">
        <v>35</v>
      </c>
      <c r="I61" s="102"/>
      <c r="J61" s="102" t="s">
        <v>17</v>
      </c>
      <c r="K61" s="103">
        <v>42066</v>
      </c>
      <c r="L61" s="102" t="s">
        <v>376</v>
      </c>
      <c r="M61" s="102" t="s">
        <v>219</v>
      </c>
      <c r="N61" s="102" t="s">
        <v>124</v>
      </c>
      <c r="O61" s="102" t="s">
        <v>125</v>
      </c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spans="1:26" ht="15.75" customHeight="1" x14ac:dyDescent="0.2">
      <c r="A62" s="102" t="s">
        <v>117</v>
      </c>
      <c r="B62" s="103">
        <v>41306</v>
      </c>
      <c r="C62" s="102" t="s">
        <v>118</v>
      </c>
      <c r="D62" s="102" t="s">
        <v>377</v>
      </c>
      <c r="E62" s="102" t="s">
        <v>378</v>
      </c>
      <c r="F62" s="102">
        <v>7146959716</v>
      </c>
      <c r="G62" s="102" t="s">
        <v>379</v>
      </c>
      <c r="H62" s="102"/>
      <c r="I62" s="102"/>
      <c r="J62" s="102" t="s">
        <v>20</v>
      </c>
      <c r="K62" s="102"/>
      <c r="L62" s="102" t="s">
        <v>380</v>
      </c>
      <c r="M62" s="102" t="s">
        <v>123</v>
      </c>
      <c r="N62" s="102" t="s">
        <v>124</v>
      </c>
      <c r="O62" s="102" t="s">
        <v>125</v>
      </c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spans="1:26" ht="15.75" customHeight="1" x14ac:dyDescent="0.2">
      <c r="A63" s="102" t="s">
        <v>117</v>
      </c>
      <c r="B63" s="103">
        <v>41323</v>
      </c>
      <c r="C63" s="102" t="s">
        <v>118</v>
      </c>
      <c r="D63" s="102" t="s">
        <v>317</v>
      </c>
      <c r="E63" s="102" t="s">
        <v>318</v>
      </c>
      <c r="F63" s="102">
        <v>703952501</v>
      </c>
      <c r="G63" s="102" t="s">
        <v>319</v>
      </c>
      <c r="H63" s="102" t="s">
        <v>56</v>
      </c>
      <c r="I63" s="102"/>
      <c r="J63" s="102" t="s">
        <v>17</v>
      </c>
      <c r="K63" s="103">
        <v>41989</v>
      </c>
      <c r="L63" s="102" t="s">
        <v>320</v>
      </c>
      <c r="M63" s="102" t="s">
        <v>123</v>
      </c>
      <c r="N63" s="102" t="s">
        <v>124</v>
      </c>
      <c r="O63" s="102" t="s">
        <v>125</v>
      </c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ht="15.75" customHeight="1" x14ac:dyDescent="0.2">
      <c r="A64" s="102" t="s">
        <v>117</v>
      </c>
      <c r="B64" s="103">
        <v>41456</v>
      </c>
      <c r="C64" s="102" t="s">
        <v>118</v>
      </c>
      <c r="D64" s="102" t="s">
        <v>393</v>
      </c>
      <c r="E64" s="102" t="s">
        <v>394</v>
      </c>
      <c r="F64" s="102">
        <v>10126646783</v>
      </c>
      <c r="G64" s="102" t="s">
        <v>395</v>
      </c>
      <c r="H64" s="102"/>
      <c r="I64" s="102"/>
      <c r="J64" s="102" t="s">
        <v>20</v>
      </c>
      <c r="K64" s="102"/>
      <c r="L64" s="102" t="s">
        <v>396</v>
      </c>
      <c r="M64" s="102" t="s">
        <v>224</v>
      </c>
      <c r="N64" s="102" t="s">
        <v>124</v>
      </c>
      <c r="O64" s="102" t="s">
        <v>125</v>
      </c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1:26" ht="15.75" customHeight="1" x14ac:dyDescent="0.2">
      <c r="A65" s="102" t="s">
        <v>117</v>
      </c>
      <c r="B65" s="103">
        <v>41456</v>
      </c>
      <c r="C65" s="102" t="s">
        <v>118</v>
      </c>
      <c r="D65" s="102" t="s">
        <v>385</v>
      </c>
      <c r="E65" s="102" t="s">
        <v>386</v>
      </c>
      <c r="F65" s="102">
        <v>35115262720</v>
      </c>
      <c r="G65" s="102" t="s">
        <v>387</v>
      </c>
      <c r="H65" s="102" t="s">
        <v>55</v>
      </c>
      <c r="I65" s="102"/>
      <c r="J65" s="102" t="s">
        <v>17</v>
      </c>
      <c r="K65" s="103">
        <v>42717</v>
      </c>
      <c r="L65" s="102" t="s">
        <v>388</v>
      </c>
      <c r="M65" s="102" t="s">
        <v>123</v>
      </c>
      <c r="N65" s="102" t="s">
        <v>124</v>
      </c>
      <c r="O65" s="102" t="s">
        <v>125</v>
      </c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ht="15.75" customHeight="1" x14ac:dyDescent="0.2">
      <c r="A66" s="102" t="s">
        <v>117</v>
      </c>
      <c r="B66" s="103">
        <v>41456</v>
      </c>
      <c r="C66" s="102" t="s">
        <v>118</v>
      </c>
      <c r="D66" s="102" t="s">
        <v>389</v>
      </c>
      <c r="E66" s="102" t="s">
        <v>390</v>
      </c>
      <c r="F66" s="102">
        <v>8261126765</v>
      </c>
      <c r="G66" s="102" t="s">
        <v>391</v>
      </c>
      <c r="H66" s="102" t="s">
        <v>52</v>
      </c>
      <c r="I66" s="102"/>
      <c r="J66" s="102" t="s">
        <v>17</v>
      </c>
      <c r="K66" s="103">
        <v>42242</v>
      </c>
      <c r="L66" s="102" t="s">
        <v>392</v>
      </c>
      <c r="M66" s="102" t="s">
        <v>123</v>
      </c>
      <c r="N66" s="102" t="s">
        <v>124</v>
      </c>
      <c r="O66" s="102" t="s">
        <v>125</v>
      </c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spans="1:26" ht="15.75" customHeight="1" x14ac:dyDescent="0.2">
      <c r="A67" s="102" t="s">
        <v>117</v>
      </c>
      <c r="B67" s="103">
        <v>41457</v>
      </c>
      <c r="C67" s="102" t="s">
        <v>118</v>
      </c>
      <c r="D67" s="102" t="s">
        <v>400</v>
      </c>
      <c r="E67" s="102" t="s">
        <v>401</v>
      </c>
      <c r="F67" s="102">
        <v>8771772790</v>
      </c>
      <c r="G67" s="102" t="s">
        <v>402</v>
      </c>
      <c r="H67" s="102"/>
      <c r="I67" s="102"/>
      <c r="J67" s="102" t="s">
        <v>20</v>
      </c>
      <c r="K67" s="102"/>
      <c r="L67" s="102" t="s">
        <v>403</v>
      </c>
      <c r="M67" s="102" t="s">
        <v>123</v>
      </c>
      <c r="N67" s="102" t="s">
        <v>124</v>
      </c>
      <c r="O67" s="102" t="s">
        <v>125</v>
      </c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1:26" ht="15.75" customHeight="1" x14ac:dyDescent="0.2">
      <c r="A68" s="102" t="s">
        <v>117</v>
      </c>
      <c r="B68" s="103">
        <v>41457</v>
      </c>
      <c r="C68" s="102" t="s">
        <v>118</v>
      </c>
      <c r="D68" s="102" t="s">
        <v>397</v>
      </c>
      <c r="E68" s="102" t="s">
        <v>398</v>
      </c>
      <c r="F68" s="102">
        <v>10427657741</v>
      </c>
      <c r="G68" s="102"/>
      <c r="H68" s="102" t="s">
        <v>53</v>
      </c>
      <c r="I68" s="102"/>
      <c r="J68" s="102" t="s">
        <v>17</v>
      </c>
      <c r="K68" s="103">
        <v>42025</v>
      </c>
      <c r="L68" s="102" t="s">
        <v>399</v>
      </c>
      <c r="M68" s="102" t="s">
        <v>123</v>
      </c>
      <c r="N68" s="102" t="s">
        <v>124</v>
      </c>
      <c r="O68" s="102" t="s">
        <v>125</v>
      </c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ht="15.75" customHeight="1" x14ac:dyDescent="0.2">
      <c r="A69" s="102" t="s">
        <v>117</v>
      </c>
      <c r="B69" s="103">
        <v>41458</v>
      </c>
      <c r="C69" s="102" t="s">
        <v>118</v>
      </c>
      <c r="D69" s="102" t="s">
        <v>404</v>
      </c>
      <c r="E69" s="102" t="s">
        <v>405</v>
      </c>
      <c r="F69" s="102">
        <v>90725573791</v>
      </c>
      <c r="G69" s="102" t="s">
        <v>406</v>
      </c>
      <c r="H69" s="102" t="s">
        <v>55</v>
      </c>
      <c r="I69" s="102"/>
      <c r="J69" s="102" t="s">
        <v>17</v>
      </c>
      <c r="K69" s="103">
        <v>42921</v>
      </c>
      <c r="L69" s="102" t="s">
        <v>407</v>
      </c>
      <c r="M69" s="102" t="s">
        <v>123</v>
      </c>
      <c r="N69" s="102" t="s">
        <v>124</v>
      </c>
      <c r="O69" s="102" t="s">
        <v>125</v>
      </c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6" ht="15.75" customHeight="1" x14ac:dyDescent="0.2">
      <c r="A70" s="102" t="s">
        <v>117</v>
      </c>
      <c r="B70" s="103">
        <v>41458</v>
      </c>
      <c r="C70" s="102" t="s">
        <v>118</v>
      </c>
      <c r="D70" s="102" t="s">
        <v>408</v>
      </c>
      <c r="E70" s="102" t="s">
        <v>409</v>
      </c>
      <c r="F70" s="102">
        <v>8282988740</v>
      </c>
      <c r="G70" s="102"/>
      <c r="H70" s="102" t="s">
        <v>40</v>
      </c>
      <c r="I70" s="102"/>
      <c r="J70" s="102" t="s">
        <v>17</v>
      </c>
      <c r="K70" s="103">
        <v>42216</v>
      </c>
      <c r="L70" s="102" t="s">
        <v>410</v>
      </c>
      <c r="M70" s="102" t="s">
        <v>219</v>
      </c>
      <c r="N70" s="102" t="s">
        <v>124</v>
      </c>
      <c r="O70" s="102" t="s">
        <v>125</v>
      </c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ht="15.75" customHeight="1" x14ac:dyDescent="0.2">
      <c r="A71" s="102" t="s">
        <v>117</v>
      </c>
      <c r="B71" s="103">
        <v>41458</v>
      </c>
      <c r="C71" s="102" t="s">
        <v>118</v>
      </c>
      <c r="D71" s="102" t="s">
        <v>411</v>
      </c>
      <c r="E71" s="102" t="s">
        <v>412</v>
      </c>
      <c r="F71" s="102">
        <v>5140787741</v>
      </c>
      <c r="G71" s="102" t="s">
        <v>413</v>
      </c>
      <c r="H71" s="102"/>
      <c r="I71" s="102"/>
      <c r="J71" s="102" t="s">
        <v>20</v>
      </c>
      <c r="K71" s="102"/>
      <c r="L71" s="102" t="s">
        <v>414</v>
      </c>
      <c r="M71" s="102" t="s">
        <v>123</v>
      </c>
      <c r="N71" s="102" t="s">
        <v>124</v>
      </c>
      <c r="O71" s="102" t="s">
        <v>125</v>
      </c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spans="1:26" ht="15.75" customHeight="1" x14ac:dyDescent="0.2">
      <c r="A72" s="102" t="s">
        <v>117</v>
      </c>
      <c r="B72" s="103">
        <v>41459</v>
      </c>
      <c r="C72" s="102" t="s">
        <v>118</v>
      </c>
      <c r="D72" s="102" t="s">
        <v>435</v>
      </c>
      <c r="E72" s="102" t="s">
        <v>436</v>
      </c>
      <c r="F72" s="102">
        <v>1863396748</v>
      </c>
      <c r="G72" s="102" t="s">
        <v>437</v>
      </c>
      <c r="H72" s="102" t="s">
        <v>41</v>
      </c>
      <c r="I72" s="102"/>
      <c r="J72" s="102" t="s">
        <v>17</v>
      </c>
      <c r="K72" s="103">
        <v>42401</v>
      </c>
      <c r="L72" s="102" t="s">
        <v>438</v>
      </c>
      <c r="M72" s="102" t="s">
        <v>123</v>
      </c>
      <c r="N72" s="102" t="s">
        <v>124</v>
      </c>
      <c r="O72" s="102" t="s">
        <v>125</v>
      </c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spans="1:26" ht="15.75" customHeight="1" x14ac:dyDescent="0.2">
      <c r="A73" s="102" t="s">
        <v>117</v>
      </c>
      <c r="B73" s="103">
        <v>41459</v>
      </c>
      <c r="C73" s="102" t="s">
        <v>118</v>
      </c>
      <c r="D73" s="102" t="s">
        <v>415</v>
      </c>
      <c r="E73" s="102" t="s">
        <v>416</v>
      </c>
      <c r="F73" s="102">
        <v>2428716743</v>
      </c>
      <c r="G73" s="102" t="s">
        <v>417</v>
      </c>
      <c r="H73" s="102" t="s">
        <v>40</v>
      </c>
      <c r="I73" s="102"/>
      <c r="J73" s="102" t="s">
        <v>17</v>
      </c>
      <c r="K73" s="103">
        <v>42213</v>
      </c>
      <c r="L73" s="102" t="s">
        <v>418</v>
      </c>
      <c r="M73" s="102" t="s">
        <v>123</v>
      </c>
      <c r="N73" s="102" t="s">
        <v>124</v>
      </c>
      <c r="O73" s="102" t="s">
        <v>125</v>
      </c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spans="1:26" ht="15.75" customHeight="1" x14ac:dyDescent="0.2">
      <c r="A74" s="102" t="s">
        <v>117</v>
      </c>
      <c r="B74" s="103">
        <v>41459</v>
      </c>
      <c r="C74" s="102" t="s">
        <v>118</v>
      </c>
      <c r="D74" s="102" t="s">
        <v>431</v>
      </c>
      <c r="E74" s="102" t="s">
        <v>432</v>
      </c>
      <c r="F74" s="102">
        <v>72593296100</v>
      </c>
      <c r="G74" s="102" t="s">
        <v>433</v>
      </c>
      <c r="H74" s="102" t="s">
        <v>35</v>
      </c>
      <c r="I74" s="102"/>
      <c r="J74" s="102" t="s">
        <v>17</v>
      </c>
      <c r="K74" s="103">
        <v>42193</v>
      </c>
      <c r="L74" s="102" t="s">
        <v>434</v>
      </c>
      <c r="M74" s="102" t="s">
        <v>123</v>
      </c>
      <c r="N74" s="102" t="s">
        <v>124</v>
      </c>
      <c r="O74" s="102" t="s">
        <v>125</v>
      </c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ht="15.75" customHeight="1" x14ac:dyDescent="0.2">
      <c r="A75" s="102" t="s">
        <v>117</v>
      </c>
      <c r="B75" s="103">
        <v>41459</v>
      </c>
      <c r="C75" s="102" t="s">
        <v>118</v>
      </c>
      <c r="D75" s="102" t="s">
        <v>427</v>
      </c>
      <c r="E75" s="102" t="s">
        <v>428</v>
      </c>
      <c r="F75" s="102">
        <v>14536111778</v>
      </c>
      <c r="G75" s="102" t="s">
        <v>429</v>
      </c>
      <c r="H75" s="102" t="s">
        <v>54</v>
      </c>
      <c r="I75" s="102"/>
      <c r="J75" s="102" t="s">
        <v>17</v>
      </c>
      <c r="K75" s="103">
        <v>42216</v>
      </c>
      <c r="L75" s="102" t="s">
        <v>430</v>
      </c>
      <c r="M75" s="102" t="s">
        <v>123</v>
      </c>
      <c r="N75" s="102" t="s">
        <v>124</v>
      </c>
      <c r="O75" s="102" t="s">
        <v>125</v>
      </c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6" ht="15.75" customHeight="1" x14ac:dyDescent="0.2">
      <c r="A76" s="102" t="s">
        <v>117</v>
      </c>
      <c r="B76" s="103">
        <v>41459</v>
      </c>
      <c r="C76" s="102" t="s">
        <v>118</v>
      </c>
      <c r="D76" s="102" t="s">
        <v>419</v>
      </c>
      <c r="E76" s="102" t="s">
        <v>420</v>
      </c>
      <c r="F76" s="102">
        <v>10457010762</v>
      </c>
      <c r="G76" s="102" t="s">
        <v>421</v>
      </c>
      <c r="H76" s="102" t="s">
        <v>37</v>
      </c>
      <c r="I76" s="102"/>
      <c r="J76" s="102" t="s">
        <v>17</v>
      </c>
      <c r="K76" s="103">
        <v>42211</v>
      </c>
      <c r="L76" s="102" t="s">
        <v>422</v>
      </c>
      <c r="M76" s="102" t="s">
        <v>123</v>
      </c>
      <c r="N76" s="102" t="s">
        <v>124</v>
      </c>
      <c r="O76" s="102" t="s">
        <v>125</v>
      </c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spans="1:26" ht="15.75" customHeight="1" x14ac:dyDescent="0.2">
      <c r="A77" s="102" t="s">
        <v>117</v>
      </c>
      <c r="B77" s="103">
        <v>41459</v>
      </c>
      <c r="C77" s="102" t="s">
        <v>118</v>
      </c>
      <c r="D77" s="102" t="s">
        <v>423</v>
      </c>
      <c r="E77" s="102" t="s">
        <v>424</v>
      </c>
      <c r="F77" s="102">
        <v>5762845729</v>
      </c>
      <c r="G77" s="102" t="s">
        <v>425</v>
      </c>
      <c r="H77" s="102" t="s">
        <v>52</v>
      </c>
      <c r="I77" s="102"/>
      <c r="J77" s="102" t="s">
        <v>17</v>
      </c>
      <c r="K77" s="103">
        <v>42320</v>
      </c>
      <c r="L77" s="102" t="s">
        <v>426</v>
      </c>
      <c r="M77" s="102" t="s">
        <v>123</v>
      </c>
      <c r="N77" s="102" t="s">
        <v>124</v>
      </c>
      <c r="O77" s="102" t="s">
        <v>125</v>
      </c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spans="1:26" ht="15.75" customHeight="1" x14ac:dyDescent="0.2">
      <c r="A78" s="102" t="s">
        <v>117</v>
      </c>
      <c r="B78" s="103">
        <v>41460</v>
      </c>
      <c r="C78" s="102" t="s">
        <v>118</v>
      </c>
      <c r="D78" s="102" t="s">
        <v>443</v>
      </c>
      <c r="E78" s="102" t="s">
        <v>444</v>
      </c>
      <c r="F78" s="102">
        <v>7162232795</v>
      </c>
      <c r="G78" s="102" t="s">
        <v>445</v>
      </c>
      <c r="H78" s="102" t="s">
        <v>42</v>
      </c>
      <c r="I78" s="102"/>
      <c r="J78" s="102" t="s">
        <v>17</v>
      </c>
      <c r="K78" s="103">
        <v>42318</v>
      </c>
      <c r="L78" s="102" t="s">
        <v>446</v>
      </c>
      <c r="M78" s="102" t="s">
        <v>447</v>
      </c>
      <c r="N78" s="102" t="s">
        <v>124</v>
      </c>
      <c r="O78" s="102" t="s">
        <v>125</v>
      </c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spans="1:26" ht="15.75" customHeight="1" x14ac:dyDescent="0.2">
      <c r="A79" s="102" t="s">
        <v>117</v>
      </c>
      <c r="B79" s="103">
        <v>41460</v>
      </c>
      <c r="C79" s="102" t="s">
        <v>118</v>
      </c>
      <c r="D79" s="102" t="s">
        <v>439</v>
      </c>
      <c r="E79" s="102" t="s">
        <v>440</v>
      </c>
      <c r="F79" s="102">
        <v>9112134732</v>
      </c>
      <c r="G79" s="102" t="s">
        <v>441</v>
      </c>
      <c r="H79" s="102" t="s">
        <v>56</v>
      </c>
      <c r="I79" s="102"/>
      <c r="J79" s="102" t="s">
        <v>17</v>
      </c>
      <c r="K79" s="103">
        <v>41989</v>
      </c>
      <c r="L79" s="102" t="s">
        <v>442</v>
      </c>
      <c r="M79" s="102" t="s">
        <v>123</v>
      </c>
      <c r="N79" s="102" t="s">
        <v>124</v>
      </c>
      <c r="O79" s="102" t="s">
        <v>125</v>
      </c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spans="1:26" ht="15.75" customHeight="1" x14ac:dyDescent="0.2">
      <c r="A80" s="102" t="s">
        <v>117</v>
      </c>
      <c r="B80" s="103">
        <v>41461</v>
      </c>
      <c r="C80" s="102" t="s">
        <v>118</v>
      </c>
      <c r="D80" s="102" t="s">
        <v>448</v>
      </c>
      <c r="E80" s="102" t="s">
        <v>449</v>
      </c>
      <c r="F80" s="102">
        <v>11268578746</v>
      </c>
      <c r="G80" s="102" t="s">
        <v>450</v>
      </c>
      <c r="H80" s="102"/>
      <c r="I80" s="102"/>
      <c r="J80" s="102" t="s">
        <v>20</v>
      </c>
      <c r="K80" s="102"/>
      <c r="L80" s="102" t="s">
        <v>451</v>
      </c>
      <c r="M80" s="102" t="s">
        <v>452</v>
      </c>
      <c r="N80" s="102" t="s">
        <v>124</v>
      </c>
      <c r="O80" s="102" t="s">
        <v>125</v>
      </c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spans="1:26" ht="15.75" customHeight="1" x14ac:dyDescent="0.2">
      <c r="A81" s="102" t="s">
        <v>117</v>
      </c>
      <c r="B81" s="103">
        <v>41690</v>
      </c>
      <c r="C81" s="102" t="s">
        <v>118</v>
      </c>
      <c r="D81" s="102" t="s">
        <v>453</v>
      </c>
      <c r="E81" s="102" t="s">
        <v>454</v>
      </c>
      <c r="F81" s="102">
        <v>95921796700</v>
      </c>
      <c r="G81" s="102" t="s">
        <v>455</v>
      </c>
      <c r="H81" s="102" t="s">
        <v>35</v>
      </c>
      <c r="I81" s="102"/>
      <c r="J81" s="102" t="s">
        <v>17</v>
      </c>
      <c r="K81" s="103">
        <v>42347</v>
      </c>
      <c r="L81" s="102" t="s">
        <v>456</v>
      </c>
      <c r="M81" s="102" t="s">
        <v>123</v>
      </c>
      <c r="N81" s="102" t="s">
        <v>124</v>
      </c>
      <c r="O81" s="102" t="s">
        <v>125</v>
      </c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spans="1:26" ht="15.75" customHeight="1" x14ac:dyDescent="0.2">
      <c r="A82" s="102" t="s">
        <v>117</v>
      </c>
      <c r="B82" s="103">
        <v>41690</v>
      </c>
      <c r="C82" s="102" t="s">
        <v>118</v>
      </c>
      <c r="D82" s="102" t="s">
        <v>457</v>
      </c>
      <c r="E82" s="102" t="s">
        <v>458</v>
      </c>
      <c r="F82" s="102">
        <v>8299348714</v>
      </c>
      <c r="G82" s="102" t="s">
        <v>459</v>
      </c>
      <c r="H82" s="102" t="s">
        <v>41</v>
      </c>
      <c r="I82" s="102"/>
      <c r="J82" s="102" t="s">
        <v>17</v>
      </c>
      <c r="K82" s="103">
        <v>42548</v>
      </c>
      <c r="L82" s="102" t="s">
        <v>460</v>
      </c>
      <c r="M82" s="102" t="s">
        <v>123</v>
      </c>
      <c r="N82" s="102" t="s">
        <v>124</v>
      </c>
      <c r="O82" s="102" t="s">
        <v>125</v>
      </c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spans="1:26" ht="15.75" customHeight="1" x14ac:dyDescent="0.2">
      <c r="A83" s="102" t="s">
        <v>117</v>
      </c>
      <c r="B83" s="103">
        <v>41690</v>
      </c>
      <c r="C83" s="102" t="s">
        <v>118</v>
      </c>
      <c r="D83" s="102" t="s">
        <v>461</v>
      </c>
      <c r="E83" s="102" t="s">
        <v>462</v>
      </c>
      <c r="F83" s="102">
        <v>13869882786</v>
      </c>
      <c r="G83" s="102" t="s">
        <v>463</v>
      </c>
      <c r="H83" s="102"/>
      <c r="I83" s="102"/>
      <c r="J83" s="102" t="s">
        <v>20</v>
      </c>
      <c r="K83" s="102"/>
      <c r="L83" s="102" t="s">
        <v>464</v>
      </c>
      <c r="M83" s="102" t="s">
        <v>123</v>
      </c>
      <c r="N83" s="102" t="s">
        <v>124</v>
      </c>
      <c r="O83" s="102" t="s">
        <v>125</v>
      </c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spans="1:26" ht="15.75" customHeight="1" x14ac:dyDescent="0.2">
      <c r="A84" s="102" t="s">
        <v>117</v>
      </c>
      <c r="B84" s="103">
        <v>41690</v>
      </c>
      <c r="C84" s="102" t="s">
        <v>118</v>
      </c>
      <c r="D84" s="102" t="s">
        <v>469</v>
      </c>
      <c r="E84" s="102" t="s">
        <v>470</v>
      </c>
      <c r="F84" s="102">
        <v>632583070</v>
      </c>
      <c r="G84" s="102" t="s">
        <v>471</v>
      </c>
      <c r="H84" s="102" t="s">
        <v>42</v>
      </c>
      <c r="I84" s="102"/>
      <c r="J84" s="102" t="s">
        <v>17</v>
      </c>
      <c r="K84" s="103">
        <v>42397</v>
      </c>
      <c r="L84" s="102" t="s">
        <v>472</v>
      </c>
      <c r="M84" s="102" t="s">
        <v>123</v>
      </c>
      <c r="N84" s="102" t="s">
        <v>124</v>
      </c>
      <c r="O84" s="102" t="s">
        <v>125</v>
      </c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spans="1:26" ht="15.75" customHeight="1" x14ac:dyDescent="0.2">
      <c r="A85" s="102" t="s">
        <v>117</v>
      </c>
      <c r="B85" s="103">
        <v>41690</v>
      </c>
      <c r="C85" s="102" t="s">
        <v>118</v>
      </c>
      <c r="D85" s="102" t="s">
        <v>465</v>
      </c>
      <c r="E85" s="102" t="s">
        <v>466</v>
      </c>
      <c r="F85" s="102">
        <v>1284392031</v>
      </c>
      <c r="G85" s="102" t="s">
        <v>467</v>
      </c>
      <c r="H85" s="102" t="s">
        <v>41</v>
      </c>
      <c r="I85" s="102"/>
      <c r="J85" s="102" t="s">
        <v>17</v>
      </c>
      <c r="K85" s="103">
        <v>42401</v>
      </c>
      <c r="L85" s="102" t="s">
        <v>468</v>
      </c>
      <c r="M85" s="102" t="s">
        <v>123</v>
      </c>
      <c r="N85" s="102" t="s">
        <v>124</v>
      </c>
      <c r="O85" s="102" t="s">
        <v>125</v>
      </c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ht="15.75" customHeight="1" x14ac:dyDescent="0.2">
      <c r="A86" s="102" t="s">
        <v>117</v>
      </c>
      <c r="B86" s="103">
        <v>41836</v>
      </c>
      <c r="C86" s="102" t="s">
        <v>118</v>
      </c>
      <c r="D86" s="102" t="s">
        <v>473</v>
      </c>
      <c r="E86" s="102" t="s">
        <v>474</v>
      </c>
      <c r="F86" s="102">
        <v>73505927600</v>
      </c>
      <c r="G86" s="102" t="s">
        <v>475</v>
      </c>
      <c r="H86" s="102" t="s">
        <v>41</v>
      </c>
      <c r="I86" s="102"/>
      <c r="J86" s="102" t="s">
        <v>17</v>
      </c>
      <c r="K86" s="103">
        <v>42396</v>
      </c>
      <c r="L86" s="102" t="s">
        <v>476</v>
      </c>
      <c r="M86" s="102" t="s">
        <v>350</v>
      </c>
      <c r="N86" s="102" t="s">
        <v>351</v>
      </c>
      <c r="O86" s="102" t="s">
        <v>125</v>
      </c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ht="15.75" customHeight="1" x14ac:dyDescent="0.2">
      <c r="A87" s="102" t="s">
        <v>117</v>
      </c>
      <c r="B87" s="103">
        <v>41837</v>
      </c>
      <c r="C87" s="102" t="s">
        <v>118</v>
      </c>
      <c r="D87" s="102" t="s">
        <v>477</v>
      </c>
      <c r="E87" s="102" t="s">
        <v>478</v>
      </c>
      <c r="F87" s="102">
        <v>10467727759</v>
      </c>
      <c r="G87" s="102" t="s">
        <v>479</v>
      </c>
      <c r="H87" s="102" t="s">
        <v>40</v>
      </c>
      <c r="I87" s="102"/>
      <c r="J87" s="102" t="s">
        <v>17</v>
      </c>
      <c r="K87" s="103">
        <v>42578</v>
      </c>
      <c r="L87" s="102" t="s">
        <v>480</v>
      </c>
      <c r="M87" s="102" t="s">
        <v>134</v>
      </c>
      <c r="N87" s="102" t="s">
        <v>124</v>
      </c>
      <c r="O87" s="102" t="s">
        <v>125</v>
      </c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ht="15.75" customHeight="1" x14ac:dyDescent="0.2">
      <c r="A88" s="102" t="s">
        <v>117</v>
      </c>
      <c r="B88" s="103">
        <v>41837</v>
      </c>
      <c r="C88" s="102" t="s">
        <v>118</v>
      </c>
      <c r="D88" s="102" t="s">
        <v>481</v>
      </c>
      <c r="E88" s="102" t="s">
        <v>482</v>
      </c>
      <c r="F88" s="102">
        <v>4750697737</v>
      </c>
      <c r="G88" s="102" t="s">
        <v>483</v>
      </c>
      <c r="H88" s="102" t="s">
        <v>40</v>
      </c>
      <c r="I88" s="102"/>
      <c r="J88" s="102" t="s">
        <v>17</v>
      </c>
      <c r="K88" s="103">
        <v>42580</v>
      </c>
      <c r="L88" s="102" t="s">
        <v>484</v>
      </c>
      <c r="M88" s="102" t="s">
        <v>123</v>
      </c>
      <c r="N88" s="102" t="s">
        <v>124</v>
      </c>
      <c r="O88" s="102" t="s">
        <v>125</v>
      </c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ht="15.75" customHeight="1" x14ac:dyDescent="0.2">
      <c r="A89" s="102" t="s">
        <v>117</v>
      </c>
      <c r="B89" s="103">
        <v>41838</v>
      </c>
      <c r="C89" s="102" t="s">
        <v>118</v>
      </c>
      <c r="D89" s="102" t="s">
        <v>490</v>
      </c>
      <c r="E89" s="102" t="s">
        <v>491</v>
      </c>
      <c r="F89" s="102">
        <v>61313360244</v>
      </c>
      <c r="G89" s="102" t="s">
        <v>492</v>
      </c>
      <c r="H89" s="102" t="s">
        <v>54</v>
      </c>
      <c r="I89" s="102"/>
      <c r="J89" s="102" t="s">
        <v>17</v>
      </c>
      <c r="K89" s="103">
        <v>42718</v>
      </c>
      <c r="L89" s="102" t="s">
        <v>493</v>
      </c>
      <c r="M89" s="102" t="s">
        <v>123</v>
      </c>
      <c r="N89" s="102" t="s">
        <v>124</v>
      </c>
      <c r="O89" s="102" t="s">
        <v>125</v>
      </c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ht="15.75" customHeight="1" x14ac:dyDescent="0.2">
      <c r="A90" s="102" t="s">
        <v>117</v>
      </c>
      <c r="B90" s="103">
        <v>41838</v>
      </c>
      <c r="C90" s="102" t="s">
        <v>118</v>
      </c>
      <c r="D90" s="102" t="s">
        <v>485</v>
      </c>
      <c r="E90" s="102" t="s">
        <v>486</v>
      </c>
      <c r="F90" s="102">
        <v>9530941706</v>
      </c>
      <c r="G90" s="102" t="s">
        <v>487</v>
      </c>
      <c r="H90" s="102" t="s">
        <v>41</v>
      </c>
      <c r="I90" s="102"/>
      <c r="J90" s="102" t="s">
        <v>17</v>
      </c>
      <c r="K90" s="103">
        <v>42611</v>
      </c>
      <c r="L90" s="102" t="s">
        <v>488</v>
      </c>
      <c r="M90" s="102" t="s">
        <v>489</v>
      </c>
      <c r="N90" s="102" t="s">
        <v>124</v>
      </c>
      <c r="O90" s="102" t="s">
        <v>125</v>
      </c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ht="15.75" customHeight="1" x14ac:dyDescent="0.2">
      <c r="A91" s="102" t="s">
        <v>117</v>
      </c>
      <c r="B91" s="103">
        <v>41838</v>
      </c>
      <c r="C91" s="102" t="s">
        <v>118</v>
      </c>
      <c r="D91" s="102" t="s">
        <v>494</v>
      </c>
      <c r="E91" s="102" t="s">
        <v>495</v>
      </c>
      <c r="F91" s="102">
        <v>8782625719</v>
      </c>
      <c r="G91" s="102" t="s">
        <v>496</v>
      </c>
      <c r="H91" s="102" t="s">
        <v>39</v>
      </c>
      <c r="I91" s="102"/>
      <c r="J91" s="102" t="s">
        <v>17</v>
      </c>
      <c r="K91" s="103">
        <v>42641</v>
      </c>
      <c r="L91" s="102" t="s">
        <v>497</v>
      </c>
      <c r="M91" s="102" t="s">
        <v>123</v>
      </c>
      <c r="N91" s="102" t="s">
        <v>124</v>
      </c>
      <c r="O91" s="102" t="s">
        <v>125</v>
      </c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ht="15.75" customHeight="1" x14ac:dyDescent="0.2">
      <c r="A92" s="102" t="s">
        <v>117</v>
      </c>
      <c r="B92" s="103">
        <v>41838</v>
      </c>
      <c r="C92" s="102" t="s">
        <v>118</v>
      </c>
      <c r="D92" s="102" t="s">
        <v>498</v>
      </c>
      <c r="E92" s="102" t="s">
        <v>499</v>
      </c>
      <c r="F92" s="102">
        <v>7129722428</v>
      </c>
      <c r="G92" s="102" t="s">
        <v>500</v>
      </c>
      <c r="H92" s="102"/>
      <c r="I92" s="102"/>
      <c r="J92" s="102" t="s">
        <v>20</v>
      </c>
      <c r="K92" s="102"/>
      <c r="L92" s="102" t="s">
        <v>501</v>
      </c>
      <c r="M92" s="102" t="s">
        <v>123</v>
      </c>
      <c r="N92" s="102" t="s">
        <v>124</v>
      </c>
      <c r="O92" s="102" t="s">
        <v>125</v>
      </c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ht="15.75" customHeight="1" x14ac:dyDescent="0.2">
      <c r="A93" s="102" t="s">
        <v>117</v>
      </c>
      <c r="B93" s="103">
        <v>41841</v>
      </c>
      <c r="C93" s="102" t="s">
        <v>118</v>
      </c>
      <c r="D93" s="102" t="s">
        <v>502</v>
      </c>
      <c r="E93" s="102" t="s">
        <v>503</v>
      </c>
      <c r="F93" s="102">
        <v>4138257446</v>
      </c>
      <c r="G93" s="102" t="s">
        <v>504</v>
      </c>
      <c r="H93" s="102" t="s">
        <v>55</v>
      </c>
      <c r="I93" s="102"/>
      <c r="J93" s="102" t="s">
        <v>17</v>
      </c>
      <c r="K93" s="103">
        <v>42717</v>
      </c>
      <c r="L93" s="102" t="s">
        <v>505</v>
      </c>
      <c r="M93" s="102" t="s">
        <v>506</v>
      </c>
      <c r="N93" s="102" t="s">
        <v>507</v>
      </c>
      <c r="O93" s="102" t="s">
        <v>125</v>
      </c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ht="15.75" customHeight="1" x14ac:dyDescent="0.2">
      <c r="A94" s="102" t="s">
        <v>117</v>
      </c>
      <c r="B94" s="103">
        <v>41842</v>
      </c>
      <c r="C94" s="102" t="s">
        <v>118</v>
      </c>
      <c r="D94" s="102" t="s">
        <v>513</v>
      </c>
      <c r="E94" s="102" t="s">
        <v>514</v>
      </c>
      <c r="F94" s="102">
        <v>13387232780</v>
      </c>
      <c r="G94" s="102" t="s">
        <v>515</v>
      </c>
      <c r="H94" s="102" t="s">
        <v>42</v>
      </c>
      <c r="I94" s="102"/>
      <c r="J94" s="102" t="s">
        <v>17</v>
      </c>
      <c r="K94" s="103">
        <v>42920</v>
      </c>
      <c r="L94" s="102" t="s">
        <v>516</v>
      </c>
      <c r="M94" s="102" t="s">
        <v>517</v>
      </c>
      <c r="N94" s="102" t="s">
        <v>124</v>
      </c>
      <c r="O94" s="102" t="s">
        <v>125</v>
      </c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ht="15.75" customHeight="1" x14ac:dyDescent="0.2">
      <c r="A95" s="102" t="s">
        <v>117</v>
      </c>
      <c r="B95" s="103">
        <v>41842</v>
      </c>
      <c r="C95" s="102" t="s">
        <v>118</v>
      </c>
      <c r="D95" s="102" t="s">
        <v>508</v>
      </c>
      <c r="E95" s="102" t="s">
        <v>509</v>
      </c>
      <c r="F95" s="102">
        <v>5628208760</v>
      </c>
      <c r="G95" s="102" t="s">
        <v>510</v>
      </c>
      <c r="H95" s="102" t="s">
        <v>39</v>
      </c>
      <c r="I95" s="102"/>
      <c r="J95" s="102" t="s">
        <v>17</v>
      </c>
      <c r="K95" s="103">
        <v>42606</v>
      </c>
      <c r="L95" s="102" t="s">
        <v>511</v>
      </c>
      <c r="M95" s="102" t="s">
        <v>512</v>
      </c>
      <c r="N95" s="102" t="s">
        <v>124</v>
      </c>
      <c r="O95" s="102" t="s">
        <v>125</v>
      </c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ht="15.75" customHeight="1" x14ac:dyDescent="0.2">
      <c r="A96" s="102" t="s">
        <v>117</v>
      </c>
      <c r="B96" s="103">
        <v>41843</v>
      </c>
      <c r="C96" s="102" t="s">
        <v>118</v>
      </c>
      <c r="D96" s="102" t="s">
        <v>518</v>
      </c>
      <c r="E96" s="102" t="s">
        <v>519</v>
      </c>
      <c r="F96" s="102">
        <v>88710734791</v>
      </c>
      <c r="G96" s="102" t="s">
        <v>520</v>
      </c>
      <c r="H96" s="102" t="s">
        <v>52</v>
      </c>
      <c r="I96" s="102"/>
      <c r="J96" s="102" t="s">
        <v>17</v>
      </c>
      <c r="K96" s="103">
        <v>42696</v>
      </c>
      <c r="L96" s="102" t="s">
        <v>521</v>
      </c>
      <c r="M96" s="102" t="s">
        <v>123</v>
      </c>
      <c r="N96" s="102" t="s">
        <v>124</v>
      </c>
      <c r="O96" s="102" t="s">
        <v>125</v>
      </c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ht="15.75" customHeight="1" x14ac:dyDescent="0.2">
      <c r="A97" s="102" t="s">
        <v>117</v>
      </c>
      <c r="B97" s="103">
        <v>41843</v>
      </c>
      <c r="C97" s="102" t="s">
        <v>118</v>
      </c>
      <c r="D97" s="102" t="s">
        <v>522</v>
      </c>
      <c r="E97" s="102" t="s">
        <v>523</v>
      </c>
      <c r="F97" s="102">
        <v>8196643756</v>
      </c>
      <c r="G97" s="102" t="s">
        <v>524</v>
      </c>
      <c r="H97" s="102" t="s">
        <v>52</v>
      </c>
      <c r="I97" s="102"/>
      <c r="J97" s="102" t="s">
        <v>17</v>
      </c>
      <c r="K97" s="103">
        <v>42661</v>
      </c>
      <c r="L97" s="102" t="s">
        <v>525</v>
      </c>
      <c r="M97" s="102" t="s">
        <v>123</v>
      </c>
      <c r="N97" s="102" t="s">
        <v>124</v>
      </c>
      <c r="O97" s="102" t="s">
        <v>125</v>
      </c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ht="15.75" customHeight="1" x14ac:dyDescent="0.2">
      <c r="A98" s="102" t="s">
        <v>117</v>
      </c>
      <c r="B98" s="103">
        <v>41844</v>
      </c>
      <c r="C98" s="102" t="s">
        <v>118</v>
      </c>
      <c r="D98" s="102" t="s">
        <v>526</v>
      </c>
      <c r="E98" s="102" t="s">
        <v>527</v>
      </c>
      <c r="F98" s="102">
        <v>136934501</v>
      </c>
      <c r="G98" s="102" t="s">
        <v>528</v>
      </c>
      <c r="H98" s="102" t="s">
        <v>55</v>
      </c>
      <c r="I98" s="102"/>
      <c r="J98" s="102" t="s">
        <v>17</v>
      </c>
      <c r="K98" s="103">
        <v>42921</v>
      </c>
      <c r="L98" s="102" t="s">
        <v>529</v>
      </c>
      <c r="M98" s="102" t="s">
        <v>123</v>
      </c>
      <c r="N98" s="102" t="s">
        <v>124</v>
      </c>
      <c r="O98" s="102" t="s">
        <v>125</v>
      </c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ht="15.75" customHeight="1" x14ac:dyDescent="0.2">
      <c r="A99" s="102" t="s">
        <v>117</v>
      </c>
      <c r="B99" s="103">
        <v>41844</v>
      </c>
      <c r="C99" s="102" t="s">
        <v>118</v>
      </c>
      <c r="D99" s="102" t="s">
        <v>530</v>
      </c>
      <c r="E99" s="102" t="s">
        <v>531</v>
      </c>
      <c r="F99" s="102">
        <v>10699083630</v>
      </c>
      <c r="G99" s="102" t="s">
        <v>532</v>
      </c>
      <c r="H99" s="102" t="s">
        <v>39</v>
      </c>
      <c r="I99" s="102"/>
      <c r="J99" s="102" t="s">
        <v>17</v>
      </c>
      <c r="K99" s="103">
        <v>42563</v>
      </c>
      <c r="L99" s="102" t="s">
        <v>533</v>
      </c>
      <c r="M99" s="102" t="s">
        <v>123</v>
      </c>
      <c r="N99" s="102" t="s">
        <v>124</v>
      </c>
      <c r="O99" s="102" t="s">
        <v>125</v>
      </c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5.75" customHeight="1" x14ac:dyDescent="0.2">
      <c r="A100" s="102" t="s">
        <v>117</v>
      </c>
      <c r="B100" s="103">
        <v>41845</v>
      </c>
      <c r="C100" s="102" t="s">
        <v>118</v>
      </c>
      <c r="D100" s="102" t="s">
        <v>534</v>
      </c>
      <c r="E100" s="102" t="s">
        <v>535</v>
      </c>
      <c r="F100" s="102">
        <v>3189662630</v>
      </c>
      <c r="G100" s="102" t="s">
        <v>536</v>
      </c>
      <c r="H100" s="102" t="s">
        <v>37</v>
      </c>
      <c r="I100" s="102"/>
      <c r="J100" s="102" t="s">
        <v>17</v>
      </c>
      <c r="K100" s="103">
        <v>42501</v>
      </c>
      <c r="L100" s="102" t="s">
        <v>537</v>
      </c>
      <c r="M100" s="102" t="s">
        <v>350</v>
      </c>
      <c r="N100" s="102" t="s">
        <v>351</v>
      </c>
      <c r="O100" s="102" t="s">
        <v>125</v>
      </c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ht="15.75" customHeight="1" x14ac:dyDescent="0.2">
      <c r="A101" s="102" t="s">
        <v>117</v>
      </c>
      <c r="B101" s="103">
        <v>41848</v>
      </c>
      <c r="C101" s="102" t="s">
        <v>118</v>
      </c>
      <c r="D101" s="102" t="s">
        <v>542</v>
      </c>
      <c r="E101" s="102" t="s">
        <v>543</v>
      </c>
      <c r="F101" s="102">
        <v>2201859728</v>
      </c>
      <c r="G101" s="102" t="s">
        <v>544</v>
      </c>
      <c r="H101" s="102" t="s">
        <v>44</v>
      </c>
      <c r="I101" s="102"/>
      <c r="J101" s="102" t="s">
        <v>17</v>
      </c>
      <c r="K101" s="103">
        <v>42920</v>
      </c>
      <c r="L101" s="102" t="s">
        <v>545</v>
      </c>
      <c r="M101" s="102" t="s">
        <v>123</v>
      </c>
      <c r="N101" s="102" t="s">
        <v>124</v>
      </c>
      <c r="O101" s="102" t="s">
        <v>125</v>
      </c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6" ht="15.75" customHeight="1" x14ac:dyDescent="0.2">
      <c r="A102" s="102" t="s">
        <v>117</v>
      </c>
      <c r="B102" s="103">
        <v>41848</v>
      </c>
      <c r="C102" s="102" t="s">
        <v>118</v>
      </c>
      <c r="D102" s="102" t="s">
        <v>538</v>
      </c>
      <c r="E102" s="102" t="s">
        <v>539</v>
      </c>
      <c r="F102" s="102">
        <v>11873312792</v>
      </c>
      <c r="G102" s="102" t="s">
        <v>540</v>
      </c>
      <c r="H102" s="102" t="s">
        <v>52</v>
      </c>
      <c r="I102" s="102"/>
      <c r="J102" s="102" t="s">
        <v>17</v>
      </c>
      <c r="K102" s="103">
        <v>42710</v>
      </c>
      <c r="L102" s="102" t="s">
        <v>541</v>
      </c>
      <c r="M102" s="102" t="s">
        <v>123</v>
      </c>
      <c r="N102" s="102" t="s">
        <v>124</v>
      </c>
      <c r="O102" s="102" t="s">
        <v>125</v>
      </c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5.75" customHeight="1" x14ac:dyDescent="0.2">
      <c r="A103" s="102" t="s">
        <v>117</v>
      </c>
      <c r="B103" s="103">
        <v>41849</v>
      </c>
      <c r="C103" s="102" t="s">
        <v>118</v>
      </c>
      <c r="D103" s="102" t="s">
        <v>546</v>
      </c>
      <c r="E103" s="102" t="s">
        <v>547</v>
      </c>
      <c r="F103" s="102">
        <v>5504262720</v>
      </c>
      <c r="G103" s="102" t="s">
        <v>548</v>
      </c>
      <c r="H103" s="102" t="s">
        <v>41</v>
      </c>
      <c r="I103" s="102"/>
      <c r="J103" s="102" t="s">
        <v>17</v>
      </c>
      <c r="K103" s="103">
        <v>42611</v>
      </c>
      <c r="L103" s="102" t="s">
        <v>549</v>
      </c>
      <c r="M103" s="102" t="s">
        <v>550</v>
      </c>
      <c r="N103" s="102" t="s">
        <v>124</v>
      </c>
      <c r="O103" s="102" t="s">
        <v>125</v>
      </c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spans="1:26" ht="15.75" customHeight="1" x14ac:dyDescent="0.2">
      <c r="A104" s="102" t="s">
        <v>117</v>
      </c>
      <c r="B104" s="103">
        <v>41850</v>
      </c>
      <c r="C104" s="102" t="s">
        <v>118</v>
      </c>
      <c r="D104" s="102" t="s">
        <v>551</v>
      </c>
      <c r="E104" s="102" t="s">
        <v>552</v>
      </c>
      <c r="F104" s="102">
        <v>1433981726</v>
      </c>
      <c r="G104" s="102" t="s">
        <v>553</v>
      </c>
      <c r="H104" s="102" t="s">
        <v>35</v>
      </c>
      <c r="I104" s="102"/>
      <c r="J104" s="102" t="s">
        <v>17</v>
      </c>
      <c r="K104" s="103">
        <v>42648</v>
      </c>
      <c r="L104" s="102" t="s">
        <v>554</v>
      </c>
      <c r="M104" s="102" t="s">
        <v>123</v>
      </c>
      <c r="N104" s="102" t="s">
        <v>124</v>
      </c>
      <c r="O104" s="102" t="s">
        <v>125</v>
      </c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5.75" customHeight="1" x14ac:dyDescent="0.2">
      <c r="A105" s="102" t="s">
        <v>117</v>
      </c>
      <c r="B105" s="103">
        <v>41850</v>
      </c>
      <c r="C105" s="102" t="s">
        <v>118</v>
      </c>
      <c r="D105" s="102" t="s">
        <v>555</v>
      </c>
      <c r="E105" s="102" t="s">
        <v>556</v>
      </c>
      <c r="F105" s="102">
        <v>9766945730</v>
      </c>
      <c r="G105" s="102" t="s">
        <v>557</v>
      </c>
      <c r="H105" s="102"/>
      <c r="I105" s="102"/>
      <c r="J105" s="102" t="s">
        <v>20</v>
      </c>
      <c r="K105" s="102"/>
      <c r="L105" s="102" t="s">
        <v>558</v>
      </c>
      <c r="M105" s="102"/>
      <c r="N105" s="102"/>
      <c r="O105" s="102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5.75" customHeight="1" x14ac:dyDescent="0.2">
      <c r="A106" s="102" t="s">
        <v>117</v>
      </c>
      <c r="B106" s="103">
        <v>41851</v>
      </c>
      <c r="C106" s="102" t="s">
        <v>118</v>
      </c>
      <c r="D106" s="102" t="s">
        <v>559</v>
      </c>
      <c r="E106" s="102" t="s">
        <v>560</v>
      </c>
      <c r="F106" s="102">
        <v>94639965591</v>
      </c>
      <c r="G106" s="102" t="s">
        <v>561</v>
      </c>
      <c r="H106" s="102" t="s">
        <v>41</v>
      </c>
      <c r="I106" s="102" t="s">
        <v>35</v>
      </c>
      <c r="J106" s="102" t="s">
        <v>17</v>
      </c>
      <c r="K106" s="103">
        <v>42725</v>
      </c>
      <c r="L106" s="102" t="s">
        <v>562</v>
      </c>
      <c r="M106" s="102" t="s">
        <v>123</v>
      </c>
      <c r="N106" s="102" t="s">
        <v>124</v>
      </c>
      <c r="O106" s="102" t="s">
        <v>125</v>
      </c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5.75" customHeight="1" x14ac:dyDescent="0.2">
      <c r="A107" s="102" t="s">
        <v>117</v>
      </c>
      <c r="B107" s="103">
        <v>41851</v>
      </c>
      <c r="C107" s="102" t="s">
        <v>118</v>
      </c>
      <c r="D107" s="102" t="s">
        <v>563</v>
      </c>
      <c r="E107" s="102" t="s">
        <v>564</v>
      </c>
      <c r="F107" s="102">
        <v>11740784723</v>
      </c>
      <c r="G107" s="102" t="s">
        <v>565</v>
      </c>
      <c r="H107" s="102"/>
      <c r="I107" s="102"/>
      <c r="J107" s="102" t="s">
        <v>20</v>
      </c>
      <c r="K107" s="102"/>
      <c r="L107" s="102" t="s">
        <v>566</v>
      </c>
      <c r="M107" s="102" t="s">
        <v>567</v>
      </c>
      <c r="N107" s="102" t="s">
        <v>124</v>
      </c>
      <c r="O107" s="102" t="s">
        <v>125</v>
      </c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spans="1:26" ht="15.75" customHeight="1" x14ac:dyDescent="0.2">
      <c r="A108" s="102" t="s">
        <v>117</v>
      </c>
      <c r="B108" s="103">
        <v>42005</v>
      </c>
      <c r="C108" s="102" t="s">
        <v>118</v>
      </c>
      <c r="D108" s="102" t="s">
        <v>576</v>
      </c>
      <c r="E108" s="102" t="s">
        <v>577</v>
      </c>
      <c r="F108" s="102">
        <v>3615822773</v>
      </c>
      <c r="G108" s="102" t="s">
        <v>578</v>
      </c>
      <c r="H108" s="102"/>
      <c r="I108" s="102"/>
      <c r="J108" s="102" t="s">
        <v>20</v>
      </c>
      <c r="K108" s="102"/>
      <c r="L108" s="102" t="s">
        <v>579</v>
      </c>
      <c r="M108" s="102" t="s">
        <v>580</v>
      </c>
      <c r="N108" s="102" t="s">
        <v>581</v>
      </c>
      <c r="O108" s="102" t="s">
        <v>582</v>
      </c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5.75" customHeight="1" x14ac:dyDescent="0.2">
      <c r="A109" s="102" t="s">
        <v>117</v>
      </c>
      <c r="B109" s="103">
        <v>42005</v>
      </c>
      <c r="C109" s="102" t="s">
        <v>118</v>
      </c>
      <c r="D109" s="102" t="s">
        <v>568</v>
      </c>
      <c r="E109" s="102" t="s">
        <v>569</v>
      </c>
      <c r="F109" s="102">
        <v>9553357792</v>
      </c>
      <c r="G109" s="102" t="s">
        <v>570</v>
      </c>
      <c r="H109" s="102" t="s">
        <v>44</v>
      </c>
      <c r="I109" s="102"/>
      <c r="J109" s="102" t="s">
        <v>17</v>
      </c>
      <c r="K109" s="103">
        <v>43292</v>
      </c>
      <c r="L109" s="102" t="s">
        <v>571</v>
      </c>
      <c r="M109" s="102" t="s">
        <v>123</v>
      </c>
      <c r="N109" s="102" t="s">
        <v>124</v>
      </c>
      <c r="O109" s="102" t="s">
        <v>125</v>
      </c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spans="1:26" ht="15.75" customHeight="1" x14ac:dyDescent="0.2">
      <c r="A110" s="102" t="s">
        <v>117</v>
      </c>
      <c r="B110" s="103">
        <v>42005</v>
      </c>
      <c r="C110" s="102" t="s">
        <v>118</v>
      </c>
      <c r="D110" s="102" t="s">
        <v>572</v>
      </c>
      <c r="E110" s="102" t="s">
        <v>573</v>
      </c>
      <c r="F110" s="102">
        <v>1791527779</v>
      </c>
      <c r="G110" s="102" t="s">
        <v>574</v>
      </c>
      <c r="H110" s="102" t="s">
        <v>43</v>
      </c>
      <c r="I110" s="102"/>
      <c r="J110" s="102" t="s">
        <v>17</v>
      </c>
      <c r="K110" s="103">
        <v>42718</v>
      </c>
      <c r="L110" s="102" t="s">
        <v>575</v>
      </c>
      <c r="M110" s="102" t="s">
        <v>123</v>
      </c>
      <c r="N110" s="102" t="s">
        <v>124</v>
      </c>
      <c r="O110" s="102" t="s">
        <v>125</v>
      </c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5.75" customHeight="1" x14ac:dyDescent="0.2">
      <c r="A111" s="102" t="s">
        <v>117</v>
      </c>
      <c r="B111" s="103">
        <v>42005</v>
      </c>
      <c r="C111" s="102" t="s">
        <v>118</v>
      </c>
      <c r="D111" s="102" t="s">
        <v>583</v>
      </c>
      <c r="E111" s="102" t="s">
        <v>584</v>
      </c>
      <c r="F111" s="102">
        <v>9856066735</v>
      </c>
      <c r="G111" s="102" t="s">
        <v>585</v>
      </c>
      <c r="H111" s="102" t="s">
        <v>39</v>
      </c>
      <c r="I111" s="102"/>
      <c r="J111" s="102" t="s">
        <v>17</v>
      </c>
      <c r="K111" s="103">
        <v>42717</v>
      </c>
      <c r="L111" s="102" t="s">
        <v>586</v>
      </c>
      <c r="M111" s="102"/>
      <c r="N111" s="102"/>
      <c r="O111" s="102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5.75" customHeight="1" x14ac:dyDescent="0.2">
      <c r="A112" s="102" t="s">
        <v>117</v>
      </c>
      <c r="B112" s="103">
        <v>42005</v>
      </c>
      <c r="C112" s="102" t="s">
        <v>118</v>
      </c>
      <c r="D112" s="102" t="s">
        <v>591</v>
      </c>
      <c r="E112" s="102" t="s">
        <v>592</v>
      </c>
      <c r="F112" s="102">
        <v>36249018859</v>
      </c>
      <c r="G112" s="102" t="s">
        <v>593</v>
      </c>
      <c r="H112" s="102" t="s">
        <v>41</v>
      </c>
      <c r="I112" s="102"/>
      <c r="J112" s="102" t="s">
        <v>17</v>
      </c>
      <c r="K112" s="103">
        <v>42823</v>
      </c>
      <c r="L112" s="102" t="s">
        <v>594</v>
      </c>
      <c r="M112" s="102" t="s">
        <v>123</v>
      </c>
      <c r="N112" s="102" t="s">
        <v>124</v>
      </c>
      <c r="O112" s="102" t="s">
        <v>125</v>
      </c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6" ht="15.75" customHeight="1" x14ac:dyDescent="0.2">
      <c r="A113" s="102" t="s">
        <v>117</v>
      </c>
      <c r="B113" s="103">
        <v>42005</v>
      </c>
      <c r="C113" s="102" t="s">
        <v>118</v>
      </c>
      <c r="D113" s="102" t="s">
        <v>587</v>
      </c>
      <c r="E113" s="102" t="s">
        <v>588</v>
      </c>
      <c r="F113" s="102">
        <v>13537808720</v>
      </c>
      <c r="G113" s="102" t="s">
        <v>589</v>
      </c>
      <c r="H113" s="102" t="s">
        <v>53</v>
      </c>
      <c r="I113" s="102"/>
      <c r="J113" s="102" t="s">
        <v>17</v>
      </c>
      <c r="K113" s="103">
        <v>42760</v>
      </c>
      <c r="L113" s="102" t="s">
        <v>590</v>
      </c>
      <c r="M113" s="102" t="s">
        <v>123</v>
      </c>
      <c r="N113" s="102" t="s">
        <v>124</v>
      </c>
      <c r="O113" s="102" t="s">
        <v>125</v>
      </c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spans="1:26" ht="15.75" customHeight="1" x14ac:dyDescent="0.2">
      <c r="A114" s="102" t="s">
        <v>117</v>
      </c>
      <c r="B114" s="103">
        <v>42005</v>
      </c>
      <c r="C114" s="102" t="s">
        <v>118</v>
      </c>
      <c r="D114" s="102" t="s">
        <v>607</v>
      </c>
      <c r="E114" s="102" t="s">
        <v>608</v>
      </c>
      <c r="F114" s="102">
        <v>6811220643</v>
      </c>
      <c r="G114" s="102" t="s">
        <v>609</v>
      </c>
      <c r="H114" s="102" t="s">
        <v>59</v>
      </c>
      <c r="I114" s="102"/>
      <c r="J114" s="102" t="s">
        <v>17</v>
      </c>
      <c r="K114" s="103">
        <v>42825</v>
      </c>
      <c r="L114" s="102" t="s">
        <v>610</v>
      </c>
      <c r="M114" s="102" t="s">
        <v>350</v>
      </c>
      <c r="N114" s="102" t="s">
        <v>351</v>
      </c>
      <c r="O114" s="102" t="s">
        <v>125</v>
      </c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spans="1:26" ht="15.75" customHeight="1" x14ac:dyDescent="0.2">
      <c r="A115" s="102" t="s">
        <v>117</v>
      </c>
      <c r="B115" s="103">
        <v>42005</v>
      </c>
      <c r="C115" s="102" t="s">
        <v>118</v>
      </c>
      <c r="D115" s="102" t="s">
        <v>599</v>
      </c>
      <c r="E115" s="102" t="s">
        <v>600</v>
      </c>
      <c r="F115" s="102">
        <v>10660574780</v>
      </c>
      <c r="G115" s="102" t="s">
        <v>601</v>
      </c>
      <c r="H115" s="102" t="s">
        <v>44</v>
      </c>
      <c r="I115" s="102"/>
      <c r="J115" s="102" t="s">
        <v>17</v>
      </c>
      <c r="K115" s="103">
        <v>43084</v>
      </c>
      <c r="L115" s="102" t="s">
        <v>602</v>
      </c>
      <c r="M115" s="102" t="s">
        <v>123</v>
      </c>
      <c r="N115" s="102" t="s">
        <v>124</v>
      </c>
      <c r="O115" s="102" t="s">
        <v>125</v>
      </c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spans="1:26" ht="15.75" customHeight="1" x14ac:dyDescent="0.2">
      <c r="A116" s="102" t="s">
        <v>117</v>
      </c>
      <c r="B116" s="103">
        <v>42005</v>
      </c>
      <c r="C116" s="102" t="s">
        <v>118</v>
      </c>
      <c r="D116" s="102" t="s">
        <v>595</v>
      </c>
      <c r="E116" s="102" t="s">
        <v>596</v>
      </c>
      <c r="F116" s="102">
        <v>11653253738</v>
      </c>
      <c r="G116" s="102" t="s">
        <v>597</v>
      </c>
      <c r="H116" s="102" t="s">
        <v>37</v>
      </c>
      <c r="I116" s="102"/>
      <c r="J116" s="102" t="s">
        <v>17</v>
      </c>
      <c r="K116" s="103">
        <v>42669</v>
      </c>
      <c r="L116" s="102" t="s">
        <v>598</v>
      </c>
      <c r="M116" s="102" t="s">
        <v>123</v>
      </c>
      <c r="N116" s="102" t="s">
        <v>124</v>
      </c>
      <c r="O116" s="102" t="s">
        <v>125</v>
      </c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spans="1:26" ht="15.75" customHeight="1" x14ac:dyDescent="0.2">
      <c r="A117" s="102" t="s">
        <v>117</v>
      </c>
      <c r="B117" s="103">
        <v>42005</v>
      </c>
      <c r="C117" s="102" t="s">
        <v>118</v>
      </c>
      <c r="D117" s="102" t="s">
        <v>603</v>
      </c>
      <c r="E117" s="102" t="s">
        <v>604</v>
      </c>
      <c r="F117" s="102">
        <v>8145978742</v>
      </c>
      <c r="G117" s="102" t="s">
        <v>605</v>
      </c>
      <c r="H117" s="102"/>
      <c r="I117" s="102"/>
      <c r="J117" s="102" t="s">
        <v>20</v>
      </c>
      <c r="K117" s="102"/>
      <c r="L117" s="102" t="s">
        <v>606</v>
      </c>
      <c r="M117" s="102" t="s">
        <v>123</v>
      </c>
      <c r="N117" s="102" t="s">
        <v>124</v>
      </c>
      <c r="O117" s="102" t="s">
        <v>125</v>
      </c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6" ht="15.75" customHeight="1" x14ac:dyDescent="0.2">
      <c r="A118" s="102" t="s">
        <v>117</v>
      </c>
      <c r="B118" s="103">
        <v>42005</v>
      </c>
      <c r="C118" s="102" t="s">
        <v>118</v>
      </c>
      <c r="D118" s="102" t="s">
        <v>611</v>
      </c>
      <c r="E118" s="102" t="s">
        <v>612</v>
      </c>
      <c r="F118" s="102">
        <v>9653209795</v>
      </c>
      <c r="G118" s="102" t="s">
        <v>613</v>
      </c>
      <c r="H118" s="102"/>
      <c r="I118" s="102"/>
      <c r="J118" s="102" t="s">
        <v>20</v>
      </c>
      <c r="K118" s="102"/>
      <c r="L118" s="102" t="s">
        <v>614</v>
      </c>
      <c r="M118" s="102" t="s">
        <v>123</v>
      </c>
      <c r="N118" s="102" t="s">
        <v>124</v>
      </c>
      <c r="O118" s="102" t="s">
        <v>125</v>
      </c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6" ht="15.75" customHeight="1" x14ac:dyDescent="0.2">
      <c r="A119" s="102" t="s">
        <v>117</v>
      </c>
      <c r="B119" s="103">
        <v>42005</v>
      </c>
      <c r="C119" s="102" t="s">
        <v>118</v>
      </c>
      <c r="D119" s="102" t="s">
        <v>623</v>
      </c>
      <c r="E119" s="102" t="s">
        <v>624</v>
      </c>
      <c r="F119" s="102">
        <v>11122861796</v>
      </c>
      <c r="G119" s="102" t="s">
        <v>625</v>
      </c>
      <c r="H119" s="102" t="s">
        <v>43</v>
      </c>
      <c r="I119" s="102"/>
      <c r="J119" s="102" t="s">
        <v>17</v>
      </c>
      <c r="K119" s="103">
        <v>42716</v>
      </c>
      <c r="L119" s="102" t="s">
        <v>626</v>
      </c>
      <c r="M119" s="102" t="s">
        <v>123</v>
      </c>
      <c r="N119" s="102" t="s">
        <v>124</v>
      </c>
      <c r="O119" s="102" t="s">
        <v>125</v>
      </c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spans="1:26" ht="15.75" customHeight="1" x14ac:dyDescent="0.2">
      <c r="A120" s="102" t="s">
        <v>117</v>
      </c>
      <c r="B120" s="103">
        <v>42005</v>
      </c>
      <c r="C120" s="102" t="s">
        <v>118</v>
      </c>
      <c r="D120" s="102" t="s">
        <v>615</v>
      </c>
      <c r="E120" s="102" t="s">
        <v>616</v>
      </c>
      <c r="F120" s="102">
        <v>10448889706</v>
      </c>
      <c r="G120" s="102" t="s">
        <v>617</v>
      </c>
      <c r="H120" s="102" t="s">
        <v>55</v>
      </c>
      <c r="I120" s="102"/>
      <c r="J120" s="102" t="s">
        <v>17</v>
      </c>
      <c r="K120" s="103">
        <v>42991</v>
      </c>
      <c r="L120" s="102" t="s">
        <v>618</v>
      </c>
      <c r="M120" s="102" t="s">
        <v>206</v>
      </c>
      <c r="N120" s="102" t="s">
        <v>124</v>
      </c>
      <c r="O120" s="102" t="s">
        <v>125</v>
      </c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spans="1:26" ht="15.75" customHeight="1" x14ac:dyDescent="0.2">
      <c r="A121" s="102" t="s">
        <v>117</v>
      </c>
      <c r="B121" s="103">
        <v>42005</v>
      </c>
      <c r="C121" s="102" t="s">
        <v>118</v>
      </c>
      <c r="D121" s="102" t="s">
        <v>627</v>
      </c>
      <c r="E121" s="102" t="s">
        <v>628</v>
      </c>
      <c r="F121" s="102">
        <v>9146364722</v>
      </c>
      <c r="G121" s="102" t="s">
        <v>629</v>
      </c>
      <c r="H121" s="102" t="s">
        <v>44</v>
      </c>
      <c r="I121" s="102"/>
      <c r="J121" s="102" t="s">
        <v>17</v>
      </c>
      <c r="K121" s="103">
        <v>43084</v>
      </c>
      <c r="L121" s="102" t="s">
        <v>630</v>
      </c>
      <c r="M121" s="102" t="s">
        <v>123</v>
      </c>
      <c r="N121" s="102" t="s">
        <v>124</v>
      </c>
      <c r="O121" s="102" t="s">
        <v>125</v>
      </c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spans="1:26" ht="15.75" customHeight="1" x14ac:dyDescent="0.2">
      <c r="A122" s="102" t="s">
        <v>117</v>
      </c>
      <c r="B122" s="103">
        <v>42005</v>
      </c>
      <c r="C122" s="102" t="s">
        <v>118</v>
      </c>
      <c r="D122" s="102" t="s">
        <v>619</v>
      </c>
      <c r="E122" s="102" t="s">
        <v>620</v>
      </c>
      <c r="F122" s="102">
        <v>9983463733</v>
      </c>
      <c r="G122" s="102" t="s">
        <v>621</v>
      </c>
      <c r="H122" s="102" t="s">
        <v>59</v>
      </c>
      <c r="I122" s="102"/>
      <c r="J122" s="102" t="s">
        <v>17</v>
      </c>
      <c r="K122" s="103">
        <v>42823</v>
      </c>
      <c r="L122" s="102" t="s">
        <v>622</v>
      </c>
      <c r="M122" s="102" t="s">
        <v>337</v>
      </c>
      <c r="N122" s="102" t="s">
        <v>124</v>
      </c>
      <c r="O122" s="102" t="s">
        <v>125</v>
      </c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spans="1:26" ht="15.75" customHeight="1" x14ac:dyDescent="0.2">
      <c r="A123" s="102" t="s">
        <v>117</v>
      </c>
      <c r="B123" s="103">
        <v>42005</v>
      </c>
      <c r="C123" s="102" t="s">
        <v>118</v>
      </c>
      <c r="D123" s="102" t="s">
        <v>635</v>
      </c>
      <c r="E123" s="102" t="s">
        <v>636</v>
      </c>
      <c r="F123" s="102">
        <v>9361969714</v>
      </c>
      <c r="G123" s="102" t="s">
        <v>637</v>
      </c>
      <c r="H123" s="102" t="s">
        <v>39</v>
      </c>
      <c r="I123" s="102"/>
      <c r="J123" s="102" t="s">
        <v>17</v>
      </c>
      <c r="K123" s="103">
        <v>42913</v>
      </c>
      <c r="L123" s="102" t="s">
        <v>638</v>
      </c>
      <c r="M123" s="102" t="s">
        <v>123</v>
      </c>
      <c r="N123" s="102" t="s">
        <v>124</v>
      </c>
      <c r="O123" s="102" t="s">
        <v>125</v>
      </c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spans="1:26" ht="15.75" customHeight="1" x14ac:dyDescent="0.2">
      <c r="A124" s="102" t="s">
        <v>117</v>
      </c>
      <c r="B124" s="103">
        <v>42005</v>
      </c>
      <c r="C124" s="102" t="s">
        <v>118</v>
      </c>
      <c r="D124" s="102" t="s">
        <v>639</v>
      </c>
      <c r="E124" s="102" t="s">
        <v>640</v>
      </c>
      <c r="F124" s="102">
        <v>8845860736</v>
      </c>
      <c r="G124" s="102" t="s">
        <v>641</v>
      </c>
      <c r="H124" s="102" t="s">
        <v>35</v>
      </c>
      <c r="I124" s="102"/>
      <c r="J124" s="102" t="s">
        <v>17</v>
      </c>
      <c r="K124" s="103">
        <v>42709</v>
      </c>
      <c r="L124" s="102" t="s">
        <v>642</v>
      </c>
      <c r="M124" s="102" t="s">
        <v>123</v>
      </c>
      <c r="N124" s="102" t="s">
        <v>124</v>
      </c>
      <c r="O124" s="102" t="s">
        <v>125</v>
      </c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spans="1:26" ht="15.75" customHeight="1" x14ac:dyDescent="0.2">
      <c r="A125" s="102" t="s">
        <v>117</v>
      </c>
      <c r="B125" s="103">
        <v>42005</v>
      </c>
      <c r="C125" s="102" t="s">
        <v>118</v>
      </c>
      <c r="D125" s="102" t="s">
        <v>631</v>
      </c>
      <c r="E125" s="102" t="s">
        <v>632</v>
      </c>
      <c r="F125" s="102">
        <v>10723581746</v>
      </c>
      <c r="G125" s="102" t="s">
        <v>633</v>
      </c>
      <c r="H125" s="102"/>
      <c r="I125" s="102"/>
      <c r="J125" s="102" t="s">
        <v>20</v>
      </c>
      <c r="K125" s="102"/>
      <c r="L125" s="102" t="s">
        <v>634</v>
      </c>
      <c r="M125" s="102" t="s">
        <v>123</v>
      </c>
      <c r="N125" s="102" t="s">
        <v>124</v>
      </c>
      <c r="O125" s="102" t="s">
        <v>125</v>
      </c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spans="1:26" ht="15.75" customHeight="1" x14ac:dyDescent="0.2">
      <c r="A126" s="102" t="s">
        <v>117</v>
      </c>
      <c r="B126" s="103">
        <v>42005</v>
      </c>
      <c r="C126" s="102" t="s">
        <v>118</v>
      </c>
      <c r="D126" s="102" t="s">
        <v>643</v>
      </c>
      <c r="E126" s="102" t="s">
        <v>644</v>
      </c>
      <c r="F126" s="102">
        <v>14218393770</v>
      </c>
      <c r="G126" s="102" t="s">
        <v>645</v>
      </c>
      <c r="H126" s="102"/>
      <c r="I126" s="102"/>
      <c r="J126" s="102" t="s">
        <v>20</v>
      </c>
      <c r="K126" s="102"/>
      <c r="L126" s="102" t="s">
        <v>646</v>
      </c>
      <c r="M126" s="102" t="s">
        <v>364</v>
      </c>
      <c r="N126" s="102" t="s">
        <v>124</v>
      </c>
      <c r="O126" s="102" t="s">
        <v>125</v>
      </c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spans="1:26" ht="15.75" customHeight="1" x14ac:dyDescent="0.2">
      <c r="A127" s="102" t="s">
        <v>117</v>
      </c>
      <c r="B127" s="103">
        <v>42070</v>
      </c>
      <c r="C127" s="102" t="s">
        <v>118</v>
      </c>
      <c r="D127" s="102" t="s">
        <v>647</v>
      </c>
      <c r="E127" s="102" t="s">
        <v>648</v>
      </c>
      <c r="F127" s="102">
        <v>8706817700</v>
      </c>
      <c r="G127" s="102" t="s">
        <v>649</v>
      </c>
      <c r="H127" s="102"/>
      <c r="I127" s="102"/>
      <c r="J127" s="102" t="s">
        <v>20</v>
      </c>
      <c r="K127" s="102"/>
      <c r="L127" s="102" t="s">
        <v>650</v>
      </c>
      <c r="M127" s="102"/>
      <c r="N127" s="102"/>
      <c r="O127" s="102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spans="1:26" ht="15.75" customHeight="1" x14ac:dyDescent="0.2">
      <c r="A128" s="102" t="s">
        <v>117</v>
      </c>
      <c r="B128" s="103">
        <v>42191</v>
      </c>
      <c r="C128" s="102" t="s">
        <v>118</v>
      </c>
      <c r="D128" s="102" t="s">
        <v>667</v>
      </c>
      <c r="E128" s="102" t="s">
        <v>668</v>
      </c>
      <c r="F128" s="102">
        <v>5172348743</v>
      </c>
      <c r="G128" s="102" t="s">
        <v>669</v>
      </c>
      <c r="H128" s="102" t="s">
        <v>43</v>
      </c>
      <c r="I128" s="102"/>
      <c r="J128" s="102" t="s">
        <v>17</v>
      </c>
      <c r="K128" s="103">
        <v>42935</v>
      </c>
      <c r="L128" s="102" t="s">
        <v>670</v>
      </c>
      <c r="M128" s="102" t="s">
        <v>550</v>
      </c>
      <c r="N128" s="102" t="s">
        <v>124</v>
      </c>
      <c r="O128" s="102" t="s">
        <v>125</v>
      </c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spans="1:26" ht="15.75" customHeight="1" x14ac:dyDescent="0.2">
      <c r="A129" s="102" t="s">
        <v>117</v>
      </c>
      <c r="B129" s="103">
        <v>42191</v>
      </c>
      <c r="C129" s="102" t="s">
        <v>118</v>
      </c>
      <c r="D129" s="102" t="s">
        <v>655</v>
      </c>
      <c r="E129" s="102" t="s">
        <v>656</v>
      </c>
      <c r="F129" s="102">
        <v>13316501789</v>
      </c>
      <c r="G129" s="102" t="s">
        <v>657</v>
      </c>
      <c r="H129" s="102" t="s">
        <v>53</v>
      </c>
      <c r="I129" s="102"/>
      <c r="J129" s="102" t="s">
        <v>17</v>
      </c>
      <c r="K129" s="103">
        <v>42942</v>
      </c>
      <c r="L129" s="102" t="s">
        <v>658</v>
      </c>
      <c r="M129" s="102" t="s">
        <v>123</v>
      </c>
      <c r="N129" s="102" t="s">
        <v>124</v>
      </c>
      <c r="O129" s="102" t="s">
        <v>125</v>
      </c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spans="1:26" ht="15.75" customHeight="1" x14ac:dyDescent="0.2">
      <c r="A130" s="102" t="s">
        <v>117</v>
      </c>
      <c r="B130" s="103">
        <v>42191</v>
      </c>
      <c r="C130" s="102" t="s">
        <v>118</v>
      </c>
      <c r="D130" s="102" t="s">
        <v>659</v>
      </c>
      <c r="E130" s="102" t="s">
        <v>660</v>
      </c>
      <c r="F130" s="102">
        <v>14281727779</v>
      </c>
      <c r="G130" s="102" t="s">
        <v>661</v>
      </c>
      <c r="H130" s="102" t="s">
        <v>39</v>
      </c>
      <c r="I130" s="102"/>
      <c r="J130" s="102" t="s">
        <v>17</v>
      </c>
      <c r="K130" s="103">
        <v>42991</v>
      </c>
      <c r="L130" s="102" t="s">
        <v>662</v>
      </c>
      <c r="M130" s="102" t="s">
        <v>224</v>
      </c>
      <c r="N130" s="102" t="s">
        <v>124</v>
      </c>
      <c r="O130" s="102" t="s">
        <v>125</v>
      </c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spans="1:26" ht="15.75" customHeight="1" x14ac:dyDescent="0.2">
      <c r="A131" s="102" t="s">
        <v>117</v>
      </c>
      <c r="B131" s="103">
        <v>42191</v>
      </c>
      <c r="C131" s="102" t="s">
        <v>118</v>
      </c>
      <c r="D131" s="102" t="s">
        <v>663</v>
      </c>
      <c r="E131" s="102" t="s">
        <v>664</v>
      </c>
      <c r="F131" s="102">
        <v>11706818750</v>
      </c>
      <c r="G131" s="102" t="s">
        <v>665</v>
      </c>
      <c r="H131" s="102" t="s">
        <v>54</v>
      </c>
      <c r="I131" s="102"/>
      <c r="J131" s="102" t="s">
        <v>17</v>
      </c>
      <c r="K131" s="103">
        <v>42914</v>
      </c>
      <c r="L131" s="102" t="s">
        <v>666</v>
      </c>
      <c r="M131" s="102" t="s">
        <v>123</v>
      </c>
      <c r="N131" s="102" t="s">
        <v>124</v>
      </c>
      <c r="O131" s="102" t="s">
        <v>125</v>
      </c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spans="1:26" ht="15.75" customHeight="1" x14ac:dyDescent="0.2">
      <c r="A132" s="102" t="s">
        <v>117</v>
      </c>
      <c r="B132" s="103">
        <v>42191</v>
      </c>
      <c r="C132" s="102" t="s">
        <v>118</v>
      </c>
      <c r="D132" s="102" t="s">
        <v>651</v>
      </c>
      <c r="E132" s="102" t="s">
        <v>652</v>
      </c>
      <c r="F132" s="102">
        <v>11951767756</v>
      </c>
      <c r="G132" s="102" t="s">
        <v>653</v>
      </c>
      <c r="H132" s="102" t="s">
        <v>54</v>
      </c>
      <c r="I132" s="102"/>
      <c r="J132" s="102" t="s">
        <v>17</v>
      </c>
      <c r="K132" s="103">
        <v>42914</v>
      </c>
      <c r="L132" s="102" t="s">
        <v>654</v>
      </c>
      <c r="M132" s="102" t="s">
        <v>123</v>
      </c>
      <c r="N132" s="102" t="s">
        <v>124</v>
      </c>
      <c r="O132" s="102" t="s">
        <v>125</v>
      </c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spans="1:26" ht="15.75" customHeight="1" x14ac:dyDescent="0.2">
      <c r="A133" s="102" t="s">
        <v>117</v>
      </c>
      <c r="B133" s="103">
        <v>42192</v>
      </c>
      <c r="C133" s="102" t="s">
        <v>118</v>
      </c>
      <c r="D133" s="102" t="s">
        <v>679</v>
      </c>
      <c r="E133" s="102" t="s">
        <v>680</v>
      </c>
      <c r="F133" s="102">
        <v>10161746675</v>
      </c>
      <c r="G133" s="102" t="s">
        <v>681</v>
      </c>
      <c r="H133" s="102" t="s">
        <v>55</v>
      </c>
      <c r="I133" s="102"/>
      <c r="J133" s="102" t="s">
        <v>17</v>
      </c>
      <c r="K133" s="103">
        <v>42915</v>
      </c>
      <c r="L133" s="102" t="s">
        <v>682</v>
      </c>
      <c r="M133" s="102" t="s">
        <v>350</v>
      </c>
      <c r="N133" s="102" t="s">
        <v>351</v>
      </c>
      <c r="O133" s="102" t="s">
        <v>125</v>
      </c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spans="1:26" ht="15.75" customHeight="1" x14ac:dyDescent="0.2">
      <c r="A134" s="102" t="s">
        <v>117</v>
      </c>
      <c r="B134" s="103">
        <v>42192</v>
      </c>
      <c r="C134" s="102" t="s">
        <v>118</v>
      </c>
      <c r="D134" s="102" t="s">
        <v>671</v>
      </c>
      <c r="E134" s="102" t="s">
        <v>672</v>
      </c>
      <c r="F134" s="102">
        <v>13241147703</v>
      </c>
      <c r="G134" s="102" t="s">
        <v>673</v>
      </c>
      <c r="H134" s="102" t="s">
        <v>54</v>
      </c>
      <c r="I134" s="102"/>
      <c r="J134" s="102" t="s">
        <v>17</v>
      </c>
      <c r="K134" s="103">
        <v>43033</v>
      </c>
      <c r="L134" s="102" t="s">
        <v>674</v>
      </c>
      <c r="M134" s="102" t="s">
        <v>123</v>
      </c>
      <c r="N134" s="102" t="s">
        <v>124</v>
      </c>
      <c r="O134" s="102" t="s">
        <v>125</v>
      </c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spans="1:26" ht="15.75" customHeight="1" x14ac:dyDescent="0.2">
      <c r="A135" s="102" t="s">
        <v>117</v>
      </c>
      <c r="B135" s="103">
        <v>42192</v>
      </c>
      <c r="C135" s="102" t="s">
        <v>118</v>
      </c>
      <c r="D135" s="102" t="s">
        <v>675</v>
      </c>
      <c r="E135" s="102" t="s">
        <v>676</v>
      </c>
      <c r="F135" s="102">
        <v>8636401763</v>
      </c>
      <c r="G135" s="102" t="s">
        <v>677</v>
      </c>
      <c r="H135" s="102" t="s">
        <v>37</v>
      </c>
      <c r="I135" s="102"/>
      <c r="J135" s="102" t="s">
        <v>17</v>
      </c>
      <c r="K135" s="103">
        <v>42851</v>
      </c>
      <c r="L135" s="102" t="s">
        <v>678</v>
      </c>
      <c r="M135" s="102" t="s">
        <v>206</v>
      </c>
      <c r="N135" s="102" t="s">
        <v>124</v>
      </c>
      <c r="O135" s="102" t="s">
        <v>125</v>
      </c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spans="1:26" ht="15.75" customHeight="1" x14ac:dyDescent="0.2">
      <c r="A136" s="102" t="s">
        <v>117</v>
      </c>
      <c r="B136" s="103">
        <v>42192</v>
      </c>
      <c r="C136" s="102" t="s">
        <v>118</v>
      </c>
      <c r="D136" s="102" t="s">
        <v>687</v>
      </c>
      <c r="E136" s="102" t="s">
        <v>688</v>
      </c>
      <c r="F136" s="102">
        <v>13328532773</v>
      </c>
      <c r="G136" s="102" t="s">
        <v>689</v>
      </c>
      <c r="H136" s="102" t="s">
        <v>42</v>
      </c>
      <c r="I136" s="102"/>
      <c r="J136" s="102" t="s">
        <v>17</v>
      </c>
      <c r="K136" s="103">
        <v>43524</v>
      </c>
      <c r="L136" s="102" t="s">
        <v>690</v>
      </c>
      <c r="M136" s="102" t="s">
        <v>123</v>
      </c>
      <c r="N136" s="102" t="s">
        <v>124</v>
      </c>
      <c r="O136" s="102" t="s">
        <v>125</v>
      </c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spans="1:26" ht="15.75" customHeight="1" x14ac:dyDescent="0.2">
      <c r="A137" s="102" t="s">
        <v>117</v>
      </c>
      <c r="B137" s="103">
        <v>42192</v>
      </c>
      <c r="C137" s="102" t="s">
        <v>118</v>
      </c>
      <c r="D137" s="102" t="s">
        <v>683</v>
      </c>
      <c r="E137" s="102" t="s">
        <v>684</v>
      </c>
      <c r="F137" s="102">
        <v>14133493745</v>
      </c>
      <c r="G137" s="102" t="s">
        <v>685</v>
      </c>
      <c r="H137" s="102" t="s">
        <v>40</v>
      </c>
      <c r="I137" s="102"/>
      <c r="J137" s="102" t="s">
        <v>17</v>
      </c>
      <c r="K137" s="103">
        <v>42963</v>
      </c>
      <c r="L137" s="102" t="s">
        <v>686</v>
      </c>
      <c r="M137" s="102" t="s">
        <v>123</v>
      </c>
      <c r="N137" s="102" t="s">
        <v>124</v>
      </c>
      <c r="O137" s="102" t="s">
        <v>125</v>
      </c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spans="1:26" ht="15.75" customHeight="1" x14ac:dyDescent="0.2">
      <c r="A138" s="102" t="s">
        <v>117</v>
      </c>
      <c r="B138" s="103">
        <v>42193</v>
      </c>
      <c r="C138" s="102" t="s">
        <v>118</v>
      </c>
      <c r="D138" s="102" t="s">
        <v>708</v>
      </c>
      <c r="E138" s="102" t="s">
        <v>709</v>
      </c>
      <c r="F138" s="102">
        <v>8651603762</v>
      </c>
      <c r="G138" s="102" t="s">
        <v>710</v>
      </c>
      <c r="H138" s="102" t="s">
        <v>43</v>
      </c>
      <c r="I138" s="102"/>
      <c r="J138" s="102" t="s">
        <v>17</v>
      </c>
      <c r="K138" s="103">
        <v>42774</v>
      </c>
      <c r="L138" s="102" t="s">
        <v>711</v>
      </c>
      <c r="M138" s="102" t="s">
        <v>123</v>
      </c>
      <c r="N138" s="102" t="s">
        <v>124</v>
      </c>
      <c r="O138" s="102" t="s">
        <v>125</v>
      </c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spans="1:26" ht="15.75" customHeight="1" x14ac:dyDescent="0.2">
      <c r="A139" s="102" t="s">
        <v>117</v>
      </c>
      <c r="B139" s="103">
        <v>42193</v>
      </c>
      <c r="C139" s="102" t="s">
        <v>118</v>
      </c>
      <c r="D139" s="102" t="s">
        <v>695</v>
      </c>
      <c r="E139" s="102" t="s">
        <v>696</v>
      </c>
      <c r="F139" s="102">
        <v>2450613390</v>
      </c>
      <c r="G139" s="102" t="s">
        <v>697</v>
      </c>
      <c r="H139" s="102" t="s">
        <v>43</v>
      </c>
      <c r="I139" s="102"/>
      <c r="J139" s="102" t="s">
        <v>17</v>
      </c>
      <c r="K139" s="103">
        <v>42947</v>
      </c>
      <c r="L139" s="102" t="s">
        <v>698</v>
      </c>
      <c r="M139" s="102"/>
      <c r="N139" s="102"/>
      <c r="O139" s="102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spans="1:26" ht="15.75" customHeight="1" x14ac:dyDescent="0.2">
      <c r="A140" s="102" t="s">
        <v>117</v>
      </c>
      <c r="B140" s="103">
        <v>42193</v>
      </c>
      <c r="C140" s="102" t="s">
        <v>118</v>
      </c>
      <c r="D140" s="102" t="s">
        <v>703</v>
      </c>
      <c r="E140" s="102" t="s">
        <v>704</v>
      </c>
      <c r="F140" s="102">
        <v>62024612334</v>
      </c>
      <c r="G140" s="102" t="s">
        <v>705</v>
      </c>
      <c r="H140" s="102" t="s">
        <v>52</v>
      </c>
      <c r="I140" s="102"/>
      <c r="J140" s="102" t="s">
        <v>17</v>
      </c>
      <c r="K140" s="103">
        <v>42984</v>
      </c>
      <c r="L140" s="102" t="s">
        <v>706</v>
      </c>
      <c r="M140" s="102" t="s">
        <v>707</v>
      </c>
      <c r="N140" s="102" t="s">
        <v>197</v>
      </c>
      <c r="O140" s="102" t="s">
        <v>125</v>
      </c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spans="1:26" ht="15.75" customHeight="1" x14ac:dyDescent="0.2">
      <c r="A141" s="102" t="s">
        <v>117</v>
      </c>
      <c r="B141" s="103">
        <v>42193</v>
      </c>
      <c r="C141" s="102" t="s">
        <v>118</v>
      </c>
      <c r="D141" s="102" t="s">
        <v>716</v>
      </c>
      <c r="E141" s="102" t="s">
        <v>717</v>
      </c>
      <c r="F141" s="102">
        <v>14026401707</v>
      </c>
      <c r="G141" s="102" t="s">
        <v>718</v>
      </c>
      <c r="H141" s="102"/>
      <c r="I141" s="102"/>
      <c r="J141" s="102" t="s">
        <v>19</v>
      </c>
      <c r="K141" s="102"/>
      <c r="L141" s="102" t="s">
        <v>719</v>
      </c>
      <c r="M141" s="102" t="s">
        <v>123</v>
      </c>
      <c r="N141" s="102" t="s">
        <v>124</v>
      </c>
      <c r="O141" s="102" t="s">
        <v>125</v>
      </c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5.75" customHeight="1" x14ac:dyDescent="0.2">
      <c r="A142" s="102" t="s">
        <v>117</v>
      </c>
      <c r="B142" s="103">
        <v>42193</v>
      </c>
      <c r="C142" s="102" t="s">
        <v>118</v>
      </c>
      <c r="D142" s="102" t="s">
        <v>712</v>
      </c>
      <c r="E142" s="102" t="s">
        <v>713</v>
      </c>
      <c r="F142" s="102">
        <v>87697157772</v>
      </c>
      <c r="G142" s="102" t="s">
        <v>714</v>
      </c>
      <c r="H142" s="102" t="s">
        <v>41</v>
      </c>
      <c r="I142" s="102"/>
      <c r="J142" s="102" t="s">
        <v>17</v>
      </c>
      <c r="K142" s="103">
        <v>42879</v>
      </c>
      <c r="L142" s="102" t="s">
        <v>715</v>
      </c>
      <c r="M142" s="102" t="s">
        <v>123</v>
      </c>
      <c r="N142" s="102" t="s">
        <v>124</v>
      </c>
      <c r="O142" s="102" t="s">
        <v>125</v>
      </c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spans="1:26" ht="15.75" customHeight="1" x14ac:dyDescent="0.2">
      <c r="A143" s="102" t="s">
        <v>117</v>
      </c>
      <c r="B143" s="103">
        <v>42193</v>
      </c>
      <c r="C143" s="102" t="s">
        <v>118</v>
      </c>
      <c r="D143" s="102" t="s">
        <v>699</v>
      </c>
      <c r="E143" s="102" t="s">
        <v>700</v>
      </c>
      <c r="F143" s="102">
        <v>3090713640</v>
      </c>
      <c r="G143" s="102" t="s">
        <v>701</v>
      </c>
      <c r="H143" s="102" t="s">
        <v>54</v>
      </c>
      <c r="I143" s="102"/>
      <c r="J143" s="102" t="s">
        <v>17</v>
      </c>
      <c r="K143" s="103">
        <v>42864</v>
      </c>
      <c r="L143" s="102" t="s">
        <v>702</v>
      </c>
      <c r="M143" s="102" t="s">
        <v>350</v>
      </c>
      <c r="N143" s="102" t="s">
        <v>351</v>
      </c>
      <c r="O143" s="102" t="s">
        <v>125</v>
      </c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spans="1:26" ht="15.75" customHeight="1" x14ac:dyDescent="0.2">
      <c r="A144" s="102" t="s">
        <v>117</v>
      </c>
      <c r="B144" s="103">
        <v>42193</v>
      </c>
      <c r="C144" s="102" t="s">
        <v>118</v>
      </c>
      <c r="D144" s="102" t="s">
        <v>691</v>
      </c>
      <c r="E144" s="102" t="s">
        <v>692</v>
      </c>
      <c r="F144" s="102">
        <v>62946781291</v>
      </c>
      <c r="G144" s="102" t="s">
        <v>693</v>
      </c>
      <c r="H144" s="102" t="s">
        <v>37</v>
      </c>
      <c r="I144" s="102"/>
      <c r="J144" s="102" t="s">
        <v>17</v>
      </c>
      <c r="K144" s="103">
        <v>42893</v>
      </c>
      <c r="L144" s="102" t="s">
        <v>694</v>
      </c>
      <c r="M144" s="102" t="s">
        <v>123</v>
      </c>
      <c r="N144" s="102" t="s">
        <v>124</v>
      </c>
      <c r="O144" s="102" t="s">
        <v>125</v>
      </c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spans="1:26" ht="15.75" customHeight="1" x14ac:dyDescent="0.2">
      <c r="A145" s="102" t="s">
        <v>117</v>
      </c>
      <c r="B145" s="103">
        <v>42194</v>
      </c>
      <c r="C145" s="102" t="s">
        <v>118</v>
      </c>
      <c r="D145" s="102" t="s">
        <v>720</v>
      </c>
      <c r="E145" s="102" t="s">
        <v>721</v>
      </c>
      <c r="F145" s="102">
        <v>9901608740</v>
      </c>
      <c r="G145" s="102" t="s">
        <v>722</v>
      </c>
      <c r="H145" s="102" t="s">
        <v>52</v>
      </c>
      <c r="I145" s="102"/>
      <c r="J145" s="102" t="s">
        <v>17</v>
      </c>
      <c r="K145" s="103">
        <v>42858</v>
      </c>
      <c r="L145" s="102" t="s">
        <v>723</v>
      </c>
      <c r="M145" s="102" t="s">
        <v>206</v>
      </c>
      <c r="N145" s="102" t="s">
        <v>124</v>
      </c>
      <c r="O145" s="102" t="s">
        <v>125</v>
      </c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5.75" customHeight="1" x14ac:dyDescent="0.2">
      <c r="A146" s="102" t="s">
        <v>117</v>
      </c>
      <c r="B146" s="103">
        <v>42195</v>
      </c>
      <c r="C146" s="102" t="s">
        <v>118</v>
      </c>
      <c r="D146" s="102" t="s">
        <v>724</v>
      </c>
      <c r="E146" s="102" t="s">
        <v>725</v>
      </c>
      <c r="F146" s="102">
        <v>5889312685</v>
      </c>
      <c r="G146" s="102" t="s">
        <v>726</v>
      </c>
      <c r="H146" s="102"/>
      <c r="I146" s="102"/>
      <c r="J146" s="102" t="s">
        <v>20</v>
      </c>
      <c r="K146" s="102"/>
      <c r="L146" s="102" t="s">
        <v>727</v>
      </c>
      <c r="M146" s="102" t="s">
        <v>123</v>
      </c>
      <c r="N146" s="102" t="s">
        <v>124</v>
      </c>
      <c r="O146" s="102" t="s">
        <v>125</v>
      </c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5.75" customHeight="1" x14ac:dyDescent="0.2">
      <c r="A147" s="102" t="s">
        <v>117</v>
      </c>
      <c r="B147" s="103">
        <v>42230</v>
      </c>
      <c r="C147" s="102" t="s">
        <v>728</v>
      </c>
      <c r="D147" s="102" t="s">
        <v>729</v>
      </c>
      <c r="E147" s="102" t="s">
        <v>208</v>
      </c>
      <c r="F147" s="102">
        <v>9907925799</v>
      </c>
      <c r="G147" s="102" t="s">
        <v>209</v>
      </c>
      <c r="H147" s="102" t="s">
        <v>37</v>
      </c>
      <c r="I147" s="102"/>
      <c r="J147" s="102" t="s">
        <v>17</v>
      </c>
      <c r="K147" s="103">
        <v>43439</v>
      </c>
      <c r="L147" s="102" t="s">
        <v>210</v>
      </c>
      <c r="M147" s="102" t="s">
        <v>123</v>
      </c>
      <c r="N147" s="102" t="s">
        <v>124</v>
      </c>
      <c r="O147" s="102" t="s">
        <v>125</v>
      </c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spans="1:26" ht="15.75" customHeight="1" x14ac:dyDescent="0.2">
      <c r="A148" s="102" t="s">
        <v>117</v>
      </c>
      <c r="B148" s="103">
        <v>42303</v>
      </c>
      <c r="C148" s="102" t="s">
        <v>728</v>
      </c>
      <c r="D148" s="102" t="s">
        <v>734</v>
      </c>
      <c r="E148" s="102" t="s">
        <v>343</v>
      </c>
      <c r="F148" s="102">
        <v>14006975732</v>
      </c>
      <c r="G148" s="102" t="s">
        <v>344</v>
      </c>
      <c r="H148" s="102" t="s">
        <v>37</v>
      </c>
      <c r="I148" s="102"/>
      <c r="J148" s="102" t="s">
        <v>17</v>
      </c>
      <c r="K148" s="103">
        <v>43768</v>
      </c>
      <c r="L148" s="102" t="s">
        <v>345</v>
      </c>
      <c r="M148" s="102" t="s">
        <v>123</v>
      </c>
      <c r="N148" s="102" t="s">
        <v>124</v>
      </c>
      <c r="O148" s="102" t="s">
        <v>125</v>
      </c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spans="1:26" ht="15.75" customHeight="1" x14ac:dyDescent="0.2">
      <c r="A149" s="102" t="s">
        <v>117</v>
      </c>
      <c r="B149" s="103">
        <v>42303</v>
      </c>
      <c r="C149" s="102" t="s">
        <v>728</v>
      </c>
      <c r="D149" s="102" t="s">
        <v>730</v>
      </c>
      <c r="E149" s="102" t="s">
        <v>731</v>
      </c>
      <c r="F149" s="102">
        <v>5704862705</v>
      </c>
      <c r="G149" s="102" t="s">
        <v>732</v>
      </c>
      <c r="H149" s="102" t="s">
        <v>41</v>
      </c>
      <c r="I149" s="102"/>
      <c r="J149" s="102" t="s">
        <v>17</v>
      </c>
      <c r="K149" s="103">
        <v>43761</v>
      </c>
      <c r="L149" s="102" t="s">
        <v>733</v>
      </c>
      <c r="M149" s="102" t="s">
        <v>123</v>
      </c>
      <c r="N149" s="102" t="s">
        <v>124</v>
      </c>
      <c r="O149" s="102" t="s">
        <v>125</v>
      </c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spans="1:26" ht="15.75" customHeight="1" x14ac:dyDescent="0.2">
      <c r="A150" s="102" t="s">
        <v>117</v>
      </c>
      <c r="B150" s="103">
        <v>42304</v>
      </c>
      <c r="C150" s="102" t="s">
        <v>728</v>
      </c>
      <c r="D150" s="102" t="s">
        <v>736</v>
      </c>
      <c r="E150" s="102" t="s">
        <v>185</v>
      </c>
      <c r="F150" s="102">
        <v>5636010788</v>
      </c>
      <c r="G150" s="102" t="s">
        <v>186</v>
      </c>
      <c r="H150" s="102" t="s">
        <v>43</v>
      </c>
      <c r="I150" s="102"/>
      <c r="J150" s="102" t="s">
        <v>17</v>
      </c>
      <c r="K150" s="103">
        <v>43773</v>
      </c>
      <c r="L150" s="102" t="s">
        <v>187</v>
      </c>
      <c r="M150" s="102" t="s">
        <v>123</v>
      </c>
      <c r="N150" s="102" t="s">
        <v>124</v>
      </c>
      <c r="O150" s="102" t="s">
        <v>125</v>
      </c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spans="1:26" ht="15.75" customHeight="1" x14ac:dyDescent="0.2">
      <c r="A151" s="102" t="s">
        <v>117</v>
      </c>
      <c r="B151" s="103">
        <v>42304</v>
      </c>
      <c r="C151" s="102" t="s">
        <v>728</v>
      </c>
      <c r="D151" s="102" t="s">
        <v>735</v>
      </c>
      <c r="E151" s="102" t="s">
        <v>370</v>
      </c>
      <c r="F151" s="102">
        <v>12870336799</v>
      </c>
      <c r="G151" s="102" t="s">
        <v>371</v>
      </c>
      <c r="H151" s="102" t="s">
        <v>53</v>
      </c>
      <c r="I151" s="102"/>
      <c r="J151" s="102" t="s">
        <v>17</v>
      </c>
      <c r="K151" s="103">
        <v>43766</v>
      </c>
      <c r="L151" s="102" t="s">
        <v>372</v>
      </c>
      <c r="M151" s="102" t="s">
        <v>123</v>
      </c>
      <c r="N151" s="102" t="s">
        <v>124</v>
      </c>
      <c r="O151" s="102" t="s">
        <v>125</v>
      </c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spans="1:26" ht="15.75" customHeight="1" x14ac:dyDescent="0.2">
      <c r="A152" s="102" t="s">
        <v>117</v>
      </c>
      <c r="B152" s="103">
        <v>42304</v>
      </c>
      <c r="C152" s="102" t="s">
        <v>728</v>
      </c>
      <c r="D152" s="102" t="s">
        <v>737</v>
      </c>
      <c r="E152" s="102" t="s">
        <v>241</v>
      </c>
      <c r="F152" s="102">
        <v>10383504767</v>
      </c>
      <c r="G152" s="102" t="s">
        <v>242</v>
      </c>
      <c r="H152" s="102" t="s">
        <v>46</v>
      </c>
      <c r="I152" s="102"/>
      <c r="J152" s="102" t="s">
        <v>17</v>
      </c>
      <c r="K152" s="103">
        <v>44096</v>
      </c>
      <c r="L152" s="102" t="s">
        <v>243</v>
      </c>
      <c r="M152" s="102" t="s">
        <v>123</v>
      </c>
      <c r="N152" s="102" t="s">
        <v>124</v>
      </c>
      <c r="O152" s="102" t="s">
        <v>125</v>
      </c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spans="1:26" ht="15.75" customHeight="1" x14ac:dyDescent="0.2">
      <c r="A153" s="102" t="s">
        <v>117</v>
      </c>
      <c r="B153" s="103">
        <v>42305</v>
      </c>
      <c r="C153" s="102" t="s">
        <v>728</v>
      </c>
      <c r="D153" s="102" t="s">
        <v>739</v>
      </c>
      <c r="E153" s="102" t="s">
        <v>409</v>
      </c>
      <c r="F153" s="102">
        <v>8282988740</v>
      </c>
      <c r="G153" s="102"/>
      <c r="H153" s="102" t="s">
        <v>40</v>
      </c>
      <c r="I153" s="102"/>
      <c r="J153" s="102" t="s">
        <v>17</v>
      </c>
      <c r="K153" s="103">
        <v>44131</v>
      </c>
      <c r="L153" s="102" t="s">
        <v>410</v>
      </c>
      <c r="M153" s="102" t="s">
        <v>219</v>
      </c>
      <c r="N153" s="102" t="s">
        <v>124</v>
      </c>
      <c r="O153" s="102" t="s">
        <v>125</v>
      </c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spans="1:26" ht="15.75" customHeight="1" x14ac:dyDescent="0.2">
      <c r="A154" s="102" t="s">
        <v>117</v>
      </c>
      <c r="B154" s="103">
        <v>42305</v>
      </c>
      <c r="C154" s="102" t="s">
        <v>728</v>
      </c>
      <c r="D154" s="102" t="s">
        <v>740</v>
      </c>
      <c r="E154" s="102" t="s">
        <v>226</v>
      </c>
      <c r="F154" s="102">
        <v>8869477746</v>
      </c>
      <c r="G154" s="102" t="s">
        <v>227</v>
      </c>
      <c r="H154" s="102" t="s">
        <v>39</v>
      </c>
      <c r="I154" s="102"/>
      <c r="J154" s="102" t="s">
        <v>17</v>
      </c>
      <c r="K154" s="103">
        <v>43794</v>
      </c>
      <c r="L154" s="102" t="s">
        <v>228</v>
      </c>
      <c r="M154" s="102" t="s">
        <v>123</v>
      </c>
      <c r="N154" s="102" t="s">
        <v>124</v>
      </c>
      <c r="O154" s="102" t="s">
        <v>125</v>
      </c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spans="1:26" ht="15.75" customHeight="1" x14ac:dyDescent="0.2">
      <c r="A155" s="102" t="s">
        <v>117</v>
      </c>
      <c r="B155" s="103">
        <v>42305</v>
      </c>
      <c r="C155" s="102" t="s">
        <v>728</v>
      </c>
      <c r="D155" s="102" t="s">
        <v>741</v>
      </c>
      <c r="E155" s="102" t="s">
        <v>301</v>
      </c>
      <c r="F155" s="102">
        <v>7901963794</v>
      </c>
      <c r="G155" s="102" t="s">
        <v>302</v>
      </c>
      <c r="H155" s="102" t="s">
        <v>40</v>
      </c>
      <c r="I155" s="102"/>
      <c r="J155" s="102" t="s">
        <v>17</v>
      </c>
      <c r="K155" s="103">
        <v>44103</v>
      </c>
      <c r="L155" s="102" t="s">
        <v>303</v>
      </c>
      <c r="M155" s="102" t="s">
        <v>123</v>
      </c>
      <c r="N155" s="102" t="s">
        <v>124</v>
      </c>
      <c r="O155" s="102" t="s">
        <v>125</v>
      </c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spans="1:26" ht="15.75" customHeight="1" x14ac:dyDescent="0.2">
      <c r="A156" s="102" t="s">
        <v>117</v>
      </c>
      <c r="B156" s="103">
        <v>42305</v>
      </c>
      <c r="C156" s="102" t="s">
        <v>728</v>
      </c>
      <c r="D156" s="102" t="s">
        <v>738</v>
      </c>
      <c r="E156" s="102" t="s">
        <v>334</v>
      </c>
      <c r="F156" s="102">
        <v>13647811742</v>
      </c>
      <c r="G156" s="102" t="s">
        <v>335</v>
      </c>
      <c r="H156" s="102" t="s">
        <v>52</v>
      </c>
      <c r="I156" s="102"/>
      <c r="J156" s="102" t="s">
        <v>17</v>
      </c>
      <c r="K156" s="103">
        <v>43766</v>
      </c>
      <c r="L156" s="102" t="s">
        <v>336</v>
      </c>
      <c r="M156" s="102" t="s">
        <v>337</v>
      </c>
      <c r="N156" s="102" t="s">
        <v>124</v>
      </c>
      <c r="O156" s="102" t="s">
        <v>125</v>
      </c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spans="1:26" ht="15.75" customHeight="1" x14ac:dyDescent="0.2">
      <c r="A157" s="102" t="s">
        <v>117</v>
      </c>
      <c r="B157" s="103">
        <v>42306</v>
      </c>
      <c r="C157" s="102" t="s">
        <v>728</v>
      </c>
      <c r="D157" s="102" t="s">
        <v>743</v>
      </c>
      <c r="E157" s="102" t="s">
        <v>428</v>
      </c>
      <c r="F157" s="102">
        <v>14536111778</v>
      </c>
      <c r="G157" s="102" t="s">
        <v>429</v>
      </c>
      <c r="H157" s="102" t="s">
        <v>35</v>
      </c>
      <c r="I157" s="102"/>
      <c r="J157" s="102" t="s">
        <v>17</v>
      </c>
      <c r="K157" s="103">
        <v>43980</v>
      </c>
      <c r="L157" s="102" t="s">
        <v>430</v>
      </c>
      <c r="M157" s="102" t="s">
        <v>123</v>
      </c>
      <c r="N157" s="102" t="s">
        <v>124</v>
      </c>
      <c r="O157" s="102" t="s">
        <v>125</v>
      </c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ht="15.75" customHeight="1" x14ac:dyDescent="0.2">
      <c r="A158" s="102" t="s">
        <v>117</v>
      </c>
      <c r="B158" s="103">
        <v>42306</v>
      </c>
      <c r="C158" s="102" t="s">
        <v>728</v>
      </c>
      <c r="D158" s="102" t="s">
        <v>742</v>
      </c>
      <c r="E158" s="102" t="s">
        <v>181</v>
      </c>
      <c r="F158" s="102">
        <v>8549678775</v>
      </c>
      <c r="G158" s="102" t="s">
        <v>182</v>
      </c>
      <c r="H158" s="102" t="s">
        <v>35</v>
      </c>
      <c r="I158" s="102"/>
      <c r="J158" s="102" t="s">
        <v>17</v>
      </c>
      <c r="K158" s="103">
        <v>43773</v>
      </c>
      <c r="L158" s="102" t="s">
        <v>183</v>
      </c>
      <c r="M158" s="102" t="s">
        <v>123</v>
      </c>
      <c r="N158" s="102" t="s">
        <v>124</v>
      </c>
      <c r="O158" s="102" t="s">
        <v>125</v>
      </c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spans="1:26" ht="15.75" customHeight="1" x14ac:dyDescent="0.2">
      <c r="A159" s="102" t="s">
        <v>117</v>
      </c>
      <c r="B159" s="103">
        <v>42346</v>
      </c>
      <c r="C159" s="102" t="s">
        <v>728</v>
      </c>
      <c r="D159" s="102" t="s">
        <v>748</v>
      </c>
      <c r="E159" s="102" t="s">
        <v>749</v>
      </c>
      <c r="F159" s="102">
        <v>8412501705</v>
      </c>
      <c r="G159" s="102" t="s">
        <v>750</v>
      </c>
      <c r="H159" s="102" t="s">
        <v>43</v>
      </c>
      <c r="I159" s="102"/>
      <c r="J159" s="102" t="s">
        <v>17</v>
      </c>
      <c r="K159" s="103">
        <v>44060</v>
      </c>
      <c r="L159" s="102" t="s">
        <v>751</v>
      </c>
      <c r="M159" s="102" t="s">
        <v>123</v>
      </c>
      <c r="N159" s="102" t="s">
        <v>124</v>
      </c>
      <c r="O159" s="102" t="s">
        <v>125</v>
      </c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spans="1:26" ht="15.75" customHeight="1" x14ac:dyDescent="0.2">
      <c r="A160" s="102" t="s">
        <v>117</v>
      </c>
      <c r="B160" s="103">
        <v>42357</v>
      </c>
      <c r="C160" s="102" t="s">
        <v>118</v>
      </c>
      <c r="D160" s="102" t="s">
        <v>777</v>
      </c>
      <c r="E160" s="102" t="s">
        <v>778</v>
      </c>
      <c r="F160" s="102">
        <v>7315839739</v>
      </c>
      <c r="G160" s="102" t="s">
        <v>779</v>
      </c>
      <c r="H160" s="102" t="s">
        <v>41</v>
      </c>
      <c r="I160" s="102"/>
      <c r="J160" s="102" t="s">
        <v>17</v>
      </c>
      <c r="K160" s="103">
        <v>43087</v>
      </c>
      <c r="L160" s="102" t="s">
        <v>780</v>
      </c>
      <c r="M160" s="102" t="s">
        <v>123</v>
      </c>
      <c r="N160" s="102" t="s">
        <v>124</v>
      </c>
      <c r="O160" s="102" t="s">
        <v>125</v>
      </c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spans="1:26" ht="15.75" customHeight="1" x14ac:dyDescent="0.2">
      <c r="A161" s="102" t="s">
        <v>117</v>
      </c>
      <c r="B161" s="103">
        <v>42371</v>
      </c>
      <c r="C161" s="102" t="s">
        <v>118</v>
      </c>
      <c r="D161" s="102" t="s">
        <v>744</v>
      </c>
      <c r="E161" s="102" t="s">
        <v>745</v>
      </c>
      <c r="F161" s="102">
        <v>13275595792</v>
      </c>
      <c r="G161" s="102" t="s">
        <v>746</v>
      </c>
      <c r="H161" s="102"/>
      <c r="I161" s="102"/>
      <c r="J161" s="102" t="s">
        <v>19</v>
      </c>
      <c r="K161" s="102"/>
      <c r="L161" s="102" t="s">
        <v>747</v>
      </c>
      <c r="M161" s="102" t="s">
        <v>337</v>
      </c>
      <c r="N161" s="102" t="s">
        <v>124</v>
      </c>
      <c r="O161" s="102" t="s">
        <v>125</v>
      </c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spans="1:26" ht="15.75" customHeight="1" x14ac:dyDescent="0.2">
      <c r="A162" s="102" t="s">
        <v>117</v>
      </c>
      <c r="B162" s="103">
        <v>42371</v>
      </c>
      <c r="C162" s="102" t="s">
        <v>118</v>
      </c>
      <c r="D162" s="102" t="s">
        <v>756</v>
      </c>
      <c r="E162" s="102" t="s">
        <v>757</v>
      </c>
      <c r="F162" s="102">
        <v>14109937795</v>
      </c>
      <c r="G162" s="102" t="s">
        <v>758</v>
      </c>
      <c r="H162" s="102"/>
      <c r="I162" s="102"/>
      <c r="J162" s="102" t="s">
        <v>19</v>
      </c>
      <c r="K162" s="102"/>
      <c r="L162" s="102" t="s">
        <v>759</v>
      </c>
      <c r="M162" s="102" t="s">
        <v>312</v>
      </c>
      <c r="N162" s="102" t="s">
        <v>124</v>
      </c>
      <c r="O162" s="102" t="s">
        <v>125</v>
      </c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spans="1:26" ht="15.75" customHeight="1" x14ac:dyDescent="0.2">
      <c r="A163" s="102" t="s">
        <v>117</v>
      </c>
      <c r="B163" s="103">
        <v>42371</v>
      </c>
      <c r="C163" s="102" t="s">
        <v>118</v>
      </c>
      <c r="D163" s="102" t="s">
        <v>760</v>
      </c>
      <c r="E163" s="102" t="s">
        <v>761</v>
      </c>
      <c r="F163" s="102">
        <v>12996271700</v>
      </c>
      <c r="G163" s="102" t="s">
        <v>762</v>
      </c>
      <c r="H163" s="102"/>
      <c r="I163" s="102"/>
      <c r="J163" s="102" t="s">
        <v>19</v>
      </c>
      <c r="K163" s="102"/>
      <c r="L163" s="102" t="s">
        <v>763</v>
      </c>
      <c r="M163" s="102" t="s">
        <v>764</v>
      </c>
      <c r="N163" s="102" t="s">
        <v>124</v>
      </c>
      <c r="O163" s="102" t="s">
        <v>125</v>
      </c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spans="1:26" ht="15.75" customHeight="1" x14ac:dyDescent="0.2">
      <c r="A164" s="102" t="s">
        <v>117</v>
      </c>
      <c r="B164" s="103">
        <v>42371</v>
      </c>
      <c r="C164" s="102" t="s">
        <v>118</v>
      </c>
      <c r="D164" s="102" t="s">
        <v>752</v>
      </c>
      <c r="E164" s="102" t="s">
        <v>753</v>
      </c>
      <c r="F164" s="102">
        <v>7835953790</v>
      </c>
      <c r="G164" s="102" t="s">
        <v>754</v>
      </c>
      <c r="H164" s="102" t="s">
        <v>35</v>
      </c>
      <c r="I164" s="102"/>
      <c r="J164" s="102" t="s">
        <v>17</v>
      </c>
      <c r="K164" s="103">
        <v>43187</v>
      </c>
      <c r="L164" s="102" t="s">
        <v>755</v>
      </c>
      <c r="M164" s="102" t="s">
        <v>206</v>
      </c>
      <c r="N164" s="102" t="s">
        <v>124</v>
      </c>
      <c r="O164" s="102" t="s">
        <v>125</v>
      </c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spans="1:26" ht="15.75" customHeight="1" x14ac:dyDescent="0.2">
      <c r="A165" s="102" t="s">
        <v>117</v>
      </c>
      <c r="B165" s="103">
        <v>42371</v>
      </c>
      <c r="C165" s="102" t="s">
        <v>118</v>
      </c>
      <c r="D165" s="102" t="s">
        <v>769</v>
      </c>
      <c r="E165" s="102" t="s">
        <v>770</v>
      </c>
      <c r="F165" s="102">
        <v>5460007704</v>
      </c>
      <c r="G165" s="102" t="s">
        <v>771</v>
      </c>
      <c r="H165" s="102" t="s">
        <v>52</v>
      </c>
      <c r="I165" s="102"/>
      <c r="J165" s="102" t="s">
        <v>17</v>
      </c>
      <c r="K165" s="103">
        <v>43089</v>
      </c>
      <c r="L165" s="102" t="s">
        <v>772</v>
      </c>
      <c r="M165" s="102" t="s">
        <v>123</v>
      </c>
      <c r="N165" s="102" t="s">
        <v>124</v>
      </c>
      <c r="O165" s="102" t="s">
        <v>125</v>
      </c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spans="1:26" ht="15.75" customHeight="1" x14ac:dyDescent="0.2">
      <c r="A166" s="102" t="s">
        <v>117</v>
      </c>
      <c r="B166" s="103">
        <v>42371</v>
      </c>
      <c r="C166" s="102" t="s">
        <v>118</v>
      </c>
      <c r="D166" s="102" t="s">
        <v>765</v>
      </c>
      <c r="E166" s="102" t="s">
        <v>766</v>
      </c>
      <c r="F166" s="102">
        <v>11564132730</v>
      </c>
      <c r="G166" s="102" t="s">
        <v>767</v>
      </c>
      <c r="H166" s="102" t="s">
        <v>53</v>
      </c>
      <c r="I166" s="102"/>
      <c r="J166" s="102" t="s">
        <v>17</v>
      </c>
      <c r="K166" s="103">
        <v>43192</v>
      </c>
      <c r="L166" s="102" t="s">
        <v>768</v>
      </c>
      <c r="M166" s="102" t="s">
        <v>123</v>
      </c>
      <c r="N166" s="102" t="s">
        <v>124</v>
      </c>
      <c r="O166" s="102" t="s">
        <v>125</v>
      </c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spans="1:26" ht="15.75" customHeight="1" x14ac:dyDescent="0.2">
      <c r="A167" s="102" t="s">
        <v>117</v>
      </c>
      <c r="B167" s="103">
        <v>42371</v>
      </c>
      <c r="C167" s="102" t="s">
        <v>118</v>
      </c>
      <c r="D167" s="102" t="s">
        <v>773</v>
      </c>
      <c r="E167" s="102" t="s">
        <v>774</v>
      </c>
      <c r="F167" s="102">
        <v>13477088719</v>
      </c>
      <c r="G167" s="102" t="s">
        <v>775</v>
      </c>
      <c r="H167" s="102" t="s">
        <v>35</v>
      </c>
      <c r="I167" s="102"/>
      <c r="J167" s="102" t="s">
        <v>17</v>
      </c>
      <c r="K167" s="103">
        <v>43605</v>
      </c>
      <c r="L167" s="102" t="s">
        <v>776</v>
      </c>
      <c r="M167" s="102" t="s">
        <v>123</v>
      </c>
      <c r="N167" s="102" t="s">
        <v>124</v>
      </c>
      <c r="O167" s="102" t="s">
        <v>125</v>
      </c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spans="1:26" ht="15.75" customHeight="1" x14ac:dyDescent="0.2">
      <c r="A168" s="102" t="s">
        <v>117</v>
      </c>
      <c r="B168" s="103">
        <v>42371</v>
      </c>
      <c r="C168" s="102" t="s">
        <v>118</v>
      </c>
      <c r="D168" s="102" t="s">
        <v>781</v>
      </c>
      <c r="E168" s="102" t="s">
        <v>782</v>
      </c>
      <c r="F168" s="102">
        <v>10133715779</v>
      </c>
      <c r="G168" s="102" t="s">
        <v>783</v>
      </c>
      <c r="H168" s="102" t="s">
        <v>37</v>
      </c>
      <c r="I168" s="102"/>
      <c r="J168" s="102" t="s">
        <v>17</v>
      </c>
      <c r="K168" s="103">
        <v>43040</v>
      </c>
      <c r="L168" s="102" t="s">
        <v>784</v>
      </c>
      <c r="M168" s="102" t="s">
        <v>123</v>
      </c>
      <c r="N168" s="102" t="s">
        <v>124</v>
      </c>
      <c r="O168" s="102" t="s">
        <v>125</v>
      </c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spans="1:26" ht="15.75" customHeight="1" x14ac:dyDescent="0.2">
      <c r="A169" s="102" t="s">
        <v>117</v>
      </c>
      <c r="B169" s="103">
        <v>42371</v>
      </c>
      <c r="C169" s="102" t="s">
        <v>118</v>
      </c>
      <c r="D169" s="102" t="s">
        <v>789</v>
      </c>
      <c r="E169" s="102" t="s">
        <v>757</v>
      </c>
      <c r="F169" s="102">
        <v>14109937795</v>
      </c>
      <c r="G169" s="102" t="s">
        <v>758</v>
      </c>
      <c r="H169" s="102" t="s">
        <v>42</v>
      </c>
      <c r="I169" s="102"/>
      <c r="J169" s="102" t="s">
        <v>17</v>
      </c>
      <c r="K169" s="103">
        <v>43034</v>
      </c>
      <c r="L169" s="102" t="s">
        <v>759</v>
      </c>
      <c r="M169" s="102" t="s">
        <v>312</v>
      </c>
      <c r="N169" s="102" t="s">
        <v>124</v>
      </c>
      <c r="O169" s="102" t="s">
        <v>125</v>
      </c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5.75" customHeight="1" x14ac:dyDescent="0.2">
      <c r="A170" s="102" t="s">
        <v>117</v>
      </c>
      <c r="B170" s="103">
        <v>42371</v>
      </c>
      <c r="C170" s="102" t="s">
        <v>118</v>
      </c>
      <c r="D170" s="102" t="s">
        <v>790</v>
      </c>
      <c r="E170" s="102" t="s">
        <v>761</v>
      </c>
      <c r="F170" s="102">
        <v>12996271700</v>
      </c>
      <c r="G170" s="102" t="s">
        <v>762</v>
      </c>
      <c r="H170" s="102"/>
      <c r="I170" s="102"/>
      <c r="J170" s="102" t="s">
        <v>19</v>
      </c>
      <c r="K170" s="102"/>
      <c r="L170" s="102" t="s">
        <v>763</v>
      </c>
      <c r="M170" s="102" t="s">
        <v>764</v>
      </c>
      <c r="N170" s="102" t="s">
        <v>124</v>
      </c>
      <c r="O170" s="102" t="s">
        <v>125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spans="1:26" ht="15.75" customHeight="1" x14ac:dyDescent="0.2">
      <c r="A171" s="102" t="s">
        <v>117</v>
      </c>
      <c r="B171" s="103">
        <v>42371</v>
      </c>
      <c r="C171" s="102" t="s">
        <v>118</v>
      </c>
      <c r="D171" s="102" t="s">
        <v>791</v>
      </c>
      <c r="E171" s="102" t="s">
        <v>745</v>
      </c>
      <c r="F171" s="102">
        <v>13275595792</v>
      </c>
      <c r="G171" s="102" t="s">
        <v>746</v>
      </c>
      <c r="H171" s="102" t="s">
        <v>52</v>
      </c>
      <c r="I171" s="102"/>
      <c r="J171" s="102" t="s">
        <v>17</v>
      </c>
      <c r="K171" s="103">
        <v>43089</v>
      </c>
      <c r="L171" s="102" t="s">
        <v>747</v>
      </c>
      <c r="M171" s="102" t="s">
        <v>337</v>
      </c>
      <c r="N171" s="102" t="s">
        <v>124</v>
      </c>
      <c r="O171" s="102" t="s">
        <v>125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spans="1:26" ht="15.75" customHeight="1" x14ac:dyDescent="0.2">
      <c r="A172" s="102" t="s">
        <v>117</v>
      </c>
      <c r="B172" s="103">
        <v>42371</v>
      </c>
      <c r="C172" s="102" t="s">
        <v>118</v>
      </c>
      <c r="D172" s="102" t="s">
        <v>785</v>
      </c>
      <c r="E172" s="102" t="s">
        <v>786</v>
      </c>
      <c r="F172" s="102">
        <v>14213891771</v>
      </c>
      <c r="G172" s="102" t="s">
        <v>787</v>
      </c>
      <c r="H172" s="102" t="s">
        <v>59</v>
      </c>
      <c r="I172" s="102"/>
      <c r="J172" s="102" t="s">
        <v>17</v>
      </c>
      <c r="K172" s="103">
        <v>42958</v>
      </c>
      <c r="L172" s="102" t="s">
        <v>788</v>
      </c>
      <c r="M172" s="102" t="s">
        <v>337</v>
      </c>
      <c r="N172" s="102" t="s">
        <v>124</v>
      </c>
      <c r="O172" s="102" t="s">
        <v>125</v>
      </c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spans="1:26" ht="15.75" customHeight="1" x14ac:dyDescent="0.2">
      <c r="A173" s="102" t="s">
        <v>117</v>
      </c>
      <c r="B173" s="103">
        <v>42431</v>
      </c>
      <c r="C173" s="102" t="s">
        <v>118</v>
      </c>
      <c r="D173" s="102" t="s">
        <v>792</v>
      </c>
      <c r="E173" s="102" t="s">
        <v>793</v>
      </c>
      <c r="F173" s="102">
        <v>34685795865</v>
      </c>
      <c r="G173" s="102" t="s">
        <v>794</v>
      </c>
      <c r="H173" s="102"/>
      <c r="I173" s="102"/>
      <c r="J173" s="102" t="s">
        <v>20</v>
      </c>
      <c r="K173" s="102"/>
      <c r="L173" s="102" t="s">
        <v>795</v>
      </c>
      <c r="M173" s="102"/>
      <c r="N173" s="102"/>
      <c r="O173" s="102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spans="1:26" ht="15.75" customHeight="1" x14ac:dyDescent="0.2">
      <c r="A174" s="102" t="s">
        <v>117</v>
      </c>
      <c r="B174" s="103">
        <v>42555</v>
      </c>
      <c r="C174" s="102" t="s">
        <v>118</v>
      </c>
      <c r="D174" s="102" t="s">
        <v>796</v>
      </c>
      <c r="E174" s="102" t="s">
        <v>797</v>
      </c>
      <c r="F174" s="102">
        <v>10433542713</v>
      </c>
      <c r="G174" s="102" t="s">
        <v>798</v>
      </c>
      <c r="H174" s="102" t="s">
        <v>35</v>
      </c>
      <c r="I174" s="102"/>
      <c r="J174" s="102" t="s">
        <v>17</v>
      </c>
      <c r="K174" s="103">
        <v>43397</v>
      </c>
      <c r="L174" s="102" t="s">
        <v>799</v>
      </c>
      <c r="M174" s="102" t="s">
        <v>206</v>
      </c>
      <c r="N174" s="102" t="s">
        <v>124</v>
      </c>
      <c r="O174" s="102" t="s">
        <v>125</v>
      </c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spans="1:26" ht="15.75" customHeight="1" x14ac:dyDescent="0.2">
      <c r="A175" s="102" t="s">
        <v>117</v>
      </c>
      <c r="B175" s="103">
        <v>42555</v>
      </c>
      <c r="C175" s="102" t="s">
        <v>118</v>
      </c>
      <c r="D175" s="102" t="s">
        <v>800</v>
      </c>
      <c r="E175" s="102" t="s">
        <v>801</v>
      </c>
      <c r="F175" s="102">
        <v>12119216703</v>
      </c>
      <c r="G175" s="102" t="s">
        <v>802</v>
      </c>
      <c r="H175" s="102"/>
      <c r="I175" s="102"/>
      <c r="J175" s="102" t="s">
        <v>20</v>
      </c>
      <c r="K175" s="102"/>
      <c r="L175" s="102" t="s">
        <v>803</v>
      </c>
      <c r="M175" s="102" t="s">
        <v>219</v>
      </c>
      <c r="N175" s="102" t="s">
        <v>124</v>
      </c>
      <c r="O175" s="102" t="s">
        <v>125</v>
      </c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spans="1:26" ht="15.75" customHeight="1" x14ac:dyDescent="0.2">
      <c r="A176" s="102" t="s">
        <v>117</v>
      </c>
      <c r="B176" s="103">
        <v>42556</v>
      </c>
      <c r="C176" s="102" t="s">
        <v>118</v>
      </c>
      <c r="D176" s="102" t="s">
        <v>804</v>
      </c>
      <c r="E176" s="102" t="s">
        <v>805</v>
      </c>
      <c r="F176" s="102">
        <v>78658500349</v>
      </c>
      <c r="G176" s="102" t="s">
        <v>806</v>
      </c>
      <c r="H176" s="102" t="s">
        <v>53</v>
      </c>
      <c r="I176" s="102"/>
      <c r="J176" s="102" t="s">
        <v>17</v>
      </c>
      <c r="K176" s="103">
        <v>43381</v>
      </c>
      <c r="L176" s="102" t="s">
        <v>807</v>
      </c>
      <c r="M176" s="102" t="s">
        <v>123</v>
      </c>
      <c r="N176" s="102" t="s">
        <v>124</v>
      </c>
      <c r="O176" s="102" t="s">
        <v>125</v>
      </c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spans="1:26" ht="15.75" customHeight="1" x14ac:dyDescent="0.2">
      <c r="A177" s="102" t="s">
        <v>117</v>
      </c>
      <c r="B177" s="103">
        <v>42557</v>
      </c>
      <c r="C177" s="102" t="s">
        <v>118</v>
      </c>
      <c r="D177" s="102" t="s">
        <v>808</v>
      </c>
      <c r="E177" s="102" t="s">
        <v>809</v>
      </c>
      <c r="F177" s="102">
        <v>5692681765</v>
      </c>
      <c r="G177" s="102" t="s">
        <v>810</v>
      </c>
      <c r="H177" s="102"/>
      <c r="I177" s="102"/>
      <c r="J177" s="102" t="s">
        <v>19</v>
      </c>
      <c r="K177" s="102"/>
      <c r="L177" s="102" t="s">
        <v>811</v>
      </c>
      <c r="M177" s="102" t="s">
        <v>123</v>
      </c>
      <c r="N177" s="102" t="s">
        <v>124</v>
      </c>
      <c r="O177" s="102" t="s">
        <v>125</v>
      </c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spans="1:26" ht="15.75" customHeight="1" x14ac:dyDescent="0.2">
      <c r="A178" s="102" t="s">
        <v>117</v>
      </c>
      <c r="B178" s="103">
        <v>42557</v>
      </c>
      <c r="C178" s="102" t="s">
        <v>118</v>
      </c>
      <c r="D178" s="102" t="s">
        <v>812</v>
      </c>
      <c r="E178" s="102" t="s">
        <v>813</v>
      </c>
      <c r="F178" s="102">
        <v>7277267737</v>
      </c>
      <c r="G178" s="102" t="s">
        <v>814</v>
      </c>
      <c r="H178" s="102" t="s">
        <v>54</v>
      </c>
      <c r="I178" s="102"/>
      <c r="J178" s="102" t="s">
        <v>17</v>
      </c>
      <c r="K178" s="103">
        <v>43453</v>
      </c>
      <c r="L178" s="102" t="s">
        <v>815</v>
      </c>
      <c r="M178" s="102" t="s">
        <v>816</v>
      </c>
      <c r="N178" s="102" t="s">
        <v>124</v>
      </c>
      <c r="O178" s="102" t="s">
        <v>125</v>
      </c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spans="1:26" ht="15.75" customHeight="1" x14ac:dyDescent="0.2">
      <c r="A179" s="102" t="s">
        <v>117</v>
      </c>
      <c r="B179" s="103">
        <v>42558</v>
      </c>
      <c r="C179" s="102" t="s">
        <v>118</v>
      </c>
      <c r="D179" s="102" t="s">
        <v>818</v>
      </c>
      <c r="E179" s="102" t="s">
        <v>819</v>
      </c>
      <c r="F179" s="102">
        <v>12285888724</v>
      </c>
      <c r="G179" s="102" t="s">
        <v>820</v>
      </c>
      <c r="H179" s="102" t="s">
        <v>37</v>
      </c>
      <c r="I179" s="102"/>
      <c r="J179" s="102" t="s">
        <v>17</v>
      </c>
      <c r="K179" s="103">
        <v>43166</v>
      </c>
      <c r="L179" s="102" t="s">
        <v>821</v>
      </c>
      <c r="M179" s="102" t="s">
        <v>123</v>
      </c>
      <c r="N179" s="102" t="s">
        <v>124</v>
      </c>
      <c r="O179" s="102" t="s">
        <v>125</v>
      </c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6" ht="15.75" customHeight="1" x14ac:dyDescent="0.2">
      <c r="A180" s="102" t="s">
        <v>117</v>
      </c>
      <c r="B180" s="103">
        <v>42558</v>
      </c>
      <c r="C180" s="102" t="s">
        <v>118</v>
      </c>
      <c r="D180" s="102" t="s">
        <v>817</v>
      </c>
      <c r="E180" s="102" t="s">
        <v>809</v>
      </c>
      <c r="F180" s="102">
        <v>5692681765</v>
      </c>
      <c r="G180" s="102" t="s">
        <v>810</v>
      </c>
      <c r="H180" s="102" t="s">
        <v>52</v>
      </c>
      <c r="I180" s="102"/>
      <c r="J180" s="102" t="s">
        <v>17</v>
      </c>
      <c r="K180" s="103">
        <v>43454</v>
      </c>
      <c r="L180" s="102" t="s">
        <v>811</v>
      </c>
      <c r="M180" s="102" t="s">
        <v>123</v>
      </c>
      <c r="N180" s="102" t="s">
        <v>124</v>
      </c>
      <c r="O180" s="102" t="s">
        <v>125</v>
      </c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spans="1:26" ht="15.75" customHeight="1" x14ac:dyDescent="0.2">
      <c r="A181" s="102" t="s">
        <v>117</v>
      </c>
      <c r="B181" s="103">
        <v>42660</v>
      </c>
      <c r="C181" s="102" t="s">
        <v>118</v>
      </c>
      <c r="D181" s="102" t="s">
        <v>822</v>
      </c>
      <c r="E181" s="102" t="s">
        <v>823</v>
      </c>
      <c r="F181" s="102">
        <v>8939666658</v>
      </c>
      <c r="G181" s="102" t="s">
        <v>824</v>
      </c>
      <c r="H181" s="102"/>
      <c r="I181" s="102"/>
      <c r="J181" s="102" t="s">
        <v>19</v>
      </c>
      <c r="K181" s="102"/>
      <c r="L181" s="102" t="s">
        <v>825</v>
      </c>
      <c r="M181" s="102"/>
      <c r="N181" s="102"/>
      <c r="O181" s="102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spans="1:26" ht="15.75" customHeight="1" x14ac:dyDescent="0.2">
      <c r="A182" s="102" t="s">
        <v>117</v>
      </c>
      <c r="B182" s="103">
        <v>42702</v>
      </c>
      <c r="C182" s="102" t="s">
        <v>118</v>
      </c>
      <c r="D182" s="102" t="s">
        <v>830</v>
      </c>
      <c r="E182" s="102" t="s">
        <v>831</v>
      </c>
      <c r="F182" s="102">
        <v>14454287767</v>
      </c>
      <c r="G182" s="102" t="s">
        <v>832</v>
      </c>
      <c r="H182" s="102" t="s">
        <v>41</v>
      </c>
      <c r="I182" s="102"/>
      <c r="J182" s="102" t="s">
        <v>17</v>
      </c>
      <c r="K182" s="103">
        <v>43523</v>
      </c>
      <c r="L182" s="102" t="s">
        <v>833</v>
      </c>
      <c r="M182" s="102" t="s">
        <v>123</v>
      </c>
      <c r="N182" s="102" t="s">
        <v>124</v>
      </c>
      <c r="O182" s="102" t="s">
        <v>125</v>
      </c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spans="1:26" ht="15.75" customHeight="1" x14ac:dyDescent="0.2">
      <c r="A183" s="102" t="s">
        <v>117</v>
      </c>
      <c r="B183" s="103">
        <v>42712</v>
      </c>
      <c r="C183" s="102" t="s">
        <v>118</v>
      </c>
      <c r="D183" s="102" t="s">
        <v>842</v>
      </c>
      <c r="E183" s="102" t="s">
        <v>843</v>
      </c>
      <c r="F183" s="102">
        <v>15218459720</v>
      </c>
      <c r="G183" s="102" t="s">
        <v>844</v>
      </c>
      <c r="H183" s="102" t="s">
        <v>53</v>
      </c>
      <c r="I183" s="102"/>
      <c r="J183" s="102" t="s">
        <v>17</v>
      </c>
      <c r="K183" s="103">
        <v>43522</v>
      </c>
      <c r="L183" s="102" t="s">
        <v>845</v>
      </c>
      <c r="M183" s="102" t="s">
        <v>123</v>
      </c>
      <c r="N183" s="102" t="s">
        <v>124</v>
      </c>
      <c r="O183" s="102" t="s">
        <v>125</v>
      </c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spans="1:26" ht="15.75" customHeight="1" x14ac:dyDescent="0.2">
      <c r="A184" s="102" t="s">
        <v>117</v>
      </c>
      <c r="B184" s="103">
        <v>42712</v>
      </c>
      <c r="C184" s="102" t="s">
        <v>118</v>
      </c>
      <c r="D184" s="102" t="s">
        <v>867</v>
      </c>
      <c r="E184" s="102" t="s">
        <v>868</v>
      </c>
      <c r="F184" s="102">
        <v>37786974806</v>
      </c>
      <c r="G184" s="102" t="s">
        <v>869</v>
      </c>
      <c r="H184" s="102" t="s">
        <v>43</v>
      </c>
      <c r="I184" s="102"/>
      <c r="J184" s="102" t="s">
        <v>17</v>
      </c>
      <c r="K184" s="103">
        <v>43517</v>
      </c>
      <c r="L184" s="102" t="s">
        <v>870</v>
      </c>
      <c r="M184" s="102" t="s">
        <v>871</v>
      </c>
      <c r="N184" s="102" t="s">
        <v>872</v>
      </c>
      <c r="O184" s="102" t="s">
        <v>125</v>
      </c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5.75" customHeight="1" x14ac:dyDescent="0.2">
      <c r="A185" s="102" t="s">
        <v>117</v>
      </c>
      <c r="B185" s="103">
        <v>42724</v>
      </c>
      <c r="C185" s="102" t="s">
        <v>118</v>
      </c>
      <c r="D185" s="102" t="s">
        <v>854</v>
      </c>
      <c r="E185" s="102" t="s">
        <v>855</v>
      </c>
      <c r="F185" s="102">
        <v>8551040669</v>
      </c>
      <c r="G185" s="102" t="s">
        <v>856</v>
      </c>
      <c r="H185" s="102" t="s">
        <v>52</v>
      </c>
      <c r="I185" s="102"/>
      <c r="J185" s="102" t="s">
        <v>17</v>
      </c>
      <c r="K185" s="103">
        <v>43658</v>
      </c>
      <c r="L185" s="102" t="s">
        <v>857</v>
      </c>
      <c r="M185" s="102" t="s">
        <v>858</v>
      </c>
      <c r="N185" s="102" t="s">
        <v>351</v>
      </c>
      <c r="O185" s="102" t="s">
        <v>125</v>
      </c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spans="1:26" ht="15.75" customHeight="1" x14ac:dyDescent="0.2">
      <c r="A186" s="102" t="s">
        <v>117</v>
      </c>
      <c r="B186" s="103">
        <v>42741</v>
      </c>
      <c r="C186" s="102" t="s">
        <v>118</v>
      </c>
      <c r="D186" s="102" t="s">
        <v>826</v>
      </c>
      <c r="E186" s="102" t="s">
        <v>827</v>
      </c>
      <c r="F186" s="102">
        <v>93679009020</v>
      </c>
      <c r="G186" s="102" t="s">
        <v>828</v>
      </c>
      <c r="H186" s="102" t="s">
        <v>44</v>
      </c>
      <c r="I186" s="102"/>
      <c r="J186" s="102" t="s">
        <v>17</v>
      </c>
      <c r="K186" s="103">
        <v>43726</v>
      </c>
      <c r="L186" s="102" t="s">
        <v>829</v>
      </c>
      <c r="M186" s="102" t="s">
        <v>123</v>
      </c>
      <c r="N186" s="102" t="s">
        <v>124</v>
      </c>
      <c r="O186" s="102" t="s">
        <v>125</v>
      </c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spans="1:26" ht="15.75" customHeight="1" x14ac:dyDescent="0.2">
      <c r="A187" s="102" t="s">
        <v>117</v>
      </c>
      <c r="B187" s="103">
        <v>42741</v>
      </c>
      <c r="C187" s="102" t="s">
        <v>118</v>
      </c>
      <c r="D187" s="102" t="s">
        <v>834</v>
      </c>
      <c r="E187" s="102" t="s">
        <v>835</v>
      </c>
      <c r="F187" s="102">
        <v>9216712708</v>
      </c>
      <c r="G187" s="102" t="s">
        <v>836</v>
      </c>
      <c r="H187" s="102" t="s">
        <v>44</v>
      </c>
      <c r="I187" s="102"/>
      <c r="J187" s="102" t="s">
        <v>17</v>
      </c>
      <c r="K187" s="103">
        <v>43726</v>
      </c>
      <c r="L187" s="102" t="s">
        <v>837</v>
      </c>
      <c r="M187" s="102" t="s">
        <v>123</v>
      </c>
      <c r="N187" s="102" t="s">
        <v>124</v>
      </c>
      <c r="O187" s="102" t="s">
        <v>125</v>
      </c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spans="1:26" ht="15.75" customHeight="1" x14ac:dyDescent="0.2">
      <c r="A188" s="102" t="s">
        <v>117</v>
      </c>
      <c r="B188" s="103">
        <v>42741</v>
      </c>
      <c r="C188" s="102" t="s">
        <v>118</v>
      </c>
      <c r="D188" s="102" t="s">
        <v>838</v>
      </c>
      <c r="E188" s="102" t="s">
        <v>839</v>
      </c>
      <c r="F188" s="102">
        <v>13800674726</v>
      </c>
      <c r="G188" s="102" t="s">
        <v>840</v>
      </c>
      <c r="H188" s="102" t="s">
        <v>45</v>
      </c>
      <c r="I188" s="102"/>
      <c r="J188" s="102" t="s">
        <v>17</v>
      </c>
      <c r="K188" s="103">
        <v>43523</v>
      </c>
      <c r="L188" s="102" t="s">
        <v>841</v>
      </c>
      <c r="M188" s="102" t="s">
        <v>364</v>
      </c>
      <c r="N188" s="102" t="s">
        <v>124</v>
      </c>
      <c r="O188" s="102" t="s">
        <v>125</v>
      </c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spans="1:26" ht="15.75" customHeight="1" x14ac:dyDescent="0.2">
      <c r="A189" s="102" t="s">
        <v>117</v>
      </c>
      <c r="B189" s="103">
        <v>42741</v>
      </c>
      <c r="C189" s="102" t="s">
        <v>118</v>
      </c>
      <c r="D189" s="102" t="s">
        <v>846</v>
      </c>
      <c r="E189" s="102" t="s">
        <v>847</v>
      </c>
      <c r="F189" s="102">
        <v>5759645706</v>
      </c>
      <c r="G189" s="102" t="s">
        <v>848</v>
      </c>
      <c r="H189" s="102" t="s">
        <v>39</v>
      </c>
      <c r="I189" s="102"/>
      <c r="J189" s="102" t="s">
        <v>17</v>
      </c>
      <c r="K189" s="103">
        <v>43521</v>
      </c>
      <c r="L189" s="102" t="s">
        <v>849</v>
      </c>
      <c r="M189" s="102" t="s">
        <v>206</v>
      </c>
      <c r="N189" s="102" t="s">
        <v>124</v>
      </c>
      <c r="O189" s="102" t="s">
        <v>125</v>
      </c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spans="1:26" ht="15.75" customHeight="1" x14ac:dyDescent="0.2">
      <c r="A190" s="102" t="s">
        <v>117</v>
      </c>
      <c r="B190" s="103">
        <v>42741</v>
      </c>
      <c r="C190" s="102" t="s">
        <v>118</v>
      </c>
      <c r="D190" s="102" t="s">
        <v>850</v>
      </c>
      <c r="E190" s="102" t="s">
        <v>851</v>
      </c>
      <c r="F190" s="102">
        <v>9845133703</v>
      </c>
      <c r="G190" s="102" t="s">
        <v>852</v>
      </c>
      <c r="H190" s="102" t="s">
        <v>35</v>
      </c>
      <c r="I190" s="102"/>
      <c r="J190" s="102" t="s">
        <v>17</v>
      </c>
      <c r="K190" s="103">
        <v>43591</v>
      </c>
      <c r="L190" s="102" t="s">
        <v>853</v>
      </c>
      <c r="M190" s="102" t="s">
        <v>123</v>
      </c>
      <c r="N190" s="102" t="s">
        <v>124</v>
      </c>
      <c r="O190" s="102" t="s">
        <v>125</v>
      </c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spans="1:26" ht="15.75" customHeight="1" x14ac:dyDescent="0.2">
      <c r="A191" s="102" t="s">
        <v>117</v>
      </c>
      <c r="B191" s="103">
        <v>42741</v>
      </c>
      <c r="C191" s="102" t="s">
        <v>118</v>
      </c>
      <c r="D191" s="102" t="s">
        <v>859</v>
      </c>
      <c r="E191" s="102" t="s">
        <v>860</v>
      </c>
      <c r="F191" s="102">
        <v>26058614813</v>
      </c>
      <c r="G191" s="102" t="s">
        <v>861</v>
      </c>
      <c r="H191" s="102"/>
      <c r="I191" s="102"/>
      <c r="J191" s="102" t="s">
        <v>19</v>
      </c>
      <c r="K191" s="102"/>
      <c r="L191" s="102" t="s">
        <v>862</v>
      </c>
      <c r="M191" s="102" t="s">
        <v>123</v>
      </c>
      <c r="N191" s="102" t="s">
        <v>124</v>
      </c>
      <c r="O191" s="102" t="s">
        <v>125</v>
      </c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spans="1:26" ht="15.75" customHeight="1" x14ac:dyDescent="0.2">
      <c r="A192" s="102" t="s">
        <v>117</v>
      </c>
      <c r="B192" s="103">
        <v>42741</v>
      </c>
      <c r="C192" s="102" t="s">
        <v>118</v>
      </c>
      <c r="D192" s="102" t="s">
        <v>863</v>
      </c>
      <c r="E192" s="102" t="s">
        <v>864</v>
      </c>
      <c r="F192" s="102">
        <v>12679303733</v>
      </c>
      <c r="G192" s="102" t="s">
        <v>865</v>
      </c>
      <c r="H192" s="102"/>
      <c r="I192" s="102"/>
      <c r="J192" s="102" t="s">
        <v>20</v>
      </c>
      <c r="K192" s="102"/>
      <c r="L192" s="102" t="s">
        <v>866</v>
      </c>
      <c r="M192" s="102" t="s">
        <v>219</v>
      </c>
      <c r="N192" s="102" t="s">
        <v>124</v>
      </c>
      <c r="O192" s="102" t="s">
        <v>125</v>
      </c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spans="1:26" ht="15.75" customHeight="1" x14ac:dyDescent="0.2">
      <c r="A193" s="102" t="s">
        <v>117</v>
      </c>
      <c r="B193" s="103">
        <v>42919</v>
      </c>
      <c r="C193" s="102" t="s">
        <v>118</v>
      </c>
      <c r="D193" s="102" t="s">
        <v>873</v>
      </c>
      <c r="E193" s="102" t="s">
        <v>874</v>
      </c>
      <c r="F193" s="102">
        <v>10036765708</v>
      </c>
      <c r="G193" s="102" t="s">
        <v>875</v>
      </c>
      <c r="H193" s="102" t="s">
        <v>39</v>
      </c>
      <c r="I193" s="102"/>
      <c r="J193" s="102" t="s">
        <v>17</v>
      </c>
      <c r="K193" s="103">
        <v>43668</v>
      </c>
      <c r="L193" s="102" t="s">
        <v>876</v>
      </c>
      <c r="M193" s="102" t="s">
        <v>219</v>
      </c>
      <c r="N193" s="102" t="s">
        <v>124</v>
      </c>
      <c r="O193" s="102" t="s">
        <v>125</v>
      </c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spans="1:26" ht="15.75" customHeight="1" x14ac:dyDescent="0.2">
      <c r="A194" s="102" t="s">
        <v>117</v>
      </c>
      <c r="B194" s="103">
        <v>42919</v>
      </c>
      <c r="C194" s="102" t="s">
        <v>118</v>
      </c>
      <c r="D194" s="102" t="s">
        <v>877</v>
      </c>
      <c r="E194" s="102" t="s">
        <v>878</v>
      </c>
      <c r="F194" s="102">
        <v>84494620700</v>
      </c>
      <c r="G194" s="102" t="s">
        <v>879</v>
      </c>
      <c r="H194" s="102" t="s">
        <v>35</v>
      </c>
      <c r="I194" s="102"/>
      <c r="J194" s="102" t="s">
        <v>17</v>
      </c>
      <c r="K194" s="103">
        <v>43675</v>
      </c>
      <c r="L194" s="102" t="s">
        <v>880</v>
      </c>
      <c r="M194" s="102" t="s">
        <v>123</v>
      </c>
      <c r="N194" s="102" t="s">
        <v>124</v>
      </c>
      <c r="O194" s="102" t="s">
        <v>125</v>
      </c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spans="1:26" ht="15.75" customHeight="1" x14ac:dyDescent="0.2">
      <c r="A195" s="102" t="s">
        <v>117</v>
      </c>
      <c r="B195" s="103">
        <v>42920</v>
      </c>
      <c r="C195" s="102" t="s">
        <v>118</v>
      </c>
      <c r="D195" s="102" t="s">
        <v>885</v>
      </c>
      <c r="E195" s="102" t="s">
        <v>886</v>
      </c>
      <c r="F195" s="102">
        <v>9479942704</v>
      </c>
      <c r="G195" s="102" t="s">
        <v>887</v>
      </c>
      <c r="H195" s="102" t="s">
        <v>43</v>
      </c>
      <c r="I195" s="102"/>
      <c r="J195" s="102" t="s">
        <v>17</v>
      </c>
      <c r="K195" s="103">
        <v>43658</v>
      </c>
      <c r="L195" s="102" t="s">
        <v>888</v>
      </c>
      <c r="M195" s="102" t="s">
        <v>123</v>
      </c>
      <c r="N195" s="102" t="s">
        <v>124</v>
      </c>
      <c r="O195" s="102" t="s">
        <v>125</v>
      </c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6" ht="15.75" customHeight="1" x14ac:dyDescent="0.2">
      <c r="A196" s="102" t="s">
        <v>117</v>
      </c>
      <c r="B196" s="103">
        <v>42920</v>
      </c>
      <c r="C196" s="102" t="s">
        <v>118</v>
      </c>
      <c r="D196" s="102" t="s">
        <v>881</v>
      </c>
      <c r="E196" s="102" t="s">
        <v>882</v>
      </c>
      <c r="F196" s="102">
        <v>10907634761</v>
      </c>
      <c r="G196" s="102" t="s">
        <v>883</v>
      </c>
      <c r="H196" s="102" t="s">
        <v>35</v>
      </c>
      <c r="I196" s="102"/>
      <c r="J196" s="102" t="s">
        <v>17</v>
      </c>
      <c r="K196" s="103">
        <v>44015</v>
      </c>
      <c r="L196" s="102" t="s">
        <v>884</v>
      </c>
      <c r="M196" s="102" t="s">
        <v>206</v>
      </c>
      <c r="N196" s="102" t="s">
        <v>124</v>
      </c>
      <c r="O196" s="102" t="s">
        <v>125</v>
      </c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spans="1:26" ht="15.75" customHeight="1" x14ac:dyDescent="0.2">
      <c r="A197" s="102" t="s">
        <v>117</v>
      </c>
      <c r="B197" s="103">
        <v>42920</v>
      </c>
      <c r="C197" s="102" t="s">
        <v>118</v>
      </c>
      <c r="D197" s="102" t="s">
        <v>889</v>
      </c>
      <c r="E197" s="102" t="s">
        <v>890</v>
      </c>
      <c r="F197" s="102">
        <v>10257031707</v>
      </c>
      <c r="G197" s="102" t="s">
        <v>891</v>
      </c>
      <c r="H197" s="102" t="s">
        <v>40</v>
      </c>
      <c r="I197" s="102"/>
      <c r="J197" s="102" t="s">
        <v>17</v>
      </c>
      <c r="K197" s="103">
        <v>44011</v>
      </c>
      <c r="L197" s="102" t="s">
        <v>892</v>
      </c>
      <c r="M197" s="102" t="s">
        <v>123</v>
      </c>
      <c r="N197" s="102" t="s">
        <v>124</v>
      </c>
      <c r="O197" s="102" t="s">
        <v>125</v>
      </c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spans="1:26" ht="15.75" customHeight="1" x14ac:dyDescent="0.2">
      <c r="A198" s="102" t="s">
        <v>117</v>
      </c>
      <c r="B198" s="103">
        <v>42921</v>
      </c>
      <c r="C198" s="102" t="s">
        <v>118</v>
      </c>
      <c r="D198" s="102" t="s">
        <v>893</v>
      </c>
      <c r="E198" s="102" t="s">
        <v>894</v>
      </c>
      <c r="F198" s="102">
        <v>7160101944</v>
      </c>
      <c r="G198" s="102" t="s">
        <v>895</v>
      </c>
      <c r="H198" s="102" t="s">
        <v>53</v>
      </c>
      <c r="I198" s="102"/>
      <c r="J198" s="102" t="s">
        <v>17</v>
      </c>
      <c r="K198" s="103">
        <v>43677</v>
      </c>
      <c r="L198" s="102" t="s">
        <v>896</v>
      </c>
      <c r="M198" s="102" t="s">
        <v>123</v>
      </c>
      <c r="N198" s="102" t="s">
        <v>124</v>
      </c>
      <c r="O198" s="102" t="s">
        <v>125</v>
      </c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spans="1:26" ht="15.75" customHeight="1" x14ac:dyDescent="0.2">
      <c r="A199" s="102" t="s">
        <v>117</v>
      </c>
      <c r="B199" s="103">
        <v>42921</v>
      </c>
      <c r="C199" s="102" t="s">
        <v>118</v>
      </c>
      <c r="D199" s="102" t="s">
        <v>897</v>
      </c>
      <c r="E199" s="102" t="s">
        <v>898</v>
      </c>
      <c r="F199" s="102">
        <v>9857195750</v>
      </c>
      <c r="G199" s="102" t="s">
        <v>899</v>
      </c>
      <c r="H199" s="102"/>
      <c r="I199" s="102"/>
      <c r="J199" s="102" t="s">
        <v>20</v>
      </c>
      <c r="K199" s="102"/>
      <c r="L199" s="102" t="s">
        <v>900</v>
      </c>
      <c r="M199" s="102" t="s">
        <v>123</v>
      </c>
      <c r="N199" s="102" t="s">
        <v>124</v>
      </c>
      <c r="O199" s="102" t="s">
        <v>125</v>
      </c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spans="1:26" ht="15.75" customHeight="1" x14ac:dyDescent="0.2">
      <c r="A200" s="102" t="s">
        <v>117</v>
      </c>
      <c r="B200" s="103">
        <v>42922</v>
      </c>
      <c r="C200" s="102" t="s">
        <v>118</v>
      </c>
      <c r="D200" s="102" t="s">
        <v>901</v>
      </c>
      <c r="E200" s="102" t="s">
        <v>902</v>
      </c>
      <c r="F200" s="102">
        <v>1439244600</v>
      </c>
      <c r="G200" s="102" t="s">
        <v>903</v>
      </c>
      <c r="H200" s="102" t="s">
        <v>37</v>
      </c>
      <c r="I200" s="102"/>
      <c r="J200" s="102" t="s">
        <v>17</v>
      </c>
      <c r="K200" s="103">
        <v>43628</v>
      </c>
      <c r="L200" s="102" t="s">
        <v>904</v>
      </c>
      <c r="M200" s="102" t="s">
        <v>905</v>
      </c>
      <c r="N200" s="102" t="s">
        <v>351</v>
      </c>
      <c r="O200" s="102" t="s">
        <v>125</v>
      </c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spans="1:26" ht="15.75" customHeight="1" x14ac:dyDescent="0.2">
      <c r="A201" s="102" t="s">
        <v>117</v>
      </c>
      <c r="B201" s="103">
        <v>42922</v>
      </c>
      <c r="C201" s="102" t="s">
        <v>118</v>
      </c>
      <c r="D201" s="102" t="s">
        <v>906</v>
      </c>
      <c r="E201" s="102" t="s">
        <v>907</v>
      </c>
      <c r="F201" s="102">
        <v>2150273705</v>
      </c>
      <c r="G201" s="102" t="s">
        <v>908</v>
      </c>
      <c r="H201" s="102"/>
      <c r="I201" s="102"/>
      <c r="J201" s="102" t="s">
        <v>19</v>
      </c>
      <c r="K201" s="102"/>
      <c r="L201" s="102" t="s">
        <v>909</v>
      </c>
      <c r="M201" s="102" t="s">
        <v>123</v>
      </c>
      <c r="N201" s="102" t="s">
        <v>124</v>
      </c>
      <c r="O201" s="102" t="s">
        <v>125</v>
      </c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spans="1:26" ht="15.75" customHeight="1" x14ac:dyDescent="0.2">
      <c r="A202" s="102" t="s">
        <v>117</v>
      </c>
      <c r="B202" s="103">
        <v>42922</v>
      </c>
      <c r="C202" s="102" t="s">
        <v>118</v>
      </c>
      <c r="D202" s="102" t="s">
        <v>910</v>
      </c>
      <c r="E202" s="102" t="s">
        <v>911</v>
      </c>
      <c r="F202" s="102">
        <v>1321032650</v>
      </c>
      <c r="G202" s="102" t="s">
        <v>912</v>
      </c>
      <c r="H202" s="102" t="s">
        <v>41</v>
      </c>
      <c r="I202" s="102"/>
      <c r="J202" s="102" t="s">
        <v>17</v>
      </c>
      <c r="K202" s="103">
        <v>43747</v>
      </c>
      <c r="L202" s="102" t="s">
        <v>913</v>
      </c>
      <c r="M202" s="102" t="s">
        <v>123</v>
      </c>
      <c r="N202" s="102" t="s">
        <v>124</v>
      </c>
      <c r="O202" s="102" t="s">
        <v>125</v>
      </c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spans="1:26" ht="15.75" customHeight="1" x14ac:dyDescent="0.2">
      <c r="A203" s="102" t="s">
        <v>117</v>
      </c>
      <c r="B203" s="103">
        <v>42926</v>
      </c>
      <c r="C203" s="102" t="s">
        <v>118</v>
      </c>
      <c r="D203" s="102" t="s">
        <v>914</v>
      </c>
      <c r="E203" s="102" t="s">
        <v>915</v>
      </c>
      <c r="F203" s="102">
        <v>61049778715</v>
      </c>
      <c r="G203" s="102" t="s">
        <v>916</v>
      </c>
      <c r="H203" s="102"/>
      <c r="I203" s="102"/>
      <c r="J203" s="102" t="s">
        <v>20</v>
      </c>
      <c r="K203" s="102"/>
      <c r="L203" s="102" t="s">
        <v>917</v>
      </c>
      <c r="M203" s="102" t="s">
        <v>123</v>
      </c>
      <c r="N203" s="102" t="s">
        <v>124</v>
      </c>
      <c r="O203" s="102" t="s">
        <v>125</v>
      </c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spans="1:26" ht="15.75" customHeight="1" x14ac:dyDescent="0.2">
      <c r="A204" s="102" t="s">
        <v>117</v>
      </c>
      <c r="B204" s="103">
        <v>42928</v>
      </c>
      <c r="C204" s="102" t="s">
        <v>728</v>
      </c>
      <c r="D204" s="102" t="s">
        <v>918</v>
      </c>
      <c r="E204" s="102" t="s">
        <v>519</v>
      </c>
      <c r="F204" s="102">
        <v>88710734791</v>
      </c>
      <c r="G204" s="102" t="s">
        <v>520</v>
      </c>
      <c r="H204" s="102" t="s">
        <v>35</v>
      </c>
      <c r="I204" s="102"/>
      <c r="J204" s="102" t="s">
        <v>17</v>
      </c>
      <c r="K204" s="103">
        <v>44750</v>
      </c>
      <c r="L204" s="102" t="s">
        <v>521</v>
      </c>
      <c r="M204" s="102" t="s">
        <v>123</v>
      </c>
      <c r="N204" s="102" t="s">
        <v>124</v>
      </c>
      <c r="O204" s="102" t="s">
        <v>125</v>
      </c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spans="1:26" ht="15.75" customHeight="1" x14ac:dyDescent="0.2">
      <c r="A205" s="102" t="s">
        <v>117</v>
      </c>
      <c r="B205" s="103">
        <v>42934</v>
      </c>
      <c r="C205" s="102" t="s">
        <v>728</v>
      </c>
      <c r="D205" s="102" t="s">
        <v>920</v>
      </c>
      <c r="E205" s="102" t="s">
        <v>588</v>
      </c>
      <c r="F205" s="102">
        <v>13537808720</v>
      </c>
      <c r="G205" s="102" t="s">
        <v>589</v>
      </c>
      <c r="H205" s="102" t="s">
        <v>39</v>
      </c>
      <c r="I205" s="102"/>
      <c r="J205" s="102" t="s">
        <v>17</v>
      </c>
      <c r="K205" s="103">
        <v>44546</v>
      </c>
      <c r="L205" s="102" t="s">
        <v>590</v>
      </c>
      <c r="M205" s="102" t="s">
        <v>123</v>
      </c>
      <c r="N205" s="102" t="s">
        <v>124</v>
      </c>
      <c r="O205" s="102" t="s">
        <v>125</v>
      </c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spans="1:26" ht="15.75" customHeight="1" x14ac:dyDescent="0.2">
      <c r="A206" s="102" t="s">
        <v>117</v>
      </c>
      <c r="B206" s="103">
        <v>42934</v>
      </c>
      <c r="C206" s="102" t="s">
        <v>728</v>
      </c>
      <c r="D206" s="102" t="s">
        <v>919</v>
      </c>
      <c r="E206" s="102" t="s">
        <v>454</v>
      </c>
      <c r="F206" s="102">
        <v>95921796700</v>
      </c>
      <c r="G206" s="102" t="s">
        <v>455</v>
      </c>
      <c r="H206" s="102" t="s">
        <v>35</v>
      </c>
      <c r="I206" s="102"/>
      <c r="J206" s="102" t="s">
        <v>17</v>
      </c>
      <c r="K206" s="103">
        <v>44132</v>
      </c>
      <c r="L206" s="102" t="s">
        <v>456</v>
      </c>
      <c r="M206" s="102" t="s">
        <v>123</v>
      </c>
      <c r="N206" s="102" t="s">
        <v>124</v>
      </c>
      <c r="O206" s="102" t="s">
        <v>125</v>
      </c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spans="1:26" ht="15.75" customHeight="1" x14ac:dyDescent="0.2">
      <c r="A207" s="102" t="s">
        <v>117</v>
      </c>
      <c r="B207" s="103">
        <v>42934</v>
      </c>
      <c r="C207" s="102" t="s">
        <v>118</v>
      </c>
      <c r="D207" s="102" t="s">
        <v>921</v>
      </c>
      <c r="E207" s="102" t="s">
        <v>922</v>
      </c>
      <c r="F207" s="102">
        <v>9300248774</v>
      </c>
      <c r="G207" s="102" t="s">
        <v>923</v>
      </c>
      <c r="H207" s="102" t="s">
        <v>42</v>
      </c>
      <c r="I207" s="102"/>
      <c r="J207" s="102" t="s">
        <v>17</v>
      </c>
      <c r="K207" s="103">
        <v>43796</v>
      </c>
      <c r="L207" s="102" t="s">
        <v>924</v>
      </c>
      <c r="M207" s="102" t="s">
        <v>123</v>
      </c>
      <c r="N207" s="102" t="s">
        <v>124</v>
      </c>
      <c r="O207" s="102" t="s">
        <v>125</v>
      </c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spans="1:26" ht="15.75" customHeight="1" x14ac:dyDescent="0.2">
      <c r="A208" s="102" t="s">
        <v>117</v>
      </c>
      <c r="B208" s="103">
        <v>43080</v>
      </c>
      <c r="C208" s="102" t="s">
        <v>118</v>
      </c>
      <c r="D208" s="102" t="s">
        <v>925</v>
      </c>
      <c r="E208" s="102" t="s">
        <v>926</v>
      </c>
      <c r="F208" s="102">
        <v>1539812618</v>
      </c>
      <c r="G208" s="102" t="s">
        <v>927</v>
      </c>
      <c r="H208" s="102" t="s">
        <v>39</v>
      </c>
      <c r="I208" s="102"/>
      <c r="J208" s="102" t="s">
        <v>17</v>
      </c>
      <c r="K208" s="103">
        <v>44152</v>
      </c>
      <c r="L208" s="102" t="s">
        <v>928</v>
      </c>
      <c r="M208" s="102" t="s">
        <v>123</v>
      </c>
      <c r="N208" s="102" t="s">
        <v>124</v>
      </c>
      <c r="O208" s="102" t="s">
        <v>125</v>
      </c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5.75" customHeight="1" x14ac:dyDescent="0.2">
      <c r="A209" s="102" t="s">
        <v>117</v>
      </c>
      <c r="B209" s="103">
        <v>43080</v>
      </c>
      <c r="C209" s="102" t="s">
        <v>118</v>
      </c>
      <c r="D209" s="102" t="s">
        <v>929</v>
      </c>
      <c r="E209" s="102" t="s">
        <v>930</v>
      </c>
      <c r="F209" s="102">
        <v>9222785711</v>
      </c>
      <c r="G209" s="102" t="s">
        <v>931</v>
      </c>
      <c r="H209" s="102" t="s">
        <v>40</v>
      </c>
      <c r="I209" s="102"/>
      <c r="J209" s="102" t="s">
        <v>17</v>
      </c>
      <c r="K209" s="103">
        <v>43817</v>
      </c>
      <c r="L209" s="102" t="s">
        <v>932</v>
      </c>
      <c r="M209" s="102" t="s">
        <v>123</v>
      </c>
      <c r="N209" s="102" t="s">
        <v>124</v>
      </c>
      <c r="O209" s="102" t="s">
        <v>125</v>
      </c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spans="1:26" ht="15.75" customHeight="1" x14ac:dyDescent="0.2">
      <c r="A210" s="102" t="s">
        <v>117</v>
      </c>
      <c r="B210" s="103">
        <v>43082</v>
      </c>
      <c r="C210" s="102" t="s">
        <v>118</v>
      </c>
      <c r="D210" s="102" t="s">
        <v>945</v>
      </c>
      <c r="E210" s="102" t="s">
        <v>946</v>
      </c>
      <c r="F210" s="102">
        <v>9965046727</v>
      </c>
      <c r="G210" s="102" t="s">
        <v>947</v>
      </c>
      <c r="H210" s="102" t="s">
        <v>45</v>
      </c>
      <c r="I210" s="102"/>
      <c r="J210" s="102" t="s">
        <v>17</v>
      </c>
      <c r="K210" s="103">
        <v>44186</v>
      </c>
      <c r="L210" s="102" t="s">
        <v>948</v>
      </c>
      <c r="M210" s="102" t="s">
        <v>123</v>
      </c>
      <c r="N210" s="102" t="s">
        <v>124</v>
      </c>
      <c r="O210" s="102" t="s">
        <v>125</v>
      </c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spans="1:26" ht="15.75" customHeight="1" x14ac:dyDescent="0.2">
      <c r="A211" s="102" t="s">
        <v>117</v>
      </c>
      <c r="B211" s="103">
        <v>43082</v>
      </c>
      <c r="C211" s="102" t="s">
        <v>118</v>
      </c>
      <c r="D211" s="102" t="s">
        <v>941</v>
      </c>
      <c r="E211" s="102" t="s">
        <v>942</v>
      </c>
      <c r="F211" s="102">
        <v>9237199708</v>
      </c>
      <c r="G211" s="102" t="s">
        <v>943</v>
      </c>
      <c r="H211" s="102"/>
      <c r="I211" s="102"/>
      <c r="J211" s="102" t="s">
        <v>20</v>
      </c>
      <c r="K211" s="102"/>
      <c r="L211" s="102" t="s">
        <v>944</v>
      </c>
      <c r="M211" s="102" t="s">
        <v>123</v>
      </c>
      <c r="N211" s="102" t="s">
        <v>124</v>
      </c>
      <c r="O211" s="102" t="s">
        <v>125</v>
      </c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ht="15.75" customHeight="1" x14ac:dyDescent="0.2">
      <c r="A212" s="102" t="s">
        <v>117</v>
      </c>
      <c r="B212" s="103">
        <v>43082</v>
      </c>
      <c r="C212" s="102" t="s">
        <v>118</v>
      </c>
      <c r="D212" s="102" t="s">
        <v>933</v>
      </c>
      <c r="E212" s="102" t="s">
        <v>934</v>
      </c>
      <c r="F212" s="102">
        <v>12755489707</v>
      </c>
      <c r="G212" s="102" t="s">
        <v>935</v>
      </c>
      <c r="H212" s="102" t="s">
        <v>43</v>
      </c>
      <c r="I212" s="102"/>
      <c r="J212" s="102" t="s">
        <v>17</v>
      </c>
      <c r="K212" s="103">
        <v>43801</v>
      </c>
      <c r="L212" s="102" t="s">
        <v>936</v>
      </c>
      <c r="M212" s="102" t="s">
        <v>123</v>
      </c>
      <c r="N212" s="102" t="s">
        <v>124</v>
      </c>
      <c r="O212" s="102" t="s">
        <v>125</v>
      </c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spans="1:26" ht="15.75" customHeight="1" x14ac:dyDescent="0.2">
      <c r="A213" s="102" t="s">
        <v>117</v>
      </c>
      <c r="B213" s="103">
        <v>43083</v>
      </c>
      <c r="C213" s="102" t="s">
        <v>118</v>
      </c>
      <c r="D213" s="102" t="s">
        <v>953</v>
      </c>
      <c r="E213" s="102" t="s">
        <v>954</v>
      </c>
      <c r="F213" s="102">
        <v>66403618920</v>
      </c>
      <c r="G213" s="102" t="s">
        <v>955</v>
      </c>
      <c r="H213" s="102" t="s">
        <v>41</v>
      </c>
      <c r="I213" s="102"/>
      <c r="J213" s="102" t="s">
        <v>17</v>
      </c>
      <c r="K213" s="103">
        <v>43915</v>
      </c>
      <c r="L213" s="102" t="s">
        <v>956</v>
      </c>
      <c r="M213" s="102" t="s">
        <v>957</v>
      </c>
      <c r="N213" s="102" t="s">
        <v>958</v>
      </c>
      <c r="O213" s="102" t="s">
        <v>125</v>
      </c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spans="1:26" ht="15.75" customHeight="1" x14ac:dyDescent="0.2">
      <c r="A214" s="102" t="s">
        <v>117</v>
      </c>
      <c r="B214" s="103">
        <v>43083</v>
      </c>
      <c r="C214" s="102" t="s">
        <v>118</v>
      </c>
      <c r="D214" s="102" t="s">
        <v>949</v>
      </c>
      <c r="E214" s="102" t="s">
        <v>950</v>
      </c>
      <c r="F214" s="102">
        <v>13175727778</v>
      </c>
      <c r="G214" s="102" t="s">
        <v>951</v>
      </c>
      <c r="H214" s="102" t="s">
        <v>37</v>
      </c>
      <c r="I214" s="102"/>
      <c r="J214" s="102" t="s">
        <v>17</v>
      </c>
      <c r="K214" s="103">
        <v>43782</v>
      </c>
      <c r="L214" s="102" t="s">
        <v>952</v>
      </c>
      <c r="M214" s="102" t="s">
        <v>123</v>
      </c>
      <c r="N214" s="102" t="s">
        <v>124</v>
      </c>
      <c r="O214" s="102" t="s">
        <v>125</v>
      </c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spans="1:26" ht="15.75" customHeight="1" x14ac:dyDescent="0.2">
      <c r="A215" s="102" t="s">
        <v>117</v>
      </c>
      <c r="B215" s="103">
        <v>43084</v>
      </c>
      <c r="C215" s="102" t="s">
        <v>118</v>
      </c>
      <c r="D215" s="102" t="s">
        <v>963</v>
      </c>
      <c r="E215" s="102" t="s">
        <v>964</v>
      </c>
      <c r="F215" s="102">
        <v>9547534700</v>
      </c>
      <c r="G215" s="102" t="s">
        <v>965</v>
      </c>
      <c r="H215" s="102"/>
      <c r="I215" s="102"/>
      <c r="J215" s="102" t="s">
        <v>19</v>
      </c>
      <c r="K215" s="102"/>
      <c r="L215" s="102" t="s">
        <v>966</v>
      </c>
      <c r="M215" s="102" t="s">
        <v>123</v>
      </c>
      <c r="N215" s="102" t="s">
        <v>124</v>
      </c>
      <c r="O215" s="102" t="s">
        <v>125</v>
      </c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spans="1:26" ht="15.75" customHeight="1" x14ac:dyDescent="0.2">
      <c r="A216" s="102" t="s">
        <v>117</v>
      </c>
      <c r="B216" s="103">
        <v>43084</v>
      </c>
      <c r="C216" s="102" t="s">
        <v>118</v>
      </c>
      <c r="D216" s="102" t="s">
        <v>967</v>
      </c>
      <c r="E216" s="102" t="s">
        <v>964</v>
      </c>
      <c r="F216" s="102">
        <v>9547534700</v>
      </c>
      <c r="G216" s="102" t="s">
        <v>965</v>
      </c>
      <c r="H216" s="102"/>
      <c r="I216" s="102"/>
      <c r="J216" s="102" t="s">
        <v>19</v>
      </c>
      <c r="K216" s="102"/>
      <c r="L216" s="102" t="s">
        <v>966</v>
      </c>
      <c r="M216" s="102" t="s">
        <v>123</v>
      </c>
      <c r="N216" s="102" t="s">
        <v>124</v>
      </c>
      <c r="O216" s="102" t="s">
        <v>125</v>
      </c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spans="1:26" ht="15.75" customHeight="1" x14ac:dyDescent="0.2">
      <c r="A217" s="102" t="s">
        <v>117</v>
      </c>
      <c r="B217" s="103">
        <v>43084</v>
      </c>
      <c r="C217" s="102" t="s">
        <v>118</v>
      </c>
      <c r="D217" s="102" t="s">
        <v>968</v>
      </c>
      <c r="E217" s="102" t="s">
        <v>969</v>
      </c>
      <c r="F217" s="102">
        <v>8387894710</v>
      </c>
      <c r="G217" s="102" t="s">
        <v>970</v>
      </c>
      <c r="H217" s="102" t="s">
        <v>43</v>
      </c>
      <c r="I217" s="102"/>
      <c r="J217" s="102" t="s">
        <v>17</v>
      </c>
      <c r="K217" s="103">
        <v>44018</v>
      </c>
      <c r="L217" s="102" t="s">
        <v>971</v>
      </c>
      <c r="M217" s="102" t="s">
        <v>123</v>
      </c>
      <c r="N217" s="102" t="s">
        <v>124</v>
      </c>
      <c r="O217" s="102" t="s">
        <v>125</v>
      </c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spans="1:26" ht="15.75" customHeight="1" x14ac:dyDescent="0.2">
      <c r="A218" s="102" t="s">
        <v>117</v>
      </c>
      <c r="B218" s="103">
        <v>43084</v>
      </c>
      <c r="C218" s="102" t="s">
        <v>118</v>
      </c>
      <c r="D218" s="102" t="s">
        <v>959</v>
      </c>
      <c r="E218" s="102" t="s">
        <v>960</v>
      </c>
      <c r="F218" s="102">
        <v>14011858781</v>
      </c>
      <c r="G218" s="102" t="s">
        <v>961</v>
      </c>
      <c r="H218" s="102"/>
      <c r="I218" s="102"/>
      <c r="J218" s="102" t="s">
        <v>20</v>
      </c>
      <c r="K218" s="102"/>
      <c r="L218" s="102" t="s">
        <v>962</v>
      </c>
      <c r="M218" s="102" t="s">
        <v>447</v>
      </c>
      <c r="N218" s="102" t="s">
        <v>124</v>
      </c>
      <c r="O218" s="102" t="s">
        <v>125</v>
      </c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spans="1:26" ht="15.75" customHeight="1" x14ac:dyDescent="0.2">
      <c r="A219" s="102" t="s">
        <v>117</v>
      </c>
      <c r="B219" s="103">
        <v>43088</v>
      </c>
      <c r="C219" s="102" t="s">
        <v>118</v>
      </c>
      <c r="D219" s="102" t="s">
        <v>972</v>
      </c>
      <c r="E219" s="102" t="s">
        <v>973</v>
      </c>
      <c r="F219" s="102">
        <v>321551745</v>
      </c>
      <c r="G219" s="102" t="s">
        <v>974</v>
      </c>
      <c r="H219" s="102" t="s">
        <v>42</v>
      </c>
      <c r="I219" s="102"/>
      <c r="J219" s="102" t="s">
        <v>17</v>
      </c>
      <c r="K219" s="103">
        <v>43957</v>
      </c>
      <c r="L219" s="102" t="s">
        <v>975</v>
      </c>
      <c r="M219" s="102" t="s">
        <v>123</v>
      </c>
      <c r="N219" s="102" t="s">
        <v>124</v>
      </c>
      <c r="O219" s="102" t="s">
        <v>125</v>
      </c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spans="1:26" ht="15.75" customHeight="1" x14ac:dyDescent="0.2">
      <c r="A220" s="102" t="s">
        <v>117</v>
      </c>
      <c r="B220" s="103">
        <v>43089</v>
      </c>
      <c r="C220" s="102" t="s">
        <v>118</v>
      </c>
      <c r="D220" s="102" t="s">
        <v>976</v>
      </c>
      <c r="E220" s="102" t="s">
        <v>977</v>
      </c>
      <c r="F220" s="102">
        <v>10254143733</v>
      </c>
      <c r="G220" s="102" t="s">
        <v>978</v>
      </c>
      <c r="H220" s="102"/>
      <c r="I220" s="102"/>
      <c r="J220" s="102" t="s">
        <v>20</v>
      </c>
      <c r="K220" s="102"/>
      <c r="L220" s="102" t="s">
        <v>979</v>
      </c>
      <c r="M220" s="102" t="s">
        <v>206</v>
      </c>
      <c r="N220" s="102" t="s">
        <v>124</v>
      </c>
      <c r="O220" s="102" t="s">
        <v>125</v>
      </c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spans="1:26" ht="15.75" customHeight="1" x14ac:dyDescent="0.2">
      <c r="A221" s="102" t="s">
        <v>117</v>
      </c>
      <c r="B221" s="103">
        <v>43126</v>
      </c>
      <c r="C221" s="102" t="s">
        <v>118</v>
      </c>
      <c r="D221" s="102" t="s">
        <v>980</v>
      </c>
      <c r="E221" s="102" t="s">
        <v>981</v>
      </c>
      <c r="F221" s="102">
        <v>12424490783</v>
      </c>
      <c r="G221" s="102" t="s">
        <v>982</v>
      </c>
      <c r="H221" s="102"/>
      <c r="I221" s="102"/>
      <c r="J221" s="102" t="s">
        <v>19</v>
      </c>
      <c r="K221" s="102"/>
      <c r="L221" s="102" t="s">
        <v>983</v>
      </c>
      <c r="M221" s="102" t="s">
        <v>123</v>
      </c>
      <c r="N221" s="102" t="s">
        <v>124</v>
      </c>
      <c r="O221" s="102" t="s">
        <v>125</v>
      </c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spans="1:26" ht="15.75" customHeight="1" x14ac:dyDescent="0.2">
      <c r="A222" s="102" t="s">
        <v>117</v>
      </c>
      <c r="B222" s="103">
        <v>43132</v>
      </c>
      <c r="C222" s="102" t="s">
        <v>118</v>
      </c>
      <c r="D222" s="102" t="s">
        <v>937</v>
      </c>
      <c r="E222" s="102" t="s">
        <v>938</v>
      </c>
      <c r="F222" s="102">
        <v>11107192722</v>
      </c>
      <c r="G222" s="102" t="s">
        <v>939</v>
      </c>
      <c r="H222" s="102" t="s">
        <v>40</v>
      </c>
      <c r="I222" s="102"/>
      <c r="J222" s="102" t="s">
        <v>17</v>
      </c>
      <c r="K222" s="103">
        <v>43815</v>
      </c>
      <c r="L222" s="102" t="s">
        <v>940</v>
      </c>
      <c r="M222" s="102" t="s">
        <v>123</v>
      </c>
      <c r="N222" s="102" t="s">
        <v>124</v>
      </c>
      <c r="O222" s="102" t="s">
        <v>125</v>
      </c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spans="1:26" ht="15.75" customHeight="1" x14ac:dyDescent="0.2">
      <c r="A223" s="102" t="s">
        <v>117</v>
      </c>
      <c r="B223" s="103">
        <v>43150</v>
      </c>
      <c r="C223" s="102" t="s">
        <v>118</v>
      </c>
      <c r="D223" s="102" t="s">
        <v>984</v>
      </c>
      <c r="E223" s="102" t="s">
        <v>985</v>
      </c>
      <c r="F223" s="102">
        <v>7439026705</v>
      </c>
      <c r="G223" s="102" t="s">
        <v>986</v>
      </c>
      <c r="H223" s="102" t="s">
        <v>40</v>
      </c>
      <c r="I223" s="102"/>
      <c r="J223" s="102" t="s">
        <v>17</v>
      </c>
      <c r="K223" s="103">
        <v>43977</v>
      </c>
      <c r="L223" s="102" t="s">
        <v>987</v>
      </c>
      <c r="M223" s="102" t="s">
        <v>123</v>
      </c>
      <c r="N223" s="102" t="s">
        <v>124</v>
      </c>
      <c r="O223" s="102" t="s">
        <v>125</v>
      </c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spans="1:26" ht="15.75" customHeight="1" x14ac:dyDescent="0.2">
      <c r="A224" s="102" t="s">
        <v>117</v>
      </c>
      <c r="B224" s="103">
        <v>43202</v>
      </c>
      <c r="C224" s="102" t="s">
        <v>118</v>
      </c>
      <c r="D224" s="102" t="s">
        <v>988</v>
      </c>
      <c r="E224" s="102" t="s">
        <v>981</v>
      </c>
      <c r="F224" s="102">
        <v>12424490783</v>
      </c>
      <c r="G224" s="102" t="s">
        <v>982</v>
      </c>
      <c r="H224" s="102"/>
      <c r="I224" s="102"/>
      <c r="J224" s="102" t="s">
        <v>19</v>
      </c>
      <c r="K224" s="102"/>
      <c r="L224" s="102" t="s">
        <v>983</v>
      </c>
      <c r="M224" s="102" t="s">
        <v>123</v>
      </c>
      <c r="N224" s="102" t="s">
        <v>124</v>
      </c>
      <c r="O224" s="102" t="s">
        <v>125</v>
      </c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spans="1:26" ht="15.75" customHeight="1" x14ac:dyDescent="0.2">
      <c r="A225" s="102" t="s">
        <v>117</v>
      </c>
      <c r="B225" s="103">
        <v>43315</v>
      </c>
      <c r="C225" s="102" t="s">
        <v>118</v>
      </c>
      <c r="D225" s="102" t="s">
        <v>989</v>
      </c>
      <c r="E225" s="102" t="s">
        <v>990</v>
      </c>
      <c r="F225" s="102">
        <v>11410528731</v>
      </c>
      <c r="G225" s="102" t="s">
        <v>991</v>
      </c>
      <c r="H225" s="102" t="s">
        <v>45</v>
      </c>
      <c r="I225" s="102"/>
      <c r="J225" s="102" t="s">
        <v>17</v>
      </c>
      <c r="K225" s="103">
        <v>44295</v>
      </c>
      <c r="L225" s="102" t="s">
        <v>992</v>
      </c>
      <c r="M225" s="102" t="s">
        <v>993</v>
      </c>
      <c r="N225" s="102" t="s">
        <v>124</v>
      </c>
      <c r="O225" s="102" t="s">
        <v>125</v>
      </c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spans="1:26" ht="15.75" customHeight="1" x14ac:dyDescent="0.2">
      <c r="A226" s="102" t="s">
        <v>117</v>
      </c>
      <c r="B226" s="103">
        <v>43315</v>
      </c>
      <c r="C226" s="102" t="s">
        <v>118</v>
      </c>
      <c r="D226" s="102" t="s">
        <v>994</v>
      </c>
      <c r="E226" s="102" t="s">
        <v>995</v>
      </c>
      <c r="F226" s="102">
        <v>5461478794</v>
      </c>
      <c r="G226" s="102" t="s">
        <v>996</v>
      </c>
      <c r="H226" s="102" t="s">
        <v>40</v>
      </c>
      <c r="I226" s="102"/>
      <c r="J226" s="102" t="s">
        <v>17</v>
      </c>
      <c r="K226" s="103">
        <v>44182</v>
      </c>
      <c r="L226" s="102" t="s">
        <v>997</v>
      </c>
      <c r="M226" s="102" t="s">
        <v>123</v>
      </c>
      <c r="N226" s="102" t="s">
        <v>124</v>
      </c>
      <c r="O226" s="102" t="s">
        <v>125</v>
      </c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spans="1:26" ht="15.75" customHeight="1" x14ac:dyDescent="0.2">
      <c r="A227" s="102" t="s">
        <v>117</v>
      </c>
      <c r="B227" s="103">
        <v>43315</v>
      </c>
      <c r="C227" s="102" t="s">
        <v>118</v>
      </c>
      <c r="D227" s="102" t="s">
        <v>998</v>
      </c>
      <c r="E227" s="102" t="s">
        <v>999</v>
      </c>
      <c r="F227" s="102">
        <v>10264697758</v>
      </c>
      <c r="G227" s="102" t="s">
        <v>1000</v>
      </c>
      <c r="H227" s="102" t="s">
        <v>39</v>
      </c>
      <c r="I227" s="102"/>
      <c r="J227" s="102" t="s">
        <v>17</v>
      </c>
      <c r="K227" s="103">
        <v>44404</v>
      </c>
      <c r="L227" s="102" t="s">
        <v>1001</v>
      </c>
      <c r="M227" s="102" t="s">
        <v>123</v>
      </c>
      <c r="N227" s="102" t="s">
        <v>124</v>
      </c>
      <c r="O227" s="102" t="s">
        <v>125</v>
      </c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ht="15.75" customHeight="1" x14ac:dyDescent="0.2">
      <c r="A228" s="102" t="s">
        <v>117</v>
      </c>
      <c r="B228" s="103">
        <v>43318</v>
      </c>
      <c r="C228" s="102" t="s">
        <v>118</v>
      </c>
      <c r="D228" s="102" t="s">
        <v>1006</v>
      </c>
      <c r="E228" s="102" t="s">
        <v>1007</v>
      </c>
      <c r="F228" s="102">
        <v>5142235703</v>
      </c>
      <c r="G228" s="102" t="s">
        <v>1008</v>
      </c>
      <c r="H228" s="102" t="s">
        <v>40</v>
      </c>
      <c r="I228" s="102"/>
      <c r="J228" s="102" t="s">
        <v>17</v>
      </c>
      <c r="K228" s="103">
        <v>44183</v>
      </c>
      <c r="L228" s="102" t="s">
        <v>1009</v>
      </c>
      <c r="M228" s="102" t="s">
        <v>123</v>
      </c>
      <c r="N228" s="102" t="s">
        <v>124</v>
      </c>
      <c r="O228" s="102" t="s">
        <v>125</v>
      </c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spans="1:26" ht="15.75" customHeight="1" x14ac:dyDescent="0.2">
      <c r="A229" s="102" t="s">
        <v>117</v>
      </c>
      <c r="B229" s="103">
        <v>43318</v>
      </c>
      <c r="C229" s="102" t="s">
        <v>118</v>
      </c>
      <c r="D229" s="102" t="s">
        <v>1010</v>
      </c>
      <c r="E229" s="102" t="s">
        <v>1011</v>
      </c>
      <c r="F229" s="102">
        <v>1837863784</v>
      </c>
      <c r="G229" s="102" t="s">
        <v>1012</v>
      </c>
      <c r="H229" s="102" t="s">
        <v>42</v>
      </c>
      <c r="I229" s="102"/>
      <c r="J229" s="102" t="s">
        <v>17</v>
      </c>
      <c r="K229" s="103">
        <v>44467</v>
      </c>
      <c r="L229" s="102" t="s">
        <v>1013</v>
      </c>
      <c r="M229" s="102" t="s">
        <v>123</v>
      </c>
      <c r="N229" s="102" t="s">
        <v>124</v>
      </c>
      <c r="O229" s="102" t="s">
        <v>125</v>
      </c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spans="1:26" ht="15.75" customHeight="1" x14ac:dyDescent="0.2">
      <c r="A230" s="102" t="s">
        <v>117</v>
      </c>
      <c r="B230" s="103">
        <v>43318</v>
      </c>
      <c r="C230" s="102" t="s">
        <v>118</v>
      </c>
      <c r="D230" s="102" t="s">
        <v>1002</v>
      </c>
      <c r="E230" s="102" t="s">
        <v>1003</v>
      </c>
      <c r="F230" s="102">
        <v>14963383756</v>
      </c>
      <c r="G230" s="102" t="s">
        <v>1004</v>
      </c>
      <c r="H230" s="102" t="s">
        <v>41</v>
      </c>
      <c r="I230" s="102"/>
      <c r="J230" s="102" t="s">
        <v>17</v>
      </c>
      <c r="K230" s="103">
        <v>43747</v>
      </c>
      <c r="L230" s="102" t="s">
        <v>1005</v>
      </c>
      <c r="M230" s="102" t="s">
        <v>337</v>
      </c>
      <c r="N230" s="102" t="s">
        <v>124</v>
      </c>
      <c r="O230" s="102" t="s">
        <v>125</v>
      </c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spans="1:26" ht="15.75" customHeight="1" x14ac:dyDescent="0.2">
      <c r="A231" s="102" t="s">
        <v>117</v>
      </c>
      <c r="B231" s="103">
        <v>43319</v>
      </c>
      <c r="C231" s="102" t="s">
        <v>118</v>
      </c>
      <c r="D231" s="102" t="s">
        <v>1014</v>
      </c>
      <c r="E231" s="102" t="s">
        <v>1015</v>
      </c>
      <c r="F231" s="102">
        <v>9354110703</v>
      </c>
      <c r="G231" s="102" t="s">
        <v>1016</v>
      </c>
      <c r="H231" s="102"/>
      <c r="I231" s="102"/>
      <c r="J231" s="102" t="s">
        <v>19</v>
      </c>
      <c r="K231" s="102"/>
      <c r="L231" s="102" t="s">
        <v>1017</v>
      </c>
      <c r="M231" s="102" t="s">
        <v>123</v>
      </c>
      <c r="N231" s="102" t="s">
        <v>124</v>
      </c>
      <c r="O231" s="102" t="s">
        <v>125</v>
      </c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spans="1:26" ht="15.75" customHeight="1" x14ac:dyDescent="0.2">
      <c r="A232" s="102" t="s">
        <v>117</v>
      </c>
      <c r="B232" s="103">
        <v>43319</v>
      </c>
      <c r="C232" s="102" t="s">
        <v>118</v>
      </c>
      <c r="D232" s="102" t="s">
        <v>1018</v>
      </c>
      <c r="E232" s="102" t="s">
        <v>1019</v>
      </c>
      <c r="F232" s="102">
        <v>9071003760</v>
      </c>
      <c r="G232" s="102" t="s">
        <v>1020</v>
      </c>
      <c r="H232" s="102"/>
      <c r="I232" s="102"/>
      <c r="J232" s="102" t="s">
        <v>20</v>
      </c>
      <c r="K232" s="102"/>
      <c r="L232" s="102" t="s">
        <v>1021</v>
      </c>
      <c r="M232" s="102" t="s">
        <v>1022</v>
      </c>
      <c r="N232" s="102" t="s">
        <v>124</v>
      </c>
      <c r="O232" s="102" t="s">
        <v>125</v>
      </c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spans="1:26" ht="15.75" customHeight="1" x14ac:dyDescent="0.2">
      <c r="A233" s="102" t="s">
        <v>117</v>
      </c>
      <c r="B233" s="103">
        <v>43319</v>
      </c>
      <c r="C233" s="102" t="s">
        <v>118</v>
      </c>
      <c r="D233" s="102" t="s">
        <v>1023</v>
      </c>
      <c r="E233" s="102" t="s">
        <v>1024</v>
      </c>
      <c r="F233" s="102">
        <v>11008445703</v>
      </c>
      <c r="G233" s="102" t="s">
        <v>1025</v>
      </c>
      <c r="H233" s="102" t="s">
        <v>37</v>
      </c>
      <c r="I233" s="102"/>
      <c r="J233" s="102" t="s">
        <v>17</v>
      </c>
      <c r="K233" s="103">
        <v>43922</v>
      </c>
      <c r="L233" s="102" t="s">
        <v>1026</v>
      </c>
      <c r="M233" s="102" t="s">
        <v>123</v>
      </c>
      <c r="N233" s="102" t="s">
        <v>124</v>
      </c>
      <c r="O233" s="102" t="s">
        <v>125</v>
      </c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spans="1:26" ht="15.75" customHeight="1" x14ac:dyDescent="0.2">
      <c r="A234" s="102" t="s">
        <v>117</v>
      </c>
      <c r="B234" s="103">
        <v>43320</v>
      </c>
      <c r="C234" s="102" t="s">
        <v>118</v>
      </c>
      <c r="D234" s="102" t="s">
        <v>1031</v>
      </c>
      <c r="E234" s="102" t="s">
        <v>1032</v>
      </c>
      <c r="F234" s="102">
        <v>14557994750</v>
      </c>
      <c r="G234" s="102" t="s">
        <v>1033</v>
      </c>
      <c r="H234" s="102" t="s">
        <v>42</v>
      </c>
      <c r="I234" s="102"/>
      <c r="J234" s="102" t="s">
        <v>17</v>
      </c>
      <c r="K234" s="103">
        <v>44166</v>
      </c>
      <c r="L234" s="102" t="s">
        <v>1034</v>
      </c>
      <c r="M234" s="102" t="s">
        <v>123</v>
      </c>
      <c r="N234" s="102" t="s">
        <v>124</v>
      </c>
      <c r="O234" s="102" t="s">
        <v>125</v>
      </c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spans="1:26" ht="15.75" customHeight="1" x14ac:dyDescent="0.2">
      <c r="A235" s="102" t="s">
        <v>117</v>
      </c>
      <c r="B235" s="103">
        <v>43320</v>
      </c>
      <c r="C235" s="102" t="s">
        <v>118</v>
      </c>
      <c r="D235" s="102" t="s">
        <v>1035</v>
      </c>
      <c r="E235" s="102" t="s">
        <v>1036</v>
      </c>
      <c r="F235" s="102">
        <v>12121586792</v>
      </c>
      <c r="G235" s="102" t="s">
        <v>1037</v>
      </c>
      <c r="H235" s="102" t="s">
        <v>41</v>
      </c>
      <c r="I235" s="102"/>
      <c r="J235" s="102" t="s">
        <v>17</v>
      </c>
      <c r="K235" s="103">
        <v>43921</v>
      </c>
      <c r="L235" s="102" t="s">
        <v>1038</v>
      </c>
      <c r="M235" s="102" t="s">
        <v>123</v>
      </c>
      <c r="N235" s="102" t="s">
        <v>124</v>
      </c>
      <c r="O235" s="102" t="s">
        <v>125</v>
      </c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5.75" customHeight="1" x14ac:dyDescent="0.2">
      <c r="A236" s="102" t="s">
        <v>117</v>
      </c>
      <c r="B236" s="103">
        <v>43320</v>
      </c>
      <c r="C236" s="102" t="s">
        <v>118</v>
      </c>
      <c r="D236" s="102" t="s">
        <v>1039</v>
      </c>
      <c r="E236" s="102" t="s">
        <v>1040</v>
      </c>
      <c r="F236" s="102">
        <v>4891563630</v>
      </c>
      <c r="G236" s="102" t="s">
        <v>1041</v>
      </c>
      <c r="H236" s="102" t="s">
        <v>39</v>
      </c>
      <c r="I236" s="102"/>
      <c r="J236" s="102" t="s">
        <v>17</v>
      </c>
      <c r="K236" s="103">
        <v>44180</v>
      </c>
      <c r="L236" s="102" t="s">
        <v>1042</v>
      </c>
      <c r="M236" s="102" t="s">
        <v>1043</v>
      </c>
      <c r="N236" s="102" t="s">
        <v>351</v>
      </c>
      <c r="O236" s="102" t="s">
        <v>125</v>
      </c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spans="1:26" ht="15.75" customHeight="1" x14ac:dyDescent="0.2">
      <c r="A237" s="102" t="s">
        <v>117</v>
      </c>
      <c r="B237" s="103">
        <v>43320</v>
      </c>
      <c r="C237" s="102" t="s">
        <v>118</v>
      </c>
      <c r="D237" s="102" t="s">
        <v>1027</v>
      </c>
      <c r="E237" s="102" t="s">
        <v>1028</v>
      </c>
      <c r="F237" s="102">
        <v>8991050760</v>
      </c>
      <c r="G237" s="102" t="s">
        <v>1029</v>
      </c>
      <c r="H237" s="102" t="s">
        <v>37</v>
      </c>
      <c r="I237" s="102"/>
      <c r="J237" s="102" t="s">
        <v>17</v>
      </c>
      <c r="K237" s="103">
        <v>43950</v>
      </c>
      <c r="L237" s="102" t="s">
        <v>1030</v>
      </c>
      <c r="M237" s="102" t="s">
        <v>123</v>
      </c>
      <c r="N237" s="102" t="s">
        <v>124</v>
      </c>
      <c r="O237" s="102" t="s">
        <v>125</v>
      </c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spans="1:26" ht="15.75" customHeight="1" x14ac:dyDescent="0.2">
      <c r="A238" s="102" t="s">
        <v>117</v>
      </c>
      <c r="B238" s="103">
        <v>43320</v>
      </c>
      <c r="C238" s="102" t="s">
        <v>118</v>
      </c>
      <c r="D238" s="102" t="s">
        <v>1044</v>
      </c>
      <c r="E238" s="102" t="s">
        <v>1045</v>
      </c>
      <c r="F238" s="102">
        <v>203010140</v>
      </c>
      <c r="G238" s="102" t="s">
        <v>1046</v>
      </c>
      <c r="H238" s="102" t="s">
        <v>46</v>
      </c>
      <c r="I238" s="102"/>
      <c r="J238" s="102" t="s">
        <v>17</v>
      </c>
      <c r="K238" s="103">
        <v>44475</v>
      </c>
      <c r="L238" s="102" t="s">
        <v>1047</v>
      </c>
      <c r="M238" s="102" t="s">
        <v>123</v>
      </c>
      <c r="N238" s="102" t="s">
        <v>124</v>
      </c>
      <c r="O238" s="102" t="s">
        <v>125</v>
      </c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spans="1:26" ht="15.75" customHeight="1" x14ac:dyDescent="0.2">
      <c r="A239" s="102" t="s">
        <v>117</v>
      </c>
      <c r="B239" s="103">
        <v>43321</v>
      </c>
      <c r="C239" s="102" t="s">
        <v>118</v>
      </c>
      <c r="D239" s="102" t="s">
        <v>1048</v>
      </c>
      <c r="E239" s="102" t="s">
        <v>1049</v>
      </c>
      <c r="F239" s="102">
        <v>11657061728</v>
      </c>
      <c r="G239" s="102" t="s">
        <v>1050</v>
      </c>
      <c r="H239" s="102"/>
      <c r="I239" s="102"/>
      <c r="J239" s="102" t="s">
        <v>20</v>
      </c>
      <c r="K239" s="102"/>
      <c r="L239" s="102" t="s">
        <v>1051</v>
      </c>
      <c r="M239" s="102" t="s">
        <v>123</v>
      </c>
      <c r="N239" s="102" t="s">
        <v>124</v>
      </c>
      <c r="O239" s="102" t="s">
        <v>125</v>
      </c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spans="1:26" ht="15.75" customHeight="1" x14ac:dyDescent="0.2">
      <c r="A240" s="102" t="s">
        <v>117</v>
      </c>
      <c r="B240" s="103">
        <v>43321</v>
      </c>
      <c r="C240" s="102" t="s">
        <v>118</v>
      </c>
      <c r="D240" s="102" t="s">
        <v>1052</v>
      </c>
      <c r="E240" s="102" t="s">
        <v>1053</v>
      </c>
      <c r="F240" s="102">
        <v>14613792703</v>
      </c>
      <c r="G240" s="102" t="s">
        <v>1054</v>
      </c>
      <c r="H240" s="102" t="s">
        <v>42</v>
      </c>
      <c r="I240" s="102"/>
      <c r="J240" s="102" t="s">
        <v>17</v>
      </c>
      <c r="K240" s="103">
        <v>44250</v>
      </c>
      <c r="L240" s="102" t="s">
        <v>1055</v>
      </c>
      <c r="M240" s="102" t="s">
        <v>123</v>
      </c>
      <c r="N240" s="102" t="s">
        <v>124</v>
      </c>
      <c r="O240" s="102" t="s">
        <v>125</v>
      </c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spans="1:26" ht="15.75" customHeight="1" x14ac:dyDescent="0.2">
      <c r="A241" s="102" t="s">
        <v>117</v>
      </c>
      <c r="B241" s="103">
        <v>43321</v>
      </c>
      <c r="C241" s="102" t="s">
        <v>118</v>
      </c>
      <c r="D241" s="102" t="s">
        <v>1056</v>
      </c>
      <c r="E241" s="102" t="s">
        <v>1057</v>
      </c>
      <c r="F241" s="102">
        <v>7879723714</v>
      </c>
      <c r="G241" s="102" t="s">
        <v>1058</v>
      </c>
      <c r="H241" s="102" t="s">
        <v>35</v>
      </c>
      <c r="I241" s="102"/>
      <c r="J241" s="102" t="s">
        <v>17</v>
      </c>
      <c r="K241" s="103">
        <v>44299</v>
      </c>
      <c r="L241" s="102" t="s">
        <v>1059</v>
      </c>
      <c r="M241" s="102" t="s">
        <v>123</v>
      </c>
      <c r="N241" s="102" t="s">
        <v>124</v>
      </c>
      <c r="O241" s="102" t="s">
        <v>125</v>
      </c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spans="1:26" ht="15.75" customHeight="1" x14ac:dyDescent="0.2">
      <c r="A242" s="102" t="s">
        <v>117</v>
      </c>
      <c r="B242" s="103">
        <v>43321</v>
      </c>
      <c r="C242" s="102" t="s">
        <v>118</v>
      </c>
      <c r="D242" s="102" t="s">
        <v>1060</v>
      </c>
      <c r="E242" s="102" t="s">
        <v>1061</v>
      </c>
      <c r="F242" s="102">
        <v>13509548701</v>
      </c>
      <c r="G242" s="102" t="s">
        <v>1062</v>
      </c>
      <c r="H242" s="102" t="s">
        <v>42</v>
      </c>
      <c r="I242" s="102"/>
      <c r="J242" s="102" t="s">
        <v>17</v>
      </c>
      <c r="K242" s="103">
        <v>44117</v>
      </c>
      <c r="L242" s="102" t="s">
        <v>1063</v>
      </c>
      <c r="M242" s="102" t="s">
        <v>123</v>
      </c>
      <c r="N242" s="102" t="s">
        <v>124</v>
      </c>
      <c r="O242" s="102" t="s">
        <v>125</v>
      </c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spans="1:26" ht="15.75" customHeight="1" x14ac:dyDescent="0.2">
      <c r="A243" s="102" t="s">
        <v>117</v>
      </c>
      <c r="B243" s="103">
        <v>43448</v>
      </c>
      <c r="C243" s="102" t="s">
        <v>118</v>
      </c>
      <c r="D243" s="102" t="s">
        <v>1084</v>
      </c>
      <c r="E243" s="102" t="s">
        <v>1085</v>
      </c>
      <c r="F243" s="102">
        <v>8797839744</v>
      </c>
      <c r="G243" s="102" t="s">
        <v>1086</v>
      </c>
      <c r="H243" s="102" t="s">
        <v>39</v>
      </c>
      <c r="I243" s="102"/>
      <c r="J243" s="102" t="s">
        <v>17</v>
      </c>
      <c r="K243" s="103">
        <v>44379</v>
      </c>
      <c r="L243" s="102" t="s">
        <v>1087</v>
      </c>
      <c r="M243" s="102" t="s">
        <v>123</v>
      </c>
      <c r="N243" s="102" t="s">
        <v>124</v>
      </c>
      <c r="O243" s="102" t="s">
        <v>125</v>
      </c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6" ht="15.75" customHeight="1" x14ac:dyDescent="0.2">
      <c r="A244" s="102" t="s">
        <v>117</v>
      </c>
      <c r="B244" s="103">
        <v>43448</v>
      </c>
      <c r="C244" s="102" t="s">
        <v>118</v>
      </c>
      <c r="D244" s="102" t="s">
        <v>1064</v>
      </c>
      <c r="E244" s="102" t="s">
        <v>1065</v>
      </c>
      <c r="F244" s="102">
        <v>11023034700</v>
      </c>
      <c r="G244" s="102" t="s">
        <v>1066</v>
      </c>
      <c r="H244" s="102" t="s">
        <v>45</v>
      </c>
      <c r="I244" s="102"/>
      <c r="J244" s="102" t="s">
        <v>17</v>
      </c>
      <c r="K244" s="103">
        <v>44321</v>
      </c>
      <c r="L244" s="102" t="s">
        <v>1067</v>
      </c>
      <c r="M244" s="102" t="s">
        <v>123</v>
      </c>
      <c r="N244" s="102" t="s">
        <v>124</v>
      </c>
      <c r="O244" s="102" t="s">
        <v>125</v>
      </c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spans="1:26" ht="15.75" customHeight="1" x14ac:dyDescent="0.2">
      <c r="A245" s="102" t="s">
        <v>117</v>
      </c>
      <c r="B245" s="103">
        <v>43448</v>
      </c>
      <c r="C245" s="102" t="s">
        <v>118</v>
      </c>
      <c r="D245" s="102" t="s">
        <v>1080</v>
      </c>
      <c r="E245" s="102" t="s">
        <v>1081</v>
      </c>
      <c r="F245" s="102">
        <v>13565531762</v>
      </c>
      <c r="G245" s="102" t="s">
        <v>1082</v>
      </c>
      <c r="H245" s="102" t="s">
        <v>42</v>
      </c>
      <c r="I245" s="102"/>
      <c r="J245" s="102" t="s">
        <v>17</v>
      </c>
      <c r="K245" s="103">
        <v>44349</v>
      </c>
      <c r="L245" s="102" t="s">
        <v>1083</v>
      </c>
      <c r="M245" s="102" t="s">
        <v>123</v>
      </c>
      <c r="N245" s="102" t="s">
        <v>124</v>
      </c>
      <c r="O245" s="102" t="s">
        <v>125</v>
      </c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spans="1:26" ht="15.75" customHeight="1" x14ac:dyDescent="0.2">
      <c r="A246" s="102" t="s">
        <v>117</v>
      </c>
      <c r="B246" s="103">
        <v>43448</v>
      </c>
      <c r="C246" s="102" t="s">
        <v>118</v>
      </c>
      <c r="D246" s="102" t="s">
        <v>1092</v>
      </c>
      <c r="E246" s="102" t="s">
        <v>1093</v>
      </c>
      <c r="F246" s="102">
        <v>13973322716</v>
      </c>
      <c r="G246" s="102" t="s">
        <v>1094</v>
      </c>
      <c r="H246" s="102"/>
      <c r="I246" s="102"/>
      <c r="J246" s="102" t="s">
        <v>19</v>
      </c>
      <c r="K246" s="102"/>
      <c r="L246" s="102" t="s">
        <v>1095</v>
      </c>
      <c r="M246" s="102" t="s">
        <v>123</v>
      </c>
      <c r="N246" s="102" t="s">
        <v>124</v>
      </c>
      <c r="O246" s="102" t="s">
        <v>125</v>
      </c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spans="1:26" ht="15.75" customHeight="1" x14ac:dyDescent="0.2">
      <c r="A247" s="102" t="s">
        <v>117</v>
      </c>
      <c r="B247" s="103">
        <v>43448</v>
      </c>
      <c r="C247" s="102" t="s">
        <v>118</v>
      </c>
      <c r="D247" s="102" t="s">
        <v>1088</v>
      </c>
      <c r="E247" s="102" t="s">
        <v>1089</v>
      </c>
      <c r="F247" s="102">
        <v>11344762727</v>
      </c>
      <c r="G247" s="102" t="s">
        <v>1090</v>
      </c>
      <c r="H247" s="102"/>
      <c r="I247" s="102"/>
      <c r="J247" s="102" t="s">
        <v>19</v>
      </c>
      <c r="K247" s="102"/>
      <c r="L247" s="102" t="s">
        <v>1091</v>
      </c>
      <c r="M247" s="102" t="s">
        <v>123</v>
      </c>
      <c r="N247" s="102" t="s">
        <v>124</v>
      </c>
      <c r="O247" s="102" t="s">
        <v>125</v>
      </c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spans="1:26" ht="15.75" customHeight="1" x14ac:dyDescent="0.2">
      <c r="A248" s="102" t="s">
        <v>117</v>
      </c>
      <c r="B248" s="103">
        <v>43448</v>
      </c>
      <c r="C248" s="102" t="s">
        <v>118</v>
      </c>
      <c r="D248" s="102" t="s">
        <v>1068</v>
      </c>
      <c r="E248" s="102" t="s">
        <v>1069</v>
      </c>
      <c r="F248" s="102">
        <v>85137111791</v>
      </c>
      <c r="G248" s="102" t="s">
        <v>1070</v>
      </c>
      <c r="H248" s="102" t="s">
        <v>45</v>
      </c>
      <c r="I248" s="102"/>
      <c r="J248" s="102" t="s">
        <v>17</v>
      </c>
      <c r="K248" s="103">
        <v>44267</v>
      </c>
      <c r="L248" s="102" t="s">
        <v>1071</v>
      </c>
      <c r="M248" s="102" t="s">
        <v>206</v>
      </c>
      <c r="N248" s="102" t="s">
        <v>124</v>
      </c>
      <c r="O248" s="102" t="s">
        <v>125</v>
      </c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spans="1:26" ht="15.75" customHeight="1" x14ac:dyDescent="0.2">
      <c r="A249" s="102" t="s">
        <v>117</v>
      </c>
      <c r="B249" s="103">
        <v>43448</v>
      </c>
      <c r="C249" s="102" t="s">
        <v>118</v>
      </c>
      <c r="D249" s="102" t="s">
        <v>1072</v>
      </c>
      <c r="E249" s="102" t="s">
        <v>1073</v>
      </c>
      <c r="F249" s="102">
        <v>5618423707</v>
      </c>
      <c r="G249" s="102" t="s">
        <v>1074</v>
      </c>
      <c r="H249" s="102"/>
      <c r="I249" s="102"/>
      <c r="J249" s="102" t="s">
        <v>19</v>
      </c>
      <c r="K249" s="102"/>
      <c r="L249" s="102" t="s">
        <v>1075</v>
      </c>
      <c r="M249" s="102" t="s">
        <v>206</v>
      </c>
      <c r="N249" s="102" t="s">
        <v>124</v>
      </c>
      <c r="O249" s="102" t="s">
        <v>125</v>
      </c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spans="1:26" ht="15.75" customHeight="1" x14ac:dyDescent="0.2">
      <c r="A250" s="102" t="s">
        <v>117</v>
      </c>
      <c r="B250" s="103">
        <v>43448</v>
      </c>
      <c r="C250" s="102" t="s">
        <v>118</v>
      </c>
      <c r="D250" s="102" t="s">
        <v>1076</v>
      </c>
      <c r="E250" s="102" t="s">
        <v>1077</v>
      </c>
      <c r="F250" s="102">
        <v>5299735707</v>
      </c>
      <c r="G250" s="102" t="s">
        <v>1078</v>
      </c>
      <c r="H250" s="102" t="s">
        <v>39</v>
      </c>
      <c r="I250" s="102"/>
      <c r="J250" s="102" t="s">
        <v>17</v>
      </c>
      <c r="K250" s="103">
        <v>44278</v>
      </c>
      <c r="L250" s="102" t="s">
        <v>1079</v>
      </c>
      <c r="M250" s="102" t="s">
        <v>123</v>
      </c>
      <c r="N250" s="102" t="s">
        <v>124</v>
      </c>
      <c r="O250" s="102" t="s">
        <v>125</v>
      </c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spans="1:26" ht="15.75" customHeight="1" x14ac:dyDescent="0.2">
      <c r="A251" s="102" t="s">
        <v>117</v>
      </c>
      <c r="B251" s="103">
        <v>43451</v>
      </c>
      <c r="C251" s="102" t="s">
        <v>118</v>
      </c>
      <c r="D251" s="102" t="s">
        <v>1096</v>
      </c>
      <c r="E251" s="102" t="s">
        <v>1097</v>
      </c>
      <c r="F251" s="102">
        <v>497837773</v>
      </c>
      <c r="G251" s="102" t="s">
        <v>1098</v>
      </c>
      <c r="H251" s="102" t="s">
        <v>48</v>
      </c>
      <c r="I251" s="102"/>
      <c r="J251" s="102" t="s">
        <v>17</v>
      </c>
      <c r="K251" s="103">
        <v>44314</v>
      </c>
      <c r="L251" s="102" t="s">
        <v>1099</v>
      </c>
      <c r="M251" s="102" t="s">
        <v>123</v>
      </c>
      <c r="N251" s="102" t="s">
        <v>124</v>
      </c>
      <c r="O251" s="102" t="s">
        <v>125</v>
      </c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spans="1:26" ht="15.75" customHeight="1" x14ac:dyDescent="0.2">
      <c r="A252" s="102" t="s">
        <v>117</v>
      </c>
      <c r="B252" s="103">
        <v>43453</v>
      </c>
      <c r="C252" s="102" t="s">
        <v>118</v>
      </c>
      <c r="D252" s="102" t="s">
        <v>1108</v>
      </c>
      <c r="E252" s="102" t="s">
        <v>1109</v>
      </c>
      <c r="F252" s="102">
        <v>5358600728</v>
      </c>
      <c r="G252" s="102" t="s">
        <v>1110</v>
      </c>
      <c r="H252" s="102"/>
      <c r="I252" s="102"/>
      <c r="J252" s="102" t="s">
        <v>20</v>
      </c>
      <c r="K252" s="102"/>
      <c r="L252" s="102" t="s">
        <v>1111</v>
      </c>
      <c r="M252" s="102" t="s">
        <v>206</v>
      </c>
      <c r="N252" s="102" t="s">
        <v>124</v>
      </c>
      <c r="O252" s="102" t="s">
        <v>125</v>
      </c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spans="1:26" ht="15.75" customHeight="1" x14ac:dyDescent="0.2">
      <c r="A253" s="102" t="s">
        <v>117</v>
      </c>
      <c r="B253" s="103">
        <v>43453</v>
      </c>
      <c r="C253" s="102" t="s">
        <v>118</v>
      </c>
      <c r="D253" s="102" t="s">
        <v>1112</v>
      </c>
      <c r="E253" s="102" t="s">
        <v>1113</v>
      </c>
      <c r="F253" s="102">
        <v>12501486773</v>
      </c>
      <c r="G253" s="102" t="s">
        <v>1114</v>
      </c>
      <c r="H253" s="102" t="s">
        <v>39</v>
      </c>
      <c r="I253" s="102"/>
      <c r="J253" s="102" t="s">
        <v>17</v>
      </c>
      <c r="K253" s="103">
        <v>44272</v>
      </c>
      <c r="L253" s="102" t="s">
        <v>1115</v>
      </c>
      <c r="M253" s="102" t="s">
        <v>123</v>
      </c>
      <c r="N253" s="102" t="s">
        <v>124</v>
      </c>
      <c r="O253" s="102" t="s">
        <v>125</v>
      </c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spans="1:26" ht="15.75" customHeight="1" x14ac:dyDescent="0.2">
      <c r="A254" s="102" t="s">
        <v>117</v>
      </c>
      <c r="B254" s="103">
        <v>43453</v>
      </c>
      <c r="C254" s="102" t="s">
        <v>118</v>
      </c>
      <c r="D254" s="102" t="s">
        <v>1100</v>
      </c>
      <c r="E254" s="102" t="s">
        <v>1101</v>
      </c>
      <c r="F254" s="102">
        <v>5208451700</v>
      </c>
      <c r="G254" s="102" t="s">
        <v>1102</v>
      </c>
      <c r="H254" s="102"/>
      <c r="I254" s="102"/>
      <c r="J254" s="102" t="s">
        <v>20</v>
      </c>
      <c r="K254" s="102"/>
      <c r="L254" s="102" t="s">
        <v>1103</v>
      </c>
      <c r="M254" s="102" t="s">
        <v>123</v>
      </c>
      <c r="N254" s="102" t="s">
        <v>124</v>
      </c>
      <c r="O254" s="102" t="s">
        <v>125</v>
      </c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spans="1:26" ht="15.75" customHeight="1" x14ac:dyDescent="0.2">
      <c r="A255" s="102" t="s">
        <v>117</v>
      </c>
      <c r="B255" s="103">
        <v>43473</v>
      </c>
      <c r="C255" s="102" t="s">
        <v>118</v>
      </c>
      <c r="D255" s="102" t="s">
        <v>1116</v>
      </c>
      <c r="E255" s="102" t="s">
        <v>1117</v>
      </c>
      <c r="F255" s="102">
        <v>10308145704</v>
      </c>
      <c r="G255" s="102" t="s">
        <v>1118</v>
      </c>
      <c r="H255" s="102" t="s">
        <v>45</v>
      </c>
      <c r="I255" s="102"/>
      <c r="J255" s="102" t="s">
        <v>17</v>
      </c>
      <c r="K255" s="103">
        <v>44550</v>
      </c>
      <c r="L255" s="102" t="s">
        <v>1119</v>
      </c>
      <c r="M255" s="102" t="s">
        <v>123</v>
      </c>
      <c r="N255" s="102" t="s">
        <v>124</v>
      </c>
      <c r="O255" s="102" t="s">
        <v>125</v>
      </c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spans="1:26" ht="15.75" customHeight="1" x14ac:dyDescent="0.2">
      <c r="A256" s="102" t="s">
        <v>117</v>
      </c>
      <c r="B256" s="103">
        <v>43476</v>
      </c>
      <c r="C256" s="102" t="s">
        <v>118</v>
      </c>
      <c r="D256" s="102" t="s">
        <v>1120</v>
      </c>
      <c r="E256" s="102" t="s">
        <v>1121</v>
      </c>
      <c r="F256" s="102">
        <v>9645230780</v>
      </c>
      <c r="G256" s="102" t="s">
        <v>1122</v>
      </c>
      <c r="H256" s="102"/>
      <c r="I256" s="102"/>
      <c r="J256" s="102" t="s">
        <v>20</v>
      </c>
      <c r="K256" s="102"/>
      <c r="L256" s="102" t="s">
        <v>1123</v>
      </c>
      <c r="M256" s="102" t="s">
        <v>123</v>
      </c>
      <c r="N256" s="102" t="s">
        <v>124</v>
      </c>
      <c r="O256" s="102" t="s">
        <v>125</v>
      </c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spans="1:26" ht="15.75" customHeight="1" x14ac:dyDescent="0.2">
      <c r="A257" s="102" t="s">
        <v>117</v>
      </c>
      <c r="B257" s="103">
        <v>43482</v>
      </c>
      <c r="C257" s="102" t="s">
        <v>118</v>
      </c>
      <c r="D257" s="102" t="s">
        <v>1124</v>
      </c>
      <c r="E257" s="102" t="s">
        <v>1125</v>
      </c>
      <c r="F257" s="102">
        <v>9502821700</v>
      </c>
      <c r="G257" s="102" t="s">
        <v>1126</v>
      </c>
      <c r="H257" s="102" t="s">
        <v>48</v>
      </c>
      <c r="I257" s="102"/>
      <c r="J257" s="102" t="s">
        <v>17</v>
      </c>
      <c r="K257" s="103">
        <v>44657</v>
      </c>
      <c r="L257" s="102" t="s">
        <v>1127</v>
      </c>
      <c r="M257" s="102" t="s">
        <v>123</v>
      </c>
      <c r="N257" s="102" t="s">
        <v>124</v>
      </c>
      <c r="O257" s="102" t="s">
        <v>125</v>
      </c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spans="1:26" ht="15.75" customHeight="1" x14ac:dyDescent="0.2">
      <c r="A258" s="102" t="s">
        <v>117</v>
      </c>
      <c r="B258" s="103">
        <v>43490</v>
      </c>
      <c r="C258" s="102" t="s">
        <v>118</v>
      </c>
      <c r="D258" s="102" t="s">
        <v>1128</v>
      </c>
      <c r="E258" s="102" t="s">
        <v>1129</v>
      </c>
      <c r="F258" s="102">
        <v>11977319700</v>
      </c>
      <c r="G258" s="102" t="s">
        <v>1130</v>
      </c>
      <c r="H258" s="102" t="s">
        <v>42</v>
      </c>
      <c r="I258" s="102"/>
      <c r="J258" s="102" t="s">
        <v>17</v>
      </c>
      <c r="K258" s="103">
        <v>44375</v>
      </c>
      <c r="L258" s="102" t="s">
        <v>1131</v>
      </c>
      <c r="M258" s="102" t="s">
        <v>123</v>
      </c>
      <c r="N258" s="102" t="s">
        <v>124</v>
      </c>
      <c r="O258" s="102" t="s">
        <v>125</v>
      </c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6" ht="15.75" customHeight="1" x14ac:dyDescent="0.2">
      <c r="A259" s="102" t="s">
        <v>117</v>
      </c>
      <c r="B259" s="103">
        <v>43501</v>
      </c>
      <c r="C259" s="102" t="s">
        <v>118</v>
      </c>
      <c r="D259" s="102" t="s">
        <v>1104</v>
      </c>
      <c r="E259" s="102" t="s">
        <v>1105</v>
      </c>
      <c r="F259" s="102">
        <v>12191211771</v>
      </c>
      <c r="G259" s="102" t="s">
        <v>1106</v>
      </c>
      <c r="H259" s="102" t="s">
        <v>39</v>
      </c>
      <c r="I259" s="102"/>
      <c r="J259" s="102" t="s">
        <v>17</v>
      </c>
      <c r="K259" s="103">
        <v>44545</v>
      </c>
      <c r="L259" s="102" t="s">
        <v>1107</v>
      </c>
      <c r="M259" s="102" t="s">
        <v>123</v>
      </c>
      <c r="N259" s="102" t="s">
        <v>124</v>
      </c>
      <c r="O259" s="102" t="s">
        <v>125</v>
      </c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spans="1:26" ht="15.75" customHeight="1" x14ac:dyDescent="0.2">
      <c r="A260" s="102" t="s">
        <v>1132</v>
      </c>
      <c r="B260" s="103">
        <v>43503</v>
      </c>
      <c r="C260" s="102" t="s">
        <v>118</v>
      </c>
      <c r="D260" s="102" t="s">
        <v>1133</v>
      </c>
      <c r="E260" s="102" t="s">
        <v>1134</v>
      </c>
      <c r="F260" s="102">
        <v>85708313900</v>
      </c>
      <c r="G260" s="102" t="s">
        <v>1135</v>
      </c>
      <c r="H260" s="102" t="s">
        <v>47</v>
      </c>
      <c r="I260" s="102"/>
      <c r="J260" s="102" t="s">
        <v>17</v>
      </c>
      <c r="K260" s="103">
        <v>44650</v>
      </c>
      <c r="L260" s="102" t="s">
        <v>1136</v>
      </c>
      <c r="M260" s="102" t="s">
        <v>957</v>
      </c>
      <c r="N260" s="102" t="s">
        <v>958</v>
      </c>
      <c r="O260" s="102" t="s">
        <v>125</v>
      </c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spans="1:26" ht="15.75" customHeight="1" x14ac:dyDescent="0.2">
      <c r="A261" s="102" t="s">
        <v>1132</v>
      </c>
      <c r="B261" s="103">
        <v>43503</v>
      </c>
      <c r="C261" s="102" t="s">
        <v>118</v>
      </c>
      <c r="D261" s="102" t="s">
        <v>1137</v>
      </c>
      <c r="E261" s="102" t="s">
        <v>1138</v>
      </c>
      <c r="F261" s="102">
        <v>6118336970</v>
      </c>
      <c r="G261" s="102" t="s">
        <v>1139</v>
      </c>
      <c r="H261" s="102" t="s">
        <v>37</v>
      </c>
      <c r="I261" s="102"/>
      <c r="J261" s="102" t="s">
        <v>17</v>
      </c>
      <c r="K261" s="103">
        <v>44110</v>
      </c>
      <c r="L261" s="102" t="s">
        <v>1140</v>
      </c>
      <c r="M261" s="102" t="s">
        <v>957</v>
      </c>
      <c r="N261" s="102" t="s">
        <v>958</v>
      </c>
      <c r="O261" s="102" t="s">
        <v>125</v>
      </c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spans="1:26" ht="15.75" customHeight="1" x14ac:dyDescent="0.2">
      <c r="A262" s="102" t="s">
        <v>1132</v>
      </c>
      <c r="B262" s="103">
        <v>43503</v>
      </c>
      <c r="C262" s="102" t="s">
        <v>118</v>
      </c>
      <c r="D262" s="102" t="s">
        <v>1190</v>
      </c>
      <c r="E262" s="102" t="s">
        <v>1191</v>
      </c>
      <c r="F262" s="102">
        <v>83622012900</v>
      </c>
      <c r="G262" s="102" t="s">
        <v>1192</v>
      </c>
      <c r="H262" s="102" t="s">
        <v>45</v>
      </c>
      <c r="I262" s="102"/>
      <c r="J262" s="102" t="s">
        <v>17</v>
      </c>
      <c r="K262" s="103">
        <v>44386</v>
      </c>
      <c r="L262" s="102" t="s">
        <v>1193</v>
      </c>
      <c r="M262" s="102" t="s">
        <v>123</v>
      </c>
      <c r="N262" s="102" t="s">
        <v>124</v>
      </c>
      <c r="O262" s="102" t="s">
        <v>125</v>
      </c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spans="1:26" ht="15.75" customHeight="1" x14ac:dyDescent="0.2">
      <c r="A263" s="102" t="s">
        <v>1132</v>
      </c>
      <c r="B263" s="103">
        <v>43503</v>
      </c>
      <c r="C263" s="102" t="s">
        <v>118</v>
      </c>
      <c r="D263" s="102" t="s">
        <v>1141</v>
      </c>
      <c r="E263" s="102" t="s">
        <v>1142</v>
      </c>
      <c r="F263" s="102">
        <v>5366180970</v>
      </c>
      <c r="G263" s="102" t="s">
        <v>1143</v>
      </c>
      <c r="H263" s="102" t="s">
        <v>41</v>
      </c>
      <c r="I263" s="102"/>
      <c r="J263" s="102" t="s">
        <v>17</v>
      </c>
      <c r="K263" s="103">
        <v>44253</v>
      </c>
      <c r="L263" s="102" t="s">
        <v>1144</v>
      </c>
      <c r="M263" s="102" t="s">
        <v>123</v>
      </c>
      <c r="N263" s="102" t="s">
        <v>124</v>
      </c>
      <c r="O263" s="102" t="s">
        <v>125</v>
      </c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spans="1:26" ht="15.75" customHeight="1" x14ac:dyDescent="0.2">
      <c r="A264" s="102" t="s">
        <v>1132</v>
      </c>
      <c r="B264" s="103">
        <v>43503</v>
      </c>
      <c r="C264" s="102" t="s">
        <v>118</v>
      </c>
      <c r="D264" s="102" t="s">
        <v>1174</v>
      </c>
      <c r="E264" s="102" t="s">
        <v>1175</v>
      </c>
      <c r="F264" s="102">
        <v>57433852972</v>
      </c>
      <c r="G264" s="102" t="s">
        <v>1176</v>
      </c>
      <c r="H264" s="102" t="s">
        <v>35</v>
      </c>
      <c r="I264" s="102"/>
      <c r="J264" s="102" t="s">
        <v>17</v>
      </c>
      <c r="K264" s="103">
        <v>44433</v>
      </c>
      <c r="L264" s="102" t="s">
        <v>1177</v>
      </c>
      <c r="M264" s="102" t="s">
        <v>957</v>
      </c>
      <c r="N264" s="102" t="s">
        <v>958</v>
      </c>
      <c r="O264" s="102" t="s">
        <v>125</v>
      </c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spans="1:26" ht="15.75" customHeight="1" x14ac:dyDescent="0.2">
      <c r="A265" s="102" t="s">
        <v>1132</v>
      </c>
      <c r="B265" s="103">
        <v>43503</v>
      </c>
      <c r="C265" s="102" t="s">
        <v>118</v>
      </c>
      <c r="D265" s="102" t="s">
        <v>1170</v>
      </c>
      <c r="E265" s="102" t="s">
        <v>1171</v>
      </c>
      <c r="F265" s="102">
        <v>77661753987</v>
      </c>
      <c r="G265" s="102" t="s">
        <v>1172</v>
      </c>
      <c r="H265" s="102" t="s">
        <v>39</v>
      </c>
      <c r="I265" s="102"/>
      <c r="J265" s="102" t="s">
        <v>17</v>
      </c>
      <c r="K265" s="103">
        <v>44455</v>
      </c>
      <c r="L265" s="102" t="s">
        <v>1173</v>
      </c>
      <c r="M265" s="102" t="s">
        <v>957</v>
      </c>
      <c r="N265" s="102" t="s">
        <v>958</v>
      </c>
      <c r="O265" s="102" t="s">
        <v>125</v>
      </c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spans="1:26" ht="15.75" customHeight="1" x14ac:dyDescent="0.2">
      <c r="A266" s="102" t="s">
        <v>1132</v>
      </c>
      <c r="B266" s="103">
        <v>43503</v>
      </c>
      <c r="C266" s="102" t="s">
        <v>118</v>
      </c>
      <c r="D266" s="102" t="s">
        <v>1194</v>
      </c>
      <c r="E266" s="102" t="s">
        <v>1195</v>
      </c>
      <c r="F266" s="102">
        <v>6608873980</v>
      </c>
      <c r="G266" s="102" t="s">
        <v>1196</v>
      </c>
      <c r="H266" s="102" t="s">
        <v>39</v>
      </c>
      <c r="I266" s="102"/>
      <c r="J266" s="102" t="s">
        <v>17</v>
      </c>
      <c r="K266" s="103">
        <v>44641</v>
      </c>
      <c r="L266" s="102" t="s">
        <v>1197</v>
      </c>
      <c r="M266" s="102" t="s">
        <v>123</v>
      </c>
      <c r="N266" s="102" t="s">
        <v>124</v>
      </c>
      <c r="O266" s="102" t="s">
        <v>125</v>
      </c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spans="1:26" ht="15.75" customHeight="1" x14ac:dyDescent="0.2">
      <c r="A267" s="102" t="s">
        <v>1132</v>
      </c>
      <c r="B267" s="103">
        <v>43503</v>
      </c>
      <c r="C267" s="102" t="s">
        <v>118</v>
      </c>
      <c r="D267" s="102" t="s">
        <v>1149</v>
      </c>
      <c r="E267" s="102" t="s">
        <v>1150</v>
      </c>
      <c r="F267" s="102">
        <v>6379287922</v>
      </c>
      <c r="G267" s="102" t="s">
        <v>1151</v>
      </c>
      <c r="H267" s="102" t="s">
        <v>45</v>
      </c>
      <c r="I267" s="102"/>
      <c r="J267" s="102" t="s">
        <v>17</v>
      </c>
      <c r="K267" s="103">
        <v>44307</v>
      </c>
      <c r="L267" s="102" t="s">
        <v>1152</v>
      </c>
      <c r="M267" s="102" t="s">
        <v>957</v>
      </c>
      <c r="N267" s="102" t="s">
        <v>958</v>
      </c>
      <c r="O267" s="102" t="s">
        <v>125</v>
      </c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spans="1:26" ht="15.75" customHeight="1" x14ac:dyDescent="0.2">
      <c r="A268" s="102" t="s">
        <v>1132</v>
      </c>
      <c r="B268" s="103">
        <v>43503</v>
      </c>
      <c r="C268" s="102" t="s">
        <v>118</v>
      </c>
      <c r="D268" s="102" t="s">
        <v>1157</v>
      </c>
      <c r="E268" s="102" t="s">
        <v>1158</v>
      </c>
      <c r="F268" s="102">
        <v>77277325168</v>
      </c>
      <c r="G268" s="102" t="s">
        <v>1159</v>
      </c>
      <c r="H268" s="102"/>
      <c r="I268" s="102"/>
      <c r="J268" s="102" t="s">
        <v>19</v>
      </c>
      <c r="K268" s="102"/>
      <c r="L268" s="102" t="s">
        <v>1160</v>
      </c>
      <c r="M268" s="102" t="s">
        <v>957</v>
      </c>
      <c r="N268" s="102" t="s">
        <v>958</v>
      </c>
      <c r="O268" s="102" t="s">
        <v>125</v>
      </c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spans="1:26" ht="15.75" customHeight="1" x14ac:dyDescent="0.2">
      <c r="A269" s="102" t="s">
        <v>1132</v>
      </c>
      <c r="B269" s="103">
        <v>43503</v>
      </c>
      <c r="C269" s="102" t="s">
        <v>118</v>
      </c>
      <c r="D269" s="102" t="s">
        <v>1178</v>
      </c>
      <c r="E269" s="102" t="s">
        <v>1179</v>
      </c>
      <c r="F269" s="102">
        <v>5285940958</v>
      </c>
      <c r="G269" s="102" t="s">
        <v>1180</v>
      </c>
      <c r="H269" s="102" t="s">
        <v>35</v>
      </c>
      <c r="I269" s="102"/>
      <c r="J269" s="102" t="s">
        <v>17</v>
      </c>
      <c r="K269" s="103">
        <v>44181</v>
      </c>
      <c r="L269" s="102" t="s">
        <v>1181</v>
      </c>
      <c r="M269" s="102" t="s">
        <v>123</v>
      </c>
      <c r="N269" s="102" t="s">
        <v>124</v>
      </c>
      <c r="O269" s="102" t="s">
        <v>125</v>
      </c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5.75" customHeight="1" x14ac:dyDescent="0.2">
      <c r="A270" s="102" t="s">
        <v>1132</v>
      </c>
      <c r="B270" s="103">
        <v>43503</v>
      </c>
      <c r="C270" s="102" t="s">
        <v>118</v>
      </c>
      <c r="D270" s="102" t="s">
        <v>1145</v>
      </c>
      <c r="E270" s="102" t="s">
        <v>1146</v>
      </c>
      <c r="F270" s="102">
        <v>3676892518</v>
      </c>
      <c r="G270" s="102" t="s">
        <v>1147</v>
      </c>
      <c r="H270" s="102" t="s">
        <v>35</v>
      </c>
      <c r="I270" s="102"/>
      <c r="J270" s="102" t="s">
        <v>17</v>
      </c>
      <c r="K270" s="103">
        <v>44390</v>
      </c>
      <c r="L270" s="102" t="s">
        <v>1148</v>
      </c>
      <c r="M270" s="102" t="s">
        <v>957</v>
      </c>
      <c r="N270" s="102" t="s">
        <v>958</v>
      </c>
      <c r="O270" s="102" t="s">
        <v>125</v>
      </c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spans="1:26" ht="15.75" customHeight="1" x14ac:dyDescent="0.2">
      <c r="A271" s="102" t="s">
        <v>1132</v>
      </c>
      <c r="B271" s="103">
        <v>43503</v>
      </c>
      <c r="C271" s="102" t="s">
        <v>118</v>
      </c>
      <c r="D271" s="102" t="s">
        <v>1153</v>
      </c>
      <c r="E271" s="102" t="s">
        <v>1154</v>
      </c>
      <c r="F271" s="102">
        <v>2692523989</v>
      </c>
      <c r="G271" s="102" t="s">
        <v>1155</v>
      </c>
      <c r="H271" s="102" t="s">
        <v>40</v>
      </c>
      <c r="I271" s="102"/>
      <c r="J271" s="102" t="s">
        <v>17</v>
      </c>
      <c r="K271" s="103">
        <v>44253</v>
      </c>
      <c r="L271" s="102" t="s">
        <v>1156</v>
      </c>
      <c r="M271" s="102" t="s">
        <v>957</v>
      </c>
      <c r="N271" s="102" t="s">
        <v>958</v>
      </c>
      <c r="O271" s="102" t="s">
        <v>125</v>
      </c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spans="1:26" ht="15.75" customHeight="1" x14ac:dyDescent="0.2">
      <c r="A272" s="102" t="s">
        <v>1132</v>
      </c>
      <c r="B272" s="103">
        <v>43503</v>
      </c>
      <c r="C272" s="102" t="s">
        <v>118</v>
      </c>
      <c r="D272" s="102" t="s">
        <v>1186</v>
      </c>
      <c r="E272" s="102" t="s">
        <v>1187</v>
      </c>
      <c r="F272" s="102">
        <v>994232942</v>
      </c>
      <c r="G272" s="102" t="s">
        <v>1188</v>
      </c>
      <c r="H272" s="102" t="s">
        <v>39</v>
      </c>
      <c r="I272" s="102"/>
      <c r="J272" s="102" t="s">
        <v>17</v>
      </c>
      <c r="K272" s="103">
        <v>44349</v>
      </c>
      <c r="L272" s="102" t="s">
        <v>1189</v>
      </c>
      <c r="M272" s="102" t="s">
        <v>123</v>
      </c>
      <c r="N272" s="102" t="s">
        <v>124</v>
      </c>
      <c r="O272" s="102" t="s">
        <v>125</v>
      </c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spans="1:26" ht="15.75" customHeight="1" x14ac:dyDescent="0.2">
      <c r="A273" s="102" t="s">
        <v>1132</v>
      </c>
      <c r="B273" s="103">
        <v>43503</v>
      </c>
      <c r="C273" s="102" t="s">
        <v>118</v>
      </c>
      <c r="D273" s="102" t="s">
        <v>1166</v>
      </c>
      <c r="E273" s="102" t="s">
        <v>1167</v>
      </c>
      <c r="F273" s="102">
        <v>53384504020</v>
      </c>
      <c r="G273" s="102" t="s">
        <v>1168</v>
      </c>
      <c r="H273" s="102" t="s">
        <v>43</v>
      </c>
      <c r="I273" s="102"/>
      <c r="J273" s="102" t="s">
        <v>17</v>
      </c>
      <c r="K273" s="103">
        <v>44259</v>
      </c>
      <c r="L273" s="102" t="s">
        <v>1169</v>
      </c>
      <c r="M273" s="102" t="s">
        <v>123</v>
      </c>
      <c r="N273" s="102" t="s">
        <v>124</v>
      </c>
      <c r="O273" s="102" t="s">
        <v>125</v>
      </c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spans="1:26" ht="15.75" customHeight="1" x14ac:dyDescent="0.2">
      <c r="A274" s="102" t="s">
        <v>1132</v>
      </c>
      <c r="B274" s="103">
        <v>43503</v>
      </c>
      <c r="C274" s="102" t="s">
        <v>118</v>
      </c>
      <c r="D274" s="102" t="s">
        <v>1182</v>
      </c>
      <c r="E274" s="102" t="s">
        <v>1183</v>
      </c>
      <c r="F274" s="102">
        <v>2883997900</v>
      </c>
      <c r="G274" s="102" t="s">
        <v>1184</v>
      </c>
      <c r="H274" s="102" t="s">
        <v>37</v>
      </c>
      <c r="I274" s="102"/>
      <c r="J274" s="102" t="s">
        <v>17</v>
      </c>
      <c r="K274" s="103">
        <v>44160</v>
      </c>
      <c r="L274" s="102" t="s">
        <v>1185</v>
      </c>
      <c r="M274" s="102" t="s">
        <v>123</v>
      </c>
      <c r="N274" s="102" t="s">
        <v>124</v>
      </c>
      <c r="O274" s="102" t="s">
        <v>125</v>
      </c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6" ht="15.75" customHeight="1" x14ac:dyDescent="0.2">
      <c r="A275" s="102" t="s">
        <v>1132</v>
      </c>
      <c r="B275" s="103">
        <v>43503</v>
      </c>
      <c r="C275" s="102" t="s">
        <v>118</v>
      </c>
      <c r="D275" s="102" t="s">
        <v>1161</v>
      </c>
      <c r="E275" s="102" t="s">
        <v>1162</v>
      </c>
      <c r="F275" s="102">
        <v>4143722984</v>
      </c>
      <c r="G275" s="102" t="s">
        <v>1163</v>
      </c>
      <c r="H275" s="102"/>
      <c r="I275" s="102"/>
      <c r="J275" s="102" t="s">
        <v>19</v>
      </c>
      <c r="K275" s="102"/>
      <c r="L275" s="102" t="s">
        <v>1164</v>
      </c>
      <c r="M275" s="102" t="s">
        <v>1165</v>
      </c>
      <c r="N275" s="102" t="s">
        <v>958</v>
      </c>
      <c r="O275" s="102" t="s">
        <v>125</v>
      </c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5.75" customHeight="1" x14ac:dyDescent="0.2">
      <c r="A276" s="102" t="s">
        <v>1132</v>
      </c>
      <c r="B276" s="103">
        <v>43507</v>
      </c>
      <c r="C276" s="102" t="s">
        <v>118</v>
      </c>
      <c r="D276" s="102" t="s">
        <v>1198</v>
      </c>
      <c r="E276" s="102" t="s">
        <v>1199</v>
      </c>
      <c r="F276" s="102">
        <v>15706678880</v>
      </c>
      <c r="G276" s="102" t="s">
        <v>1200</v>
      </c>
      <c r="H276" s="102" t="s">
        <v>35</v>
      </c>
      <c r="I276" s="102"/>
      <c r="J276" s="102" t="s">
        <v>17</v>
      </c>
      <c r="K276" s="103">
        <v>44378</v>
      </c>
      <c r="L276" s="102" t="s">
        <v>1201</v>
      </c>
      <c r="M276" s="102" t="s">
        <v>123</v>
      </c>
      <c r="N276" s="102" t="s">
        <v>124</v>
      </c>
      <c r="O276" s="102" t="s">
        <v>125</v>
      </c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spans="1:26" ht="15.75" customHeight="1" x14ac:dyDescent="0.2">
      <c r="A277" s="102" t="s">
        <v>1132</v>
      </c>
      <c r="B277" s="103">
        <v>43510</v>
      </c>
      <c r="C277" s="102" t="s">
        <v>728</v>
      </c>
      <c r="D277" s="102" t="s">
        <v>1202</v>
      </c>
      <c r="E277" s="102" t="s">
        <v>1203</v>
      </c>
      <c r="F277" s="102">
        <v>525800913</v>
      </c>
      <c r="G277" s="102" t="s">
        <v>1204</v>
      </c>
      <c r="H277" s="102" t="s">
        <v>37</v>
      </c>
      <c r="I277" s="102"/>
      <c r="J277" s="102" t="s">
        <v>17</v>
      </c>
      <c r="K277" s="103">
        <v>44679</v>
      </c>
      <c r="L277" s="102" t="s">
        <v>1205</v>
      </c>
      <c r="M277" s="102" t="s">
        <v>123</v>
      </c>
      <c r="N277" s="102" t="s">
        <v>124</v>
      </c>
      <c r="O277" s="102" t="s">
        <v>125</v>
      </c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spans="1:26" ht="15.75" customHeight="1" x14ac:dyDescent="0.2">
      <c r="A278" s="102" t="s">
        <v>1132</v>
      </c>
      <c r="B278" s="103">
        <v>43510</v>
      </c>
      <c r="C278" s="102" t="s">
        <v>728</v>
      </c>
      <c r="D278" s="102" t="s">
        <v>1218</v>
      </c>
      <c r="E278" s="102" t="s">
        <v>1219</v>
      </c>
      <c r="F278" s="102">
        <v>3145804928</v>
      </c>
      <c r="G278" s="102" t="s">
        <v>1220</v>
      </c>
      <c r="H278" s="102" t="s">
        <v>41</v>
      </c>
      <c r="I278" s="102"/>
      <c r="J278" s="113" t="s">
        <v>17</v>
      </c>
      <c r="K278" s="103">
        <v>44900</v>
      </c>
      <c r="L278" s="102" t="s">
        <v>1221</v>
      </c>
      <c r="M278" s="102" t="s">
        <v>123</v>
      </c>
      <c r="N278" s="102" t="s">
        <v>124</v>
      </c>
      <c r="O278" s="102" t="s">
        <v>125</v>
      </c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spans="1:26" ht="15.75" customHeight="1" x14ac:dyDescent="0.2">
      <c r="A279" s="102" t="s">
        <v>1132</v>
      </c>
      <c r="B279" s="103">
        <v>43510</v>
      </c>
      <c r="C279" s="102" t="s">
        <v>728</v>
      </c>
      <c r="D279" s="102" t="s">
        <v>1222</v>
      </c>
      <c r="E279" s="102" t="s">
        <v>1223</v>
      </c>
      <c r="F279" s="102">
        <v>942329970</v>
      </c>
      <c r="G279" s="102" t="s">
        <v>1224</v>
      </c>
      <c r="H279" s="102" t="s">
        <v>45</v>
      </c>
      <c r="I279" s="102"/>
      <c r="J279" s="102" t="s">
        <v>14</v>
      </c>
      <c r="K279" s="102"/>
      <c r="L279" s="102" t="s">
        <v>1225</v>
      </c>
      <c r="M279" s="102" t="s">
        <v>957</v>
      </c>
      <c r="N279" s="102" t="s">
        <v>958</v>
      </c>
      <c r="O279" s="102" t="s">
        <v>125</v>
      </c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spans="1:26" ht="15.75" customHeight="1" x14ac:dyDescent="0.2">
      <c r="A280" s="102" t="s">
        <v>1132</v>
      </c>
      <c r="B280" s="103">
        <v>43510</v>
      </c>
      <c r="C280" s="102" t="s">
        <v>728</v>
      </c>
      <c r="D280" s="102" t="s">
        <v>1206</v>
      </c>
      <c r="E280" s="102" t="s">
        <v>1207</v>
      </c>
      <c r="F280" s="102">
        <v>97478873987</v>
      </c>
      <c r="G280" s="102" t="s">
        <v>1208</v>
      </c>
      <c r="H280" s="102" t="s">
        <v>35</v>
      </c>
      <c r="I280" s="102"/>
      <c r="J280" s="102" t="s">
        <v>17</v>
      </c>
      <c r="K280" s="103">
        <v>44896</v>
      </c>
      <c r="L280" s="102" t="s">
        <v>1209</v>
      </c>
      <c r="M280" s="102" t="s">
        <v>957</v>
      </c>
      <c r="N280" s="102" t="s">
        <v>958</v>
      </c>
      <c r="O280" s="102" t="s">
        <v>125</v>
      </c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spans="1:26" ht="15.75" customHeight="1" x14ac:dyDescent="0.2">
      <c r="A281" s="102" t="s">
        <v>1132</v>
      </c>
      <c r="B281" s="103">
        <v>43510</v>
      </c>
      <c r="C281" s="102" t="s">
        <v>728</v>
      </c>
      <c r="D281" s="102" t="s">
        <v>1226</v>
      </c>
      <c r="E281" s="102" t="s">
        <v>1227</v>
      </c>
      <c r="F281" s="102">
        <v>3641318963</v>
      </c>
      <c r="G281" s="102" t="s">
        <v>1228</v>
      </c>
      <c r="H281" s="102" t="s">
        <v>37</v>
      </c>
      <c r="I281" s="102"/>
      <c r="J281" s="102" t="s">
        <v>17</v>
      </c>
      <c r="K281" s="103">
        <v>44895</v>
      </c>
      <c r="L281" s="102" t="s">
        <v>1229</v>
      </c>
      <c r="M281" s="102" t="s">
        <v>123</v>
      </c>
      <c r="N281" s="102" t="s">
        <v>124</v>
      </c>
      <c r="O281" s="102" t="s">
        <v>125</v>
      </c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spans="1:26" ht="15.75" customHeight="1" x14ac:dyDescent="0.2">
      <c r="A282" s="102" t="s">
        <v>1132</v>
      </c>
      <c r="B282" s="103">
        <v>43510</v>
      </c>
      <c r="C282" s="102" t="s">
        <v>728</v>
      </c>
      <c r="D282" s="102" t="s">
        <v>1230</v>
      </c>
      <c r="E282" s="102" t="s">
        <v>1231</v>
      </c>
      <c r="F282" s="102">
        <v>91599113953</v>
      </c>
      <c r="G282" s="102" t="s">
        <v>1232</v>
      </c>
      <c r="H282" s="102" t="s">
        <v>43</v>
      </c>
      <c r="I282" s="102"/>
      <c r="J282" s="102" t="s">
        <v>14</v>
      </c>
      <c r="K282" s="102"/>
      <c r="L282" s="102" t="s">
        <v>1233</v>
      </c>
      <c r="M282" s="102" t="s">
        <v>957</v>
      </c>
      <c r="N282" s="102" t="s">
        <v>958</v>
      </c>
      <c r="O282" s="102" t="s">
        <v>125</v>
      </c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spans="1:26" ht="15.75" customHeight="1" x14ac:dyDescent="0.2">
      <c r="A283" s="102" t="s">
        <v>1132</v>
      </c>
      <c r="B283" s="103">
        <v>43510</v>
      </c>
      <c r="C283" s="102" t="s">
        <v>728</v>
      </c>
      <c r="D283" s="102" t="s">
        <v>1210</v>
      </c>
      <c r="E283" s="102" t="s">
        <v>1211</v>
      </c>
      <c r="F283" s="102">
        <v>41128630559</v>
      </c>
      <c r="G283" s="102" t="s">
        <v>1212</v>
      </c>
      <c r="H283" s="102" t="s">
        <v>35</v>
      </c>
      <c r="I283" s="102"/>
      <c r="J283" s="102" t="s">
        <v>14</v>
      </c>
      <c r="K283" s="102"/>
      <c r="L283" s="102" t="s">
        <v>1213</v>
      </c>
      <c r="M283" s="102" t="s">
        <v>957</v>
      </c>
      <c r="N283" s="102" t="s">
        <v>958</v>
      </c>
      <c r="O283" s="102" t="s">
        <v>125</v>
      </c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spans="1:26" ht="15.75" customHeight="1" x14ac:dyDescent="0.2">
      <c r="A284" s="102" t="s">
        <v>1132</v>
      </c>
      <c r="B284" s="103">
        <v>43510</v>
      </c>
      <c r="C284" s="102" t="s">
        <v>728</v>
      </c>
      <c r="D284" s="102" t="s">
        <v>1214</v>
      </c>
      <c r="E284" s="102" t="s">
        <v>1215</v>
      </c>
      <c r="F284" s="102">
        <v>2420583965</v>
      </c>
      <c r="G284" s="102" t="s">
        <v>1216</v>
      </c>
      <c r="H284" s="102" t="s">
        <v>37</v>
      </c>
      <c r="I284" s="102"/>
      <c r="J284" s="102" t="s">
        <v>17</v>
      </c>
      <c r="K284" s="103">
        <v>44860</v>
      </c>
      <c r="L284" s="102" t="s">
        <v>1217</v>
      </c>
      <c r="M284" s="102" t="s">
        <v>957</v>
      </c>
      <c r="N284" s="102" t="s">
        <v>958</v>
      </c>
      <c r="O284" s="102" t="s">
        <v>125</v>
      </c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spans="1:26" ht="15.75" customHeight="1" x14ac:dyDescent="0.2">
      <c r="A285" s="102" t="s">
        <v>117</v>
      </c>
      <c r="B285" s="103">
        <v>43511</v>
      </c>
      <c r="C285" s="102" t="s">
        <v>118</v>
      </c>
      <c r="D285" s="102" t="s">
        <v>1234</v>
      </c>
      <c r="E285" s="102" t="s">
        <v>1235</v>
      </c>
      <c r="F285" s="102">
        <v>9634558771</v>
      </c>
      <c r="G285" s="102" t="s">
        <v>1236</v>
      </c>
      <c r="H285" s="102"/>
      <c r="I285" s="102"/>
      <c r="J285" s="102" t="s">
        <v>19</v>
      </c>
      <c r="K285" s="102"/>
      <c r="L285" s="102" t="s">
        <v>1237</v>
      </c>
      <c r="M285" s="102" t="s">
        <v>206</v>
      </c>
      <c r="N285" s="102" t="s">
        <v>124</v>
      </c>
      <c r="O285" s="102" t="s">
        <v>125</v>
      </c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spans="1:26" ht="15.75" customHeight="1" x14ac:dyDescent="0.2">
      <c r="A286" s="102" t="s">
        <v>117</v>
      </c>
      <c r="B286" s="103">
        <v>43514</v>
      </c>
      <c r="C286" s="102" t="s">
        <v>118</v>
      </c>
      <c r="D286" s="102" t="s">
        <v>1238</v>
      </c>
      <c r="E286" s="102" t="s">
        <v>1239</v>
      </c>
      <c r="F286" s="102">
        <v>11826013750</v>
      </c>
      <c r="G286" s="102" t="s">
        <v>1240</v>
      </c>
      <c r="H286" s="102" t="s">
        <v>43</v>
      </c>
      <c r="I286" s="102"/>
      <c r="J286" s="102" t="s">
        <v>17</v>
      </c>
      <c r="K286" s="103">
        <v>44545</v>
      </c>
      <c r="L286" s="102" t="s">
        <v>1241</v>
      </c>
      <c r="M286" s="102" t="s">
        <v>265</v>
      </c>
      <c r="N286" s="102" t="s">
        <v>266</v>
      </c>
      <c r="O286" s="102" t="s">
        <v>125</v>
      </c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spans="1:26" ht="15.75" customHeight="1" x14ac:dyDescent="0.2">
      <c r="A287" s="102" t="s">
        <v>117</v>
      </c>
      <c r="B287" s="103">
        <v>43514</v>
      </c>
      <c r="C287" s="102" t="s">
        <v>118</v>
      </c>
      <c r="D287" s="102" t="s">
        <v>1242</v>
      </c>
      <c r="E287" s="102" t="s">
        <v>1243</v>
      </c>
      <c r="F287" s="102">
        <v>73788058749</v>
      </c>
      <c r="G287" s="102" t="s">
        <v>1244</v>
      </c>
      <c r="H287" s="102"/>
      <c r="I287" s="102"/>
      <c r="J287" s="102" t="s">
        <v>20</v>
      </c>
      <c r="K287" s="102"/>
      <c r="L287" s="102" t="s">
        <v>1245</v>
      </c>
      <c r="M287" s="102" t="s">
        <v>123</v>
      </c>
      <c r="N287" s="102" t="s">
        <v>124</v>
      </c>
      <c r="O287" s="102" t="s">
        <v>125</v>
      </c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5.75" customHeight="1" x14ac:dyDescent="0.2">
      <c r="A288" s="102" t="s">
        <v>1132</v>
      </c>
      <c r="B288" s="103">
        <v>43518</v>
      </c>
      <c r="C288" s="102" t="s">
        <v>118</v>
      </c>
      <c r="D288" s="102" t="s">
        <v>1250</v>
      </c>
      <c r="E288" s="102" t="s">
        <v>1251</v>
      </c>
      <c r="F288" s="102">
        <v>2115357965</v>
      </c>
      <c r="G288" s="102" t="s">
        <v>1252</v>
      </c>
      <c r="H288" s="102" t="s">
        <v>41</v>
      </c>
      <c r="I288" s="102"/>
      <c r="J288" s="102" t="s">
        <v>18</v>
      </c>
      <c r="K288" s="103"/>
      <c r="L288" s="102" t="s">
        <v>1253</v>
      </c>
      <c r="M288" s="102" t="s">
        <v>123</v>
      </c>
      <c r="N288" s="102" t="s">
        <v>124</v>
      </c>
      <c r="O288" s="102" t="s">
        <v>125</v>
      </c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spans="1:26" ht="15.75" customHeight="1" x14ac:dyDescent="0.2">
      <c r="A289" s="102" t="s">
        <v>1132</v>
      </c>
      <c r="B289" s="103">
        <v>43518</v>
      </c>
      <c r="C289" s="102" t="s">
        <v>118</v>
      </c>
      <c r="D289" s="102" t="s">
        <v>1258</v>
      </c>
      <c r="E289" s="102" t="s">
        <v>1259</v>
      </c>
      <c r="F289" s="102">
        <v>5517998976</v>
      </c>
      <c r="G289" s="102" t="s">
        <v>1260</v>
      </c>
      <c r="H289" s="102" t="s">
        <v>39</v>
      </c>
      <c r="I289" s="102"/>
      <c r="J289" s="102" t="s">
        <v>17</v>
      </c>
      <c r="K289" s="103">
        <v>44659</v>
      </c>
      <c r="L289" s="102" t="s">
        <v>1261</v>
      </c>
      <c r="M289" s="102" t="s">
        <v>123</v>
      </c>
      <c r="N289" s="102" t="s">
        <v>124</v>
      </c>
      <c r="O289" s="102" t="s">
        <v>125</v>
      </c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spans="1:26" ht="15.75" customHeight="1" x14ac:dyDescent="0.2">
      <c r="A290" s="102" t="s">
        <v>1132</v>
      </c>
      <c r="B290" s="103">
        <v>43518</v>
      </c>
      <c r="C290" s="102" t="s">
        <v>118</v>
      </c>
      <c r="D290" s="102" t="s">
        <v>1254</v>
      </c>
      <c r="E290" s="102" t="s">
        <v>1255</v>
      </c>
      <c r="F290" s="102">
        <v>33274904813</v>
      </c>
      <c r="G290" s="102" t="s">
        <v>1256</v>
      </c>
      <c r="H290" s="102" t="s">
        <v>35</v>
      </c>
      <c r="I290" s="102"/>
      <c r="J290" s="102" t="s">
        <v>17</v>
      </c>
      <c r="K290" s="103">
        <v>44131</v>
      </c>
      <c r="L290" s="102" t="s">
        <v>1257</v>
      </c>
      <c r="M290" s="102" t="s">
        <v>123</v>
      </c>
      <c r="N290" s="102" t="s">
        <v>124</v>
      </c>
      <c r="O290" s="102" t="s">
        <v>125</v>
      </c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6" ht="15.75" customHeight="1" x14ac:dyDescent="0.2">
      <c r="A291" s="102" t="s">
        <v>1132</v>
      </c>
      <c r="B291" s="103">
        <v>43518</v>
      </c>
      <c r="C291" s="102" t="s">
        <v>118</v>
      </c>
      <c r="D291" s="102" t="s">
        <v>1266</v>
      </c>
      <c r="E291" s="102" t="s">
        <v>1267</v>
      </c>
      <c r="F291" s="102">
        <v>61513300210</v>
      </c>
      <c r="G291" s="102" t="s">
        <v>1268</v>
      </c>
      <c r="H291" s="102" t="s">
        <v>42</v>
      </c>
      <c r="I291" s="102"/>
      <c r="J291" s="102" t="s">
        <v>17</v>
      </c>
      <c r="K291" s="103">
        <v>44460</v>
      </c>
      <c r="L291" s="102" t="s">
        <v>1269</v>
      </c>
      <c r="M291" s="102" t="s">
        <v>123</v>
      </c>
      <c r="N291" s="102" t="s">
        <v>124</v>
      </c>
      <c r="O291" s="102" t="s">
        <v>125</v>
      </c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spans="1:26" ht="15.75" customHeight="1" x14ac:dyDescent="0.2">
      <c r="A292" s="102" t="s">
        <v>117</v>
      </c>
      <c r="B292" s="103">
        <v>43518</v>
      </c>
      <c r="C292" s="102" t="s">
        <v>118</v>
      </c>
      <c r="D292" s="102" t="s">
        <v>1246</v>
      </c>
      <c r="E292" s="102" t="s">
        <v>1247</v>
      </c>
      <c r="F292" s="102">
        <v>11597207705</v>
      </c>
      <c r="G292" s="102" t="s">
        <v>1248</v>
      </c>
      <c r="H292" s="102"/>
      <c r="I292" s="102"/>
      <c r="J292" s="102" t="s">
        <v>19</v>
      </c>
      <c r="K292" s="102"/>
      <c r="L292" s="102" t="s">
        <v>1249</v>
      </c>
      <c r="M292" s="102" t="s">
        <v>123</v>
      </c>
      <c r="N292" s="102" t="s">
        <v>124</v>
      </c>
      <c r="O292" s="102" t="s">
        <v>125</v>
      </c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spans="1:26" ht="15.75" customHeight="1" x14ac:dyDescent="0.2">
      <c r="A293" s="102" t="s">
        <v>1132</v>
      </c>
      <c r="B293" s="103">
        <v>43518</v>
      </c>
      <c r="C293" s="102" t="s">
        <v>118</v>
      </c>
      <c r="D293" s="102" t="s">
        <v>1262</v>
      </c>
      <c r="E293" s="102" t="s">
        <v>1263</v>
      </c>
      <c r="F293" s="102">
        <v>3756492982</v>
      </c>
      <c r="G293" s="102" t="s">
        <v>1264</v>
      </c>
      <c r="H293" s="102" t="s">
        <v>47</v>
      </c>
      <c r="I293" s="102"/>
      <c r="J293" s="102" t="s">
        <v>17</v>
      </c>
      <c r="K293" s="103">
        <v>44404</v>
      </c>
      <c r="L293" s="102" t="s">
        <v>1265</v>
      </c>
      <c r="M293" s="102" t="s">
        <v>123</v>
      </c>
      <c r="N293" s="102" t="s">
        <v>124</v>
      </c>
      <c r="O293" s="102" t="s">
        <v>125</v>
      </c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spans="1:26" ht="15.75" customHeight="1" x14ac:dyDescent="0.2">
      <c r="A294" s="102" t="s">
        <v>1132</v>
      </c>
      <c r="B294" s="103">
        <v>43521</v>
      </c>
      <c r="C294" s="102" t="s">
        <v>118</v>
      </c>
      <c r="D294" s="102" t="s">
        <v>1270</v>
      </c>
      <c r="E294" s="102" t="s">
        <v>1271</v>
      </c>
      <c r="F294" s="102">
        <v>3611527955</v>
      </c>
      <c r="G294" s="102" t="s">
        <v>1272</v>
      </c>
      <c r="H294" s="102"/>
      <c r="I294" s="102"/>
      <c r="J294" s="102" t="s">
        <v>20</v>
      </c>
      <c r="K294" s="102"/>
      <c r="L294" s="102" t="s">
        <v>1273</v>
      </c>
      <c r="M294" s="102" t="s">
        <v>123</v>
      </c>
      <c r="N294" s="102" t="s">
        <v>124</v>
      </c>
      <c r="O294" s="102" t="s">
        <v>125</v>
      </c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spans="1:26" ht="15.75" customHeight="1" x14ac:dyDescent="0.2">
      <c r="A295" s="102" t="s">
        <v>1132</v>
      </c>
      <c r="B295" s="103">
        <v>43521</v>
      </c>
      <c r="C295" s="102" t="s">
        <v>118</v>
      </c>
      <c r="D295" s="102" t="s">
        <v>1274</v>
      </c>
      <c r="E295" s="102" t="s">
        <v>1275</v>
      </c>
      <c r="F295" s="102">
        <v>39098248896</v>
      </c>
      <c r="G295" s="102" t="s">
        <v>1276</v>
      </c>
      <c r="H295" s="102" t="s">
        <v>37</v>
      </c>
      <c r="I295" s="102"/>
      <c r="J295" s="102" t="s">
        <v>17</v>
      </c>
      <c r="K295" s="103">
        <v>44104</v>
      </c>
      <c r="L295" s="102" t="s">
        <v>1277</v>
      </c>
      <c r="M295" s="102" t="s">
        <v>123</v>
      </c>
      <c r="N295" s="102" t="s">
        <v>124</v>
      </c>
      <c r="O295" s="102" t="s">
        <v>125</v>
      </c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spans="1:26" ht="15.75" customHeight="1" x14ac:dyDescent="0.2">
      <c r="A296" s="102" t="s">
        <v>1132</v>
      </c>
      <c r="B296" s="103">
        <v>43523</v>
      </c>
      <c r="C296" s="102" t="s">
        <v>118</v>
      </c>
      <c r="D296" s="102" t="s">
        <v>1278</v>
      </c>
      <c r="E296" s="102" t="s">
        <v>1279</v>
      </c>
      <c r="F296" s="102">
        <v>86412817972</v>
      </c>
      <c r="G296" s="102" t="s">
        <v>1280</v>
      </c>
      <c r="H296" s="102" t="s">
        <v>35</v>
      </c>
      <c r="I296" s="102"/>
      <c r="J296" s="102" t="s">
        <v>17</v>
      </c>
      <c r="K296" s="103">
        <v>44182</v>
      </c>
      <c r="L296" s="102" t="s">
        <v>1281</v>
      </c>
      <c r="M296" s="102" t="s">
        <v>123</v>
      </c>
      <c r="N296" s="102" t="s">
        <v>124</v>
      </c>
      <c r="O296" s="102" t="s">
        <v>125</v>
      </c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spans="1:26" ht="15.75" customHeight="1" x14ac:dyDescent="0.2">
      <c r="A297" s="102" t="s">
        <v>1132</v>
      </c>
      <c r="B297" s="103">
        <v>43523</v>
      </c>
      <c r="C297" s="102" t="s">
        <v>118</v>
      </c>
      <c r="D297" s="102" t="s">
        <v>1282</v>
      </c>
      <c r="E297" s="102" t="s">
        <v>1283</v>
      </c>
      <c r="F297" s="102">
        <v>1176794108</v>
      </c>
      <c r="G297" s="102" t="s">
        <v>1284</v>
      </c>
      <c r="H297" s="102" t="s">
        <v>41</v>
      </c>
      <c r="I297" s="102"/>
      <c r="J297" s="102" t="s">
        <v>17</v>
      </c>
      <c r="K297" s="103">
        <v>44474</v>
      </c>
      <c r="L297" s="102" t="s">
        <v>1285</v>
      </c>
      <c r="M297" s="102" t="s">
        <v>1286</v>
      </c>
      <c r="N297" s="102" t="s">
        <v>1287</v>
      </c>
      <c r="O297" s="102" t="s">
        <v>125</v>
      </c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spans="1:26" ht="15.75" customHeight="1" x14ac:dyDescent="0.2">
      <c r="A298" s="102" t="s">
        <v>1132</v>
      </c>
      <c r="B298" s="103">
        <v>43524</v>
      </c>
      <c r="C298" s="102" t="s">
        <v>728</v>
      </c>
      <c r="D298" s="102" t="s">
        <v>1288</v>
      </c>
      <c r="E298" s="102" t="s">
        <v>1289</v>
      </c>
      <c r="F298" s="102">
        <v>97217468949</v>
      </c>
      <c r="G298" s="102" t="s">
        <v>1290</v>
      </c>
      <c r="H298" s="102" t="s">
        <v>35</v>
      </c>
      <c r="I298" s="102"/>
      <c r="J298" s="102" t="s">
        <v>14</v>
      </c>
      <c r="K298" s="102"/>
      <c r="L298" s="102" t="s">
        <v>1291</v>
      </c>
      <c r="M298" s="102" t="s">
        <v>123</v>
      </c>
      <c r="N298" s="102" t="s">
        <v>124</v>
      </c>
      <c r="O298" s="102" t="s">
        <v>125</v>
      </c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spans="1:26" ht="15.75" customHeight="1" x14ac:dyDescent="0.2">
      <c r="A299" s="102" t="s">
        <v>117</v>
      </c>
      <c r="B299" s="103">
        <v>43546</v>
      </c>
      <c r="C299" s="102" t="s">
        <v>118</v>
      </c>
      <c r="D299" s="102" t="s">
        <v>1292</v>
      </c>
      <c r="E299" s="102" t="s">
        <v>249</v>
      </c>
      <c r="F299" s="102">
        <v>9797760740</v>
      </c>
      <c r="G299" s="102" t="s">
        <v>250</v>
      </c>
      <c r="H299" s="102"/>
      <c r="I299" s="102"/>
      <c r="J299" s="102" t="s">
        <v>19</v>
      </c>
      <c r="K299" s="102"/>
      <c r="L299" s="102" t="s">
        <v>251</v>
      </c>
      <c r="M299" s="102" t="s">
        <v>123</v>
      </c>
      <c r="N299" s="102" t="s">
        <v>124</v>
      </c>
      <c r="O299" s="102" t="s">
        <v>125</v>
      </c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spans="1:26" ht="15.75" customHeight="1" x14ac:dyDescent="0.2">
      <c r="A300" s="102" t="s">
        <v>117</v>
      </c>
      <c r="B300" s="103">
        <v>43675</v>
      </c>
      <c r="C300" s="102" t="s">
        <v>118</v>
      </c>
      <c r="D300" s="102" t="s">
        <v>1293</v>
      </c>
      <c r="E300" s="102" t="s">
        <v>1294</v>
      </c>
      <c r="F300" s="102">
        <v>83725237620</v>
      </c>
      <c r="G300" s="102" t="s">
        <v>1295</v>
      </c>
      <c r="H300" s="102"/>
      <c r="I300" s="102"/>
      <c r="J300" s="102" t="s">
        <v>19</v>
      </c>
      <c r="K300" s="102"/>
      <c r="L300" s="102" t="s">
        <v>1296</v>
      </c>
      <c r="M300" s="102" t="s">
        <v>1297</v>
      </c>
      <c r="N300" s="102" t="s">
        <v>124</v>
      </c>
      <c r="O300" s="102" t="s">
        <v>125</v>
      </c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spans="1:26" ht="15.75" customHeight="1" x14ac:dyDescent="0.2">
      <c r="A301" s="102" t="s">
        <v>117</v>
      </c>
      <c r="B301" s="103">
        <v>43675</v>
      </c>
      <c r="C301" s="102" t="s">
        <v>118</v>
      </c>
      <c r="D301" s="102" t="s">
        <v>1298</v>
      </c>
      <c r="E301" s="102" t="s">
        <v>1299</v>
      </c>
      <c r="F301" s="102">
        <v>10496470760</v>
      </c>
      <c r="G301" s="102" t="s">
        <v>1300</v>
      </c>
      <c r="H301" s="102"/>
      <c r="I301" s="102"/>
      <c r="J301" s="102" t="s">
        <v>20</v>
      </c>
      <c r="K301" s="102"/>
      <c r="L301" s="102" t="s">
        <v>1301</v>
      </c>
      <c r="M301" s="102" t="s">
        <v>1302</v>
      </c>
      <c r="N301" s="102" t="s">
        <v>124</v>
      </c>
      <c r="O301" s="102" t="s">
        <v>125</v>
      </c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spans="1:26" ht="15.75" customHeight="1" x14ac:dyDescent="0.2">
      <c r="A302" s="102" t="s">
        <v>117</v>
      </c>
      <c r="B302" s="103">
        <v>43676</v>
      </c>
      <c r="C302" s="102" t="s">
        <v>118</v>
      </c>
      <c r="D302" s="102" t="s">
        <v>1303</v>
      </c>
      <c r="E302" s="102" t="s">
        <v>1304</v>
      </c>
      <c r="F302" s="102">
        <v>14460852799</v>
      </c>
      <c r="G302" s="102" t="s">
        <v>1305</v>
      </c>
      <c r="H302" s="102" t="s">
        <v>39</v>
      </c>
      <c r="I302" s="102"/>
      <c r="J302" s="102" t="s">
        <v>17</v>
      </c>
      <c r="K302" s="103">
        <v>44529</v>
      </c>
      <c r="L302" s="102" t="s">
        <v>1306</v>
      </c>
      <c r="M302" s="102" t="s">
        <v>123</v>
      </c>
      <c r="N302" s="102" t="s">
        <v>124</v>
      </c>
      <c r="O302" s="102" t="s">
        <v>125</v>
      </c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spans="1:26" ht="15.75" customHeight="1" x14ac:dyDescent="0.2">
      <c r="A303" s="102" t="s">
        <v>117</v>
      </c>
      <c r="B303" s="103">
        <v>43677</v>
      </c>
      <c r="C303" s="102" t="s">
        <v>728</v>
      </c>
      <c r="D303" s="102" t="s">
        <v>1307</v>
      </c>
      <c r="E303" s="102" t="s">
        <v>713</v>
      </c>
      <c r="F303" s="102">
        <v>87697157772</v>
      </c>
      <c r="G303" s="102" t="s">
        <v>714</v>
      </c>
      <c r="H303" s="102" t="s">
        <v>41</v>
      </c>
      <c r="I303" s="102"/>
      <c r="J303" s="102" t="s">
        <v>14</v>
      </c>
      <c r="K303" s="102"/>
      <c r="L303" s="102" t="s">
        <v>715</v>
      </c>
      <c r="M303" s="102" t="s">
        <v>123</v>
      </c>
      <c r="N303" s="102" t="s">
        <v>124</v>
      </c>
      <c r="O303" s="102" t="s">
        <v>125</v>
      </c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spans="1:26" ht="15.75" customHeight="1" x14ac:dyDescent="0.2">
      <c r="A304" s="102" t="s">
        <v>117</v>
      </c>
      <c r="B304" s="103">
        <v>43678</v>
      </c>
      <c r="C304" s="102" t="s">
        <v>118</v>
      </c>
      <c r="D304" s="102" t="s">
        <v>1308</v>
      </c>
      <c r="E304" s="102" t="s">
        <v>1309</v>
      </c>
      <c r="F304" s="102">
        <v>1848095767</v>
      </c>
      <c r="G304" s="102" t="s">
        <v>1310</v>
      </c>
      <c r="H304" s="102" t="s">
        <v>37</v>
      </c>
      <c r="I304" s="102"/>
      <c r="J304" s="102" t="s">
        <v>17</v>
      </c>
      <c r="K304" s="103">
        <v>44342</v>
      </c>
      <c r="L304" s="102" t="s">
        <v>1311</v>
      </c>
      <c r="M304" s="102" t="s">
        <v>123</v>
      </c>
      <c r="N304" s="102" t="s">
        <v>124</v>
      </c>
      <c r="O304" s="102" t="s">
        <v>125</v>
      </c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spans="1:26" ht="15.75" customHeight="1" x14ac:dyDescent="0.2">
      <c r="A305" s="102" t="s">
        <v>117</v>
      </c>
      <c r="B305" s="103">
        <v>43684</v>
      </c>
      <c r="C305" s="102" t="s">
        <v>118</v>
      </c>
      <c r="D305" s="102" t="s">
        <v>1312</v>
      </c>
      <c r="E305" s="102" t="s">
        <v>1313</v>
      </c>
      <c r="F305" s="102">
        <v>54429633720</v>
      </c>
      <c r="G305" s="102" t="s">
        <v>1314</v>
      </c>
      <c r="H305" s="102"/>
      <c r="I305" s="102"/>
      <c r="J305" s="102" t="s">
        <v>19</v>
      </c>
      <c r="K305" s="102"/>
      <c r="L305" s="102" t="s">
        <v>1315</v>
      </c>
      <c r="M305" s="102" t="s">
        <v>123</v>
      </c>
      <c r="N305" s="102" t="s">
        <v>124</v>
      </c>
      <c r="O305" s="102" t="s">
        <v>125</v>
      </c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spans="1:26" ht="15.75" customHeight="1" x14ac:dyDescent="0.2">
      <c r="A306" s="102" t="s">
        <v>117</v>
      </c>
      <c r="B306" s="103">
        <v>43691</v>
      </c>
      <c r="C306" s="102" t="s">
        <v>118</v>
      </c>
      <c r="D306" s="102" t="s">
        <v>1317</v>
      </c>
      <c r="E306" s="102" t="s">
        <v>1318</v>
      </c>
      <c r="F306" s="102">
        <v>8285864707</v>
      </c>
      <c r="G306" s="102" t="s">
        <v>1319</v>
      </c>
      <c r="H306" s="102" t="s">
        <v>46</v>
      </c>
      <c r="I306" s="102"/>
      <c r="J306" s="102" t="s">
        <v>17</v>
      </c>
      <c r="K306" s="103">
        <v>44817</v>
      </c>
      <c r="L306" s="102" t="s">
        <v>1320</v>
      </c>
      <c r="M306" s="102" t="s">
        <v>123</v>
      </c>
      <c r="N306" s="102" t="s">
        <v>124</v>
      </c>
      <c r="O306" s="102" t="s">
        <v>125</v>
      </c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6" ht="15.75" customHeight="1" x14ac:dyDescent="0.2">
      <c r="A307" s="102" t="s">
        <v>117</v>
      </c>
      <c r="B307" s="103">
        <v>43691</v>
      </c>
      <c r="C307" s="102" t="s">
        <v>118</v>
      </c>
      <c r="D307" s="102" t="s">
        <v>1316</v>
      </c>
      <c r="E307" s="102" t="s">
        <v>249</v>
      </c>
      <c r="F307" s="102">
        <v>9797760740</v>
      </c>
      <c r="G307" s="102" t="s">
        <v>250</v>
      </c>
      <c r="H307" s="102"/>
      <c r="I307" s="102"/>
      <c r="J307" s="102" t="s">
        <v>20</v>
      </c>
      <c r="K307" s="102"/>
      <c r="L307" s="102" t="s">
        <v>251</v>
      </c>
      <c r="M307" s="102" t="s">
        <v>123</v>
      </c>
      <c r="N307" s="102" t="s">
        <v>124</v>
      </c>
      <c r="O307" s="102" t="s">
        <v>125</v>
      </c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spans="1:26" ht="15.75" customHeight="1" x14ac:dyDescent="0.2">
      <c r="A308" s="102" t="s">
        <v>117</v>
      </c>
      <c r="B308" s="103">
        <v>43692</v>
      </c>
      <c r="C308" s="102" t="s">
        <v>728</v>
      </c>
      <c r="D308" s="102" t="s">
        <v>1329</v>
      </c>
      <c r="E308" s="102" t="s">
        <v>1330</v>
      </c>
      <c r="F308" s="102">
        <v>66902720363</v>
      </c>
      <c r="G308" s="102" t="s">
        <v>1331</v>
      </c>
      <c r="H308" s="102" t="s">
        <v>43</v>
      </c>
      <c r="I308" s="102"/>
      <c r="J308" s="102" t="s">
        <v>14</v>
      </c>
      <c r="K308" s="102"/>
      <c r="L308" s="102" t="s">
        <v>1332</v>
      </c>
      <c r="M308" s="102" t="s">
        <v>123</v>
      </c>
      <c r="N308" s="102" t="s">
        <v>124</v>
      </c>
      <c r="O308" s="102" t="s">
        <v>125</v>
      </c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spans="1:26" ht="15.75" customHeight="1" x14ac:dyDescent="0.2">
      <c r="A309" s="102" t="s">
        <v>117</v>
      </c>
      <c r="B309" s="103">
        <v>43692</v>
      </c>
      <c r="C309" s="102" t="s">
        <v>118</v>
      </c>
      <c r="D309" s="102" t="s">
        <v>1325</v>
      </c>
      <c r="E309" s="102" t="s">
        <v>1326</v>
      </c>
      <c r="F309" s="102">
        <v>2530182345</v>
      </c>
      <c r="G309" s="102" t="s">
        <v>1327</v>
      </c>
      <c r="H309" s="102"/>
      <c r="I309" s="102"/>
      <c r="J309" s="102" t="s">
        <v>20</v>
      </c>
      <c r="K309" s="102"/>
      <c r="L309" s="102" t="s">
        <v>1328</v>
      </c>
      <c r="M309" s="102" t="s">
        <v>123</v>
      </c>
      <c r="N309" s="102" t="s">
        <v>124</v>
      </c>
      <c r="O309" s="102" t="s">
        <v>125</v>
      </c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spans="1:26" ht="15.75" customHeight="1" x14ac:dyDescent="0.2">
      <c r="A310" s="102" t="s">
        <v>117</v>
      </c>
      <c r="B310" s="103">
        <v>43692</v>
      </c>
      <c r="C310" s="102" t="s">
        <v>118</v>
      </c>
      <c r="D310" s="102" t="s">
        <v>1333</v>
      </c>
      <c r="E310" s="102" t="s">
        <v>1334</v>
      </c>
      <c r="F310" s="102">
        <v>70109052315</v>
      </c>
      <c r="G310" s="102" t="s">
        <v>1335</v>
      </c>
      <c r="H310" s="102"/>
      <c r="I310" s="102"/>
      <c r="J310" s="102" t="s">
        <v>20</v>
      </c>
      <c r="K310" s="102"/>
      <c r="L310" s="102" t="s">
        <v>1336</v>
      </c>
      <c r="M310" s="102" t="s">
        <v>123</v>
      </c>
      <c r="N310" s="102" t="s">
        <v>124</v>
      </c>
      <c r="O310" s="102" t="s">
        <v>125</v>
      </c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spans="1:26" ht="15.75" customHeight="1" x14ac:dyDescent="0.2">
      <c r="A311" s="102" t="s">
        <v>117</v>
      </c>
      <c r="B311" s="103">
        <v>43692</v>
      </c>
      <c r="C311" s="102" t="s">
        <v>118</v>
      </c>
      <c r="D311" s="102" t="s">
        <v>1321</v>
      </c>
      <c r="E311" s="102" t="s">
        <v>1322</v>
      </c>
      <c r="F311" s="102">
        <v>4282137665</v>
      </c>
      <c r="G311" s="102" t="s">
        <v>1323</v>
      </c>
      <c r="H311" s="102" t="s">
        <v>35</v>
      </c>
      <c r="I311" s="102"/>
      <c r="J311" s="102" t="s">
        <v>17</v>
      </c>
      <c r="K311" s="103">
        <v>44426</v>
      </c>
      <c r="L311" s="102" t="s">
        <v>1324</v>
      </c>
      <c r="M311" s="102" t="s">
        <v>123</v>
      </c>
      <c r="N311" s="102" t="s">
        <v>124</v>
      </c>
      <c r="O311" s="102" t="s">
        <v>125</v>
      </c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spans="1:26" ht="15.75" customHeight="1" x14ac:dyDescent="0.2">
      <c r="A312" s="102" t="s">
        <v>1132</v>
      </c>
      <c r="B312" s="103">
        <v>43696</v>
      </c>
      <c r="C312" s="102" t="s">
        <v>728</v>
      </c>
      <c r="D312" s="102" t="s">
        <v>1337</v>
      </c>
      <c r="E312" s="102" t="s">
        <v>1338</v>
      </c>
      <c r="F312" s="102">
        <v>3930080966</v>
      </c>
      <c r="G312" s="102" t="s">
        <v>1339</v>
      </c>
      <c r="H312" s="102"/>
      <c r="I312" s="102"/>
      <c r="J312" s="102" t="s">
        <v>21</v>
      </c>
      <c r="K312" s="102"/>
      <c r="L312" s="102" t="s">
        <v>1340</v>
      </c>
      <c r="M312" s="102" t="s">
        <v>219</v>
      </c>
      <c r="N312" s="102" t="s">
        <v>124</v>
      </c>
      <c r="O312" s="102" t="s">
        <v>125</v>
      </c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spans="1:26" ht="15.75" customHeight="1" x14ac:dyDescent="0.2">
      <c r="A313" s="102" t="s">
        <v>1132</v>
      </c>
      <c r="B313" s="103">
        <v>43696</v>
      </c>
      <c r="C313" s="102" t="s">
        <v>728</v>
      </c>
      <c r="D313" s="102" t="s">
        <v>1341</v>
      </c>
      <c r="E313" s="102" t="s">
        <v>1342</v>
      </c>
      <c r="F313" s="102">
        <v>54025354934</v>
      </c>
      <c r="G313" s="102" t="s">
        <v>1343</v>
      </c>
      <c r="H313" s="102"/>
      <c r="I313" s="102"/>
      <c r="J313" s="102" t="s">
        <v>19</v>
      </c>
      <c r="K313" s="102"/>
      <c r="L313" s="102" t="s">
        <v>1344</v>
      </c>
      <c r="M313" s="102" t="s">
        <v>219</v>
      </c>
      <c r="N313" s="102" t="s">
        <v>124</v>
      </c>
      <c r="O313" s="102" t="s">
        <v>125</v>
      </c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spans="1:26" ht="15.75" customHeight="1" x14ac:dyDescent="0.2">
      <c r="A314" s="102" t="s">
        <v>1132</v>
      </c>
      <c r="B314" s="103">
        <v>43698</v>
      </c>
      <c r="C314" s="102" t="s">
        <v>728</v>
      </c>
      <c r="D314" s="102" t="s">
        <v>1345</v>
      </c>
      <c r="E314" s="102" t="s">
        <v>1346</v>
      </c>
      <c r="F314" s="102">
        <v>69296936187</v>
      </c>
      <c r="G314" s="102" t="s">
        <v>1347</v>
      </c>
      <c r="H314" s="102"/>
      <c r="I314" s="102"/>
      <c r="J314" s="102" t="s">
        <v>21</v>
      </c>
      <c r="K314" s="102"/>
      <c r="L314" s="102" t="s">
        <v>1348</v>
      </c>
      <c r="M314" s="102" t="s">
        <v>219</v>
      </c>
      <c r="N314" s="102" t="s">
        <v>124</v>
      </c>
      <c r="O314" s="102" t="s">
        <v>125</v>
      </c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spans="1:26" ht="15.75" customHeight="1" x14ac:dyDescent="0.2">
      <c r="A315" s="102" t="s">
        <v>1132</v>
      </c>
      <c r="B315" s="103">
        <v>43698</v>
      </c>
      <c r="C315" s="102" t="s">
        <v>728</v>
      </c>
      <c r="D315" s="102" t="s">
        <v>1349</v>
      </c>
      <c r="E315" s="102" t="s">
        <v>1350</v>
      </c>
      <c r="F315" s="102">
        <v>43940900915</v>
      </c>
      <c r="G315" s="102" t="s">
        <v>1351</v>
      </c>
      <c r="H315" s="102"/>
      <c r="I315" s="102"/>
      <c r="J315" s="102" t="s">
        <v>19</v>
      </c>
      <c r="K315" s="102"/>
      <c r="L315" s="102" t="s">
        <v>1352</v>
      </c>
      <c r="M315" s="102" t="s">
        <v>219</v>
      </c>
      <c r="N315" s="102" t="s">
        <v>124</v>
      </c>
      <c r="O315" s="102" t="s">
        <v>125</v>
      </c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spans="1:26" ht="15.75" customHeight="1" x14ac:dyDescent="0.2">
      <c r="A316" s="102" t="s">
        <v>117</v>
      </c>
      <c r="B316" s="103">
        <v>43699</v>
      </c>
      <c r="C316" s="102" t="s">
        <v>118</v>
      </c>
      <c r="D316" s="102" t="s">
        <v>1353</v>
      </c>
      <c r="E316" s="102" t="s">
        <v>1354</v>
      </c>
      <c r="F316" s="102">
        <v>7572003702</v>
      </c>
      <c r="G316" s="102" t="s">
        <v>1355</v>
      </c>
      <c r="H316" s="102"/>
      <c r="I316" s="102"/>
      <c r="J316" s="102" t="s">
        <v>20</v>
      </c>
      <c r="K316" s="102"/>
      <c r="L316" s="102" t="s">
        <v>1356</v>
      </c>
      <c r="M316" s="102" t="s">
        <v>123</v>
      </c>
      <c r="N316" s="102" t="s">
        <v>124</v>
      </c>
      <c r="O316" s="102" t="s">
        <v>125</v>
      </c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spans="1:26" ht="15.75" customHeight="1" x14ac:dyDescent="0.2">
      <c r="A317" s="102" t="s">
        <v>117</v>
      </c>
      <c r="B317" s="103">
        <v>43717</v>
      </c>
      <c r="C317" s="102" t="s">
        <v>118</v>
      </c>
      <c r="D317" s="102" t="s">
        <v>1357</v>
      </c>
      <c r="E317" s="102" t="s">
        <v>1358</v>
      </c>
      <c r="F317" s="102">
        <v>13561775730</v>
      </c>
      <c r="G317" s="102" t="s">
        <v>1359</v>
      </c>
      <c r="H317" s="102"/>
      <c r="I317" s="102"/>
      <c r="J317" s="102" t="s">
        <v>19</v>
      </c>
      <c r="K317" s="102"/>
      <c r="L317" s="102" t="s">
        <v>1360</v>
      </c>
      <c r="M317" s="102" t="s">
        <v>219</v>
      </c>
      <c r="N317" s="102" t="s">
        <v>124</v>
      </c>
      <c r="O317" s="102" t="s">
        <v>125</v>
      </c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spans="1:26" ht="15.75" customHeight="1" x14ac:dyDescent="0.2">
      <c r="A318" s="102" t="s">
        <v>117</v>
      </c>
      <c r="B318" s="103">
        <v>43795</v>
      </c>
      <c r="C318" s="102" t="s">
        <v>728</v>
      </c>
      <c r="D318" s="102" t="s">
        <v>1361</v>
      </c>
      <c r="E318" s="102" t="s">
        <v>692</v>
      </c>
      <c r="F318" s="102">
        <v>62946781291</v>
      </c>
      <c r="G318" s="102" t="s">
        <v>693</v>
      </c>
      <c r="H318" s="102" t="s">
        <v>41</v>
      </c>
      <c r="I318" s="102"/>
      <c r="J318" s="102" t="s">
        <v>14</v>
      </c>
      <c r="K318" s="102"/>
      <c r="L318" s="102" t="s">
        <v>694</v>
      </c>
      <c r="M318" s="102" t="s">
        <v>123</v>
      </c>
      <c r="N318" s="102" t="s">
        <v>124</v>
      </c>
      <c r="O318" s="102" t="s">
        <v>125</v>
      </c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spans="1:26" ht="15.75" customHeight="1" x14ac:dyDescent="0.2">
      <c r="A319" s="102" t="s">
        <v>117</v>
      </c>
      <c r="B319" s="103">
        <v>43795</v>
      </c>
      <c r="C319" s="102" t="s">
        <v>728</v>
      </c>
      <c r="D319" s="102" t="s">
        <v>1365</v>
      </c>
      <c r="E319" s="102" t="s">
        <v>886</v>
      </c>
      <c r="F319" s="102">
        <v>9479942704</v>
      </c>
      <c r="G319" s="102" t="s">
        <v>887</v>
      </c>
      <c r="H319" s="102" t="s">
        <v>43</v>
      </c>
      <c r="I319" s="102"/>
      <c r="J319" s="102" t="s">
        <v>14</v>
      </c>
      <c r="K319" s="102"/>
      <c r="L319" s="102" t="s">
        <v>888</v>
      </c>
      <c r="M319" s="102" t="s">
        <v>123</v>
      </c>
      <c r="N319" s="102" t="s">
        <v>124</v>
      </c>
      <c r="O319" s="102" t="s">
        <v>125</v>
      </c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spans="1:26" ht="15.75" customHeight="1" x14ac:dyDescent="0.2">
      <c r="A320" s="102" t="s">
        <v>117</v>
      </c>
      <c r="B320" s="103">
        <v>43795</v>
      </c>
      <c r="C320" s="102" t="s">
        <v>728</v>
      </c>
      <c r="D320" s="102" t="s">
        <v>1366</v>
      </c>
      <c r="E320" s="102" t="s">
        <v>868</v>
      </c>
      <c r="F320" s="102">
        <v>37786974806</v>
      </c>
      <c r="G320" s="102" t="s">
        <v>869</v>
      </c>
      <c r="H320" s="102" t="s">
        <v>43</v>
      </c>
      <c r="I320" s="102"/>
      <c r="J320" s="102" t="s">
        <v>14</v>
      </c>
      <c r="K320" s="102"/>
      <c r="L320" s="102" t="s">
        <v>870</v>
      </c>
      <c r="M320" s="102" t="s">
        <v>871</v>
      </c>
      <c r="N320" s="102" t="s">
        <v>872</v>
      </c>
      <c r="O320" s="102" t="s">
        <v>125</v>
      </c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spans="1:26" ht="15.75" customHeight="1" x14ac:dyDescent="0.2">
      <c r="A321" s="102" t="s">
        <v>117</v>
      </c>
      <c r="B321" s="103">
        <v>43795</v>
      </c>
      <c r="C321" s="102" t="s">
        <v>728</v>
      </c>
      <c r="D321" s="102" t="s">
        <v>1372</v>
      </c>
      <c r="E321" s="102" t="s">
        <v>831</v>
      </c>
      <c r="F321" s="102">
        <v>14454287767</v>
      </c>
      <c r="G321" s="102" t="s">
        <v>832</v>
      </c>
      <c r="H321" s="102" t="s">
        <v>41</v>
      </c>
      <c r="I321" s="102"/>
      <c r="J321" s="102" t="s">
        <v>17</v>
      </c>
      <c r="K321" s="103">
        <v>44865</v>
      </c>
      <c r="L321" s="102" t="s">
        <v>833</v>
      </c>
      <c r="M321" s="102" t="s">
        <v>123</v>
      </c>
      <c r="N321" s="102" t="s">
        <v>124</v>
      </c>
      <c r="O321" s="102" t="s">
        <v>125</v>
      </c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spans="1:26" ht="15.75" customHeight="1" x14ac:dyDescent="0.2">
      <c r="A322" s="102" t="s">
        <v>117</v>
      </c>
      <c r="B322" s="103">
        <v>43795</v>
      </c>
      <c r="C322" s="102" t="s">
        <v>728</v>
      </c>
      <c r="D322" s="102" t="s">
        <v>1367</v>
      </c>
      <c r="E322" s="102" t="s">
        <v>1003</v>
      </c>
      <c r="F322" s="102">
        <v>14963383756</v>
      </c>
      <c r="G322" s="102" t="s">
        <v>1004</v>
      </c>
      <c r="H322" s="102" t="s">
        <v>41</v>
      </c>
      <c r="I322" s="102"/>
      <c r="J322" s="102" t="s">
        <v>14</v>
      </c>
      <c r="K322" s="102"/>
      <c r="L322" s="102" t="s">
        <v>1005</v>
      </c>
      <c r="M322" s="102" t="s">
        <v>337</v>
      </c>
      <c r="N322" s="102" t="s">
        <v>124</v>
      </c>
      <c r="O322" s="102" t="s">
        <v>125</v>
      </c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6" ht="15.75" customHeight="1" x14ac:dyDescent="0.2">
      <c r="A323" s="102" t="s">
        <v>117</v>
      </c>
      <c r="B323" s="103">
        <v>43795</v>
      </c>
      <c r="C323" s="102" t="s">
        <v>728</v>
      </c>
      <c r="D323" s="102" t="s">
        <v>1373</v>
      </c>
      <c r="E323" s="102" t="s">
        <v>843</v>
      </c>
      <c r="F323" s="102">
        <v>15218459720</v>
      </c>
      <c r="G323" s="102" t="s">
        <v>844</v>
      </c>
      <c r="H323" s="102" t="s">
        <v>53</v>
      </c>
      <c r="I323" s="102"/>
      <c r="J323" s="102" t="s">
        <v>14</v>
      </c>
      <c r="K323" s="102"/>
      <c r="L323" s="102" t="s">
        <v>845</v>
      </c>
      <c r="M323" s="102" t="s">
        <v>123</v>
      </c>
      <c r="N323" s="102" t="s">
        <v>124</v>
      </c>
      <c r="O323" s="102" t="s">
        <v>125</v>
      </c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spans="1:26" ht="15.75" customHeight="1" x14ac:dyDescent="0.2">
      <c r="A324" s="102" t="s">
        <v>117</v>
      </c>
      <c r="B324" s="103">
        <v>43795</v>
      </c>
      <c r="C324" s="102" t="s">
        <v>728</v>
      </c>
      <c r="D324" s="102" t="s">
        <v>1362</v>
      </c>
      <c r="E324" s="102" t="s">
        <v>656</v>
      </c>
      <c r="F324" s="102">
        <v>13316501789</v>
      </c>
      <c r="G324" s="102" t="s">
        <v>657</v>
      </c>
      <c r="H324" s="102" t="s">
        <v>39</v>
      </c>
      <c r="I324" s="102"/>
      <c r="J324" s="102" t="s">
        <v>14</v>
      </c>
      <c r="K324" s="102"/>
      <c r="L324" s="102" t="s">
        <v>658</v>
      </c>
      <c r="M324" s="102" t="s">
        <v>123</v>
      </c>
      <c r="N324" s="102" t="s">
        <v>124</v>
      </c>
      <c r="O324" s="102" t="s">
        <v>125</v>
      </c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spans="1:26" ht="15.75" customHeight="1" x14ac:dyDescent="0.2">
      <c r="A325" s="102" t="s">
        <v>117</v>
      </c>
      <c r="B325" s="103">
        <v>43795</v>
      </c>
      <c r="C325" s="102" t="s">
        <v>728</v>
      </c>
      <c r="D325" s="102" t="s">
        <v>1363</v>
      </c>
      <c r="E325" s="102" t="s">
        <v>839</v>
      </c>
      <c r="F325" s="102">
        <v>13800674726</v>
      </c>
      <c r="G325" s="102" t="s">
        <v>840</v>
      </c>
      <c r="H325" s="102" t="s">
        <v>45</v>
      </c>
      <c r="I325" s="102"/>
      <c r="J325" s="102" t="s">
        <v>14</v>
      </c>
      <c r="K325" s="102"/>
      <c r="L325" s="102" t="s">
        <v>841</v>
      </c>
      <c r="M325" s="102" t="s">
        <v>364</v>
      </c>
      <c r="N325" s="102" t="s">
        <v>124</v>
      </c>
      <c r="O325" s="102" t="s">
        <v>125</v>
      </c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spans="1:26" ht="15.75" customHeight="1" x14ac:dyDescent="0.2">
      <c r="A326" s="102" t="s">
        <v>117</v>
      </c>
      <c r="B326" s="103">
        <v>43795</v>
      </c>
      <c r="C326" s="102" t="s">
        <v>728</v>
      </c>
      <c r="D326" s="102" t="s">
        <v>1375</v>
      </c>
      <c r="E326" s="102" t="s">
        <v>911</v>
      </c>
      <c r="F326" s="102">
        <v>1321032650</v>
      </c>
      <c r="G326" s="102" t="s">
        <v>912</v>
      </c>
      <c r="H326" s="102" t="s">
        <v>39</v>
      </c>
      <c r="I326" s="102"/>
      <c r="J326" s="102" t="s">
        <v>14</v>
      </c>
      <c r="K326" s="102"/>
      <c r="L326" s="102" t="s">
        <v>913</v>
      </c>
      <c r="M326" s="102" t="s">
        <v>123</v>
      </c>
      <c r="N326" s="102" t="s">
        <v>124</v>
      </c>
      <c r="O326" s="102" t="s">
        <v>125</v>
      </c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5.75" customHeight="1" x14ac:dyDescent="0.2">
      <c r="A327" s="102" t="s">
        <v>117</v>
      </c>
      <c r="B327" s="103">
        <v>43795</v>
      </c>
      <c r="C327" s="102" t="s">
        <v>728</v>
      </c>
      <c r="D327" s="102" t="s">
        <v>1368</v>
      </c>
      <c r="E327" s="102" t="s">
        <v>1369</v>
      </c>
      <c r="F327" s="102">
        <v>78334136587</v>
      </c>
      <c r="G327" s="102" t="s">
        <v>1370</v>
      </c>
      <c r="H327" s="102" t="s">
        <v>37</v>
      </c>
      <c r="I327" s="102"/>
      <c r="J327" s="102" t="s">
        <v>14</v>
      </c>
      <c r="K327" s="102"/>
      <c r="L327" s="102" t="s">
        <v>1371</v>
      </c>
      <c r="M327" s="102" t="s">
        <v>123</v>
      </c>
      <c r="N327" s="102" t="s">
        <v>124</v>
      </c>
      <c r="O327" s="102" t="s">
        <v>125</v>
      </c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spans="1:26" ht="15.75" customHeight="1" x14ac:dyDescent="0.2">
      <c r="A328" s="102" t="s">
        <v>117</v>
      </c>
      <c r="B328" s="103">
        <v>43795</v>
      </c>
      <c r="C328" s="102" t="s">
        <v>728</v>
      </c>
      <c r="D328" s="102" t="s">
        <v>1374</v>
      </c>
      <c r="E328" s="102" t="s">
        <v>797</v>
      </c>
      <c r="F328" s="102">
        <v>10433542713</v>
      </c>
      <c r="G328" s="102" t="s">
        <v>798</v>
      </c>
      <c r="H328" s="102" t="s">
        <v>43</v>
      </c>
      <c r="I328" s="102"/>
      <c r="J328" s="102" t="s">
        <v>14</v>
      </c>
      <c r="K328" s="102"/>
      <c r="L328" s="102" t="s">
        <v>799</v>
      </c>
      <c r="M328" s="102" t="s">
        <v>206</v>
      </c>
      <c r="N328" s="102" t="s">
        <v>124</v>
      </c>
      <c r="O328" s="102" t="s">
        <v>125</v>
      </c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spans="1:26" ht="15.75" customHeight="1" x14ac:dyDescent="0.2">
      <c r="A329" s="102" t="s">
        <v>117</v>
      </c>
      <c r="B329" s="103">
        <v>43795</v>
      </c>
      <c r="C329" s="102" t="s">
        <v>728</v>
      </c>
      <c r="D329" s="102" t="s">
        <v>1364</v>
      </c>
      <c r="E329" s="102" t="s">
        <v>934</v>
      </c>
      <c r="F329" s="102">
        <v>12755489707</v>
      </c>
      <c r="G329" s="102" t="s">
        <v>935</v>
      </c>
      <c r="H329" s="102" t="s">
        <v>43</v>
      </c>
      <c r="I329" s="102"/>
      <c r="J329" s="102" t="s">
        <v>14</v>
      </c>
      <c r="K329" s="102"/>
      <c r="L329" s="102" t="s">
        <v>936</v>
      </c>
      <c r="M329" s="102" t="s">
        <v>123</v>
      </c>
      <c r="N329" s="102" t="s">
        <v>124</v>
      </c>
      <c r="O329" s="102" t="s">
        <v>125</v>
      </c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spans="1:26" ht="15.75" customHeight="1" x14ac:dyDescent="0.2">
      <c r="A330" s="102" t="s">
        <v>117</v>
      </c>
      <c r="B330" s="103">
        <v>43872</v>
      </c>
      <c r="C330" s="102" t="s">
        <v>118</v>
      </c>
      <c r="D330" s="102" t="s">
        <v>1384</v>
      </c>
      <c r="E330" s="102" t="s">
        <v>1385</v>
      </c>
      <c r="F330" s="102">
        <v>12457583730</v>
      </c>
      <c r="G330" s="102" t="s">
        <v>1386</v>
      </c>
      <c r="H330" s="102" t="s">
        <v>35</v>
      </c>
      <c r="I330" s="102"/>
      <c r="J330" s="102" t="s">
        <v>17</v>
      </c>
      <c r="K330" s="103">
        <v>44658</v>
      </c>
      <c r="L330" s="102" t="s">
        <v>1387</v>
      </c>
      <c r="M330" s="102" t="s">
        <v>123</v>
      </c>
      <c r="N330" s="102" t="s">
        <v>124</v>
      </c>
      <c r="O330" s="102" t="s">
        <v>125</v>
      </c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spans="1:26" ht="15.75" customHeight="1" x14ac:dyDescent="0.2">
      <c r="A331" s="102" t="s">
        <v>117</v>
      </c>
      <c r="B331" s="103">
        <v>43872</v>
      </c>
      <c r="C331" s="102" t="s">
        <v>118</v>
      </c>
      <c r="D331" s="102" t="s">
        <v>1380</v>
      </c>
      <c r="E331" s="102" t="s">
        <v>1381</v>
      </c>
      <c r="F331" s="102">
        <v>13479108750</v>
      </c>
      <c r="G331" s="102" t="s">
        <v>1382</v>
      </c>
      <c r="H331" s="102" t="s">
        <v>39</v>
      </c>
      <c r="I331" s="102"/>
      <c r="J331" s="102" t="s">
        <v>17</v>
      </c>
      <c r="K331" s="103">
        <v>44662</v>
      </c>
      <c r="L331" s="102" t="s">
        <v>1383</v>
      </c>
      <c r="M331" s="102" t="s">
        <v>123</v>
      </c>
      <c r="N331" s="102" t="s">
        <v>124</v>
      </c>
      <c r="O331" s="102" t="s">
        <v>125</v>
      </c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spans="1:26" ht="15.75" customHeight="1" x14ac:dyDescent="0.2">
      <c r="A332" s="102" t="s">
        <v>117</v>
      </c>
      <c r="B332" s="103">
        <v>43872</v>
      </c>
      <c r="C332" s="102" t="s">
        <v>118</v>
      </c>
      <c r="D332" s="102" t="s">
        <v>1376</v>
      </c>
      <c r="E332" s="102" t="s">
        <v>1377</v>
      </c>
      <c r="F332" s="102">
        <v>7153837795</v>
      </c>
      <c r="G332" s="102" t="s">
        <v>1378</v>
      </c>
      <c r="H332" s="102" t="s">
        <v>46</v>
      </c>
      <c r="I332" s="102"/>
      <c r="J332" s="102" t="s">
        <v>14</v>
      </c>
      <c r="K332" s="102"/>
      <c r="L332" s="102" t="s">
        <v>1379</v>
      </c>
      <c r="M332" s="102" t="s">
        <v>219</v>
      </c>
      <c r="N332" s="102" t="s">
        <v>124</v>
      </c>
      <c r="O332" s="102" t="s">
        <v>125</v>
      </c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spans="1:26" ht="15.75" customHeight="1" x14ac:dyDescent="0.2">
      <c r="A333" s="102" t="s">
        <v>117</v>
      </c>
      <c r="B333" s="103">
        <v>43873</v>
      </c>
      <c r="C333" s="102" t="s">
        <v>118</v>
      </c>
      <c r="D333" s="102" t="s">
        <v>1388</v>
      </c>
      <c r="E333" s="102" t="s">
        <v>1389</v>
      </c>
      <c r="F333" s="102">
        <v>12341799701</v>
      </c>
      <c r="G333" s="102" t="s">
        <v>1390</v>
      </c>
      <c r="H333" s="102" t="s">
        <v>39</v>
      </c>
      <c r="I333" s="102"/>
      <c r="J333" s="102" t="s">
        <v>17</v>
      </c>
      <c r="K333" s="103">
        <v>44662</v>
      </c>
      <c r="L333" s="102" t="s">
        <v>1391</v>
      </c>
      <c r="M333" s="102" t="s">
        <v>1022</v>
      </c>
      <c r="N333" s="102" t="s">
        <v>124</v>
      </c>
      <c r="O333" s="102" t="s">
        <v>125</v>
      </c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spans="1:26" ht="15.75" customHeight="1" x14ac:dyDescent="0.2">
      <c r="A334" s="102" t="s">
        <v>117</v>
      </c>
      <c r="B334" s="103">
        <v>43873</v>
      </c>
      <c r="C334" s="102" t="s">
        <v>118</v>
      </c>
      <c r="D334" s="102" t="s">
        <v>1401</v>
      </c>
      <c r="E334" s="102" t="s">
        <v>1402</v>
      </c>
      <c r="F334" s="102">
        <v>5868405757</v>
      </c>
      <c r="G334" s="102" t="s">
        <v>1403</v>
      </c>
      <c r="H334" s="102" t="s">
        <v>35</v>
      </c>
      <c r="I334" s="102"/>
      <c r="J334" s="102" t="s">
        <v>17</v>
      </c>
      <c r="K334" s="103">
        <v>44552</v>
      </c>
      <c r="L334" s="102" t="s">
        <v>1404</v>
      </c>
      <c r="M334" s="102" t="s">
        <v>219</v>
      </c>
      <c r="N334" s="102" t="s">
        <v>124</v>
      </c>
      <c r="O334" s="102" t="s">
        <v>125</v>
      </c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spans="1:26" ht="15.75" customHeight="1" x14ac:dyDescent="0.2">
      <c r="A335" s="102" t="s">
        <v>117</v>
      </c>
      <c r="B335" s="103">
        <v>43873</v>
      </c>
      <c r="C335" s="102" t="s">
        <v>118</v>
      </c>
      <c r="D335" s="102" t="s">
        <v>1397</v>
      </c>
      <c r="E335" s="102" t="s">
        <v>1398</v>
      </c>
      <c r="F335" s="102">
        <v>12982185784</v>
      </c>
      <c r="G335" s="102" t="s">
        <v>1399</v>
      </c>
      <c r="H335" s="102" t="s">
        <v>41</v>
      </c>
      <c r="I335" s="102"/>
      <c r="J335" s="102" t="s">
        <v>17</v>
      </c>
      <c r="K335" s="103">
        <v>44679</v>
      </c>
      <c r="L335" s="102" t="s">
        <v>1400</v>
      </c>
      <c r="M335" s="102" t="s">
        <v>206</v>
      </c>
      <c r="N335" s="102" t="s">
        <v>124</v>
      </c>
      <c r="O335" s="102" t="s">
        <v>125</v>
      </c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spans="1:26" ht="15.75" customHeight="1" x14ac:dyDescent="0.2">
      <c r="A336" s="102" t="s">
        <v>117</v>
      </c>
      <c r="B336" s="103">
        <v>43873</v>
      </c>
      <c r="C336" s="102" t="s">
        <v>118</v>
      </c>
      <c r="D336" s="102" t="s">
        <v>1392</v>
      </c>
      <c r="E336" s="102" t="s">
        <v>1393</v>
      </c>
      <c r="F336" s="102">
        <v>2354847173</v>
      </c>
      <c r="G336" s="102" t="s">
        <v>1394</v>
      </c>
      <c r="H336" s="102" t="s">
        <v>46</v>
      </c>
      <c r="I336" s="102"/>
      <c r="J336" s="102" t="s">
        <v>17</v>
      </c>
      <c r="K336" s="103">
        <v>44733</v>
      </c>
      <c r="L336" s="102" t="s">
        <v>1395</v>
      </c>
      <c r="M336" s="102" t="s">
        <v>1396</v>
      </c>
      <c r="N336" s="102" t="s">
        <v>507</v>
      </c>
      <c r="O336" s="102" t="s">
        <v>125</v>
      </c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spans="1:26" ht="15.75" customHeight="1" x14ac:dyDescent="0.2">
      <c r="A337" s="102" t="s">
        <v>117</v>
      </c>
      <c r="B337" s="103">
        <v>43874</v>
      </c>
      <c r="C337" s="102" t="s">
        <v>118</v>
      </c>
      <c r="D337" s="102" t="s">
        <v>1405</v>
      </c>
      <c r="E337" s="102" t="s">
        <v>1406</v>
      </c>
      <c r="F337" s="102">
        <v>36971452828</v>
      </c>
      <c r="G337" s="102" t="s">
        <v>1407</v>
      </c>
      <c r="H337" s="102" t="s">
        <v>43</v>
      </c>
      <c r="I337" s="102"/>
      <c r="J337" s="102" t="s">
        <v>17</v>
      </c>
      <c r="K337" s="103">
        <v>44642</v>
      </c>
      <c r="L337" s="102" t="s">
        <v>1408</v>
      </c>
      <c r="M337" s="102" t="s">
        <v>123</v>
      </c>
      <c r="N337" s="102" t="s">
        <v>124</v>
      </c>
      <c r="O337" s="102" t="s">
        <v>125</v>
      </c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spans="1:26" ht="15.75" customHeight="1" x14ac:dyDescent="0.2">
      <c r="A338" s="102" t="s">
        <v>117</v>
      </c>
      <c r="B338" s="103">
        <v>43875</v>
      </c>
      <c r="C338" s="102" t="s">
        <v>118</v>
      </c>
      <c r="D338" s="102" t="s">
        <v>1416</v>
      </c>
      <c r="E338" s="102" t="s">
        <v>1417</v>
      </c>
      <c r="F338" s="102">
        <v>11023976790</v>
      </c>
      <c r="G338" s="102" t="s">
        <v>1418</v>
      </c>
      <c r="H338" s="102"/>
      <c r="I338" s="102"/>
      <c r="J338" s="111" t="s">
        <v>19</v>
      </c>
      <c r="K338" s="102"/>
      <c r="L338" s="102" t="s">
        <v>1419</v>
      </c>
      <c r="M338" s="102" t="s">
        <v>337</v>
      </c>
      <c r="N338" s="102" t="s">
        <v>124</v>
      </c>
      <c r="O338" s="102" t="s">
        <v>125</v>
      </c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ht="15.75" customHeight="1" x14ac:dyDescent="0.2">
      <c r="A339" s="102" t="s">
        <v>117</v>
      </c>
      <c r="B339" s="103">
        <v>43875</v>
      </c>
      <c r="C339" s="102" t="s">
        <v>118</v>
      </c>
      <c r="D339" s="102" t="s">
        <v>1420</v>
      </c>
      <c r="E339" s="102" t="s">
        <v>1421</v>
      </c>
      <c r="F339" s="102">
        <v>6895366407</v>
      </c>
      <c r="G339" s="102" t="s">
        <v>1422</v>
      </c>
      <c r="H339" s="102" t="s">
        <v>43</v>
      </c>
      <c r="I339" s="102"/>
      <c r="J339" s="102" t="s">
        <v>14</v>
      </c>
      <c r="K339" s="102"/>
      <c r="L339" s="102" t="s">
        <v>1423</v>
      </c>
      <c r="M339" s="102" t="s">
        <v>123</v>
      </c>
      <c r="N339" s="102" t="s">
        <v>124</v>
      </c>
      <c r="O339" s="102" t="s">
        <v>125</v>
      </c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spans="1:26" ht="15.75" customHeight="1" x14ac:dyDescent="0.2">
      <c r="A340" s="102" t="s">
        <v>117</v>
      </c>
      <c r="B340" s="103">
        <v>43875</v>
      </c>
      <c r="C340" s="102" t="s">
        <v>118</v>
      </c>
      <c r="D340" s="102" t="s">
        <v>1424</v>
      </c>
      <c r="E340" s="102" t="s">
        <v>1425</v>
      </c>
      <c r="F340" s="102">
        <v>10056903758</v>
      </c>
      <c r="G340" s="102" t="s">
        <v>1426</v>
      </c>
      <c r="H340" s="102" t="s">
        <v>48</v>
      </c>
      <c r="I340" s="102"/>
      <c r="J340" s="102" t="s">
        <v>14</v>
      </c>
      <c r="K340" s="102"/>
      <c r="L340" s="102" t="s">
        <v>1427</v>
      </c>
      <c r="M340" s="102" t="s">
        <v>123</v>
      </c>
      <c r="N340" s="102" t="s">
        <v>124</v>
      </c>
      <c r="O340" s="102" t="s">
        <v>125</v>
      </c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spans="1:26" ht="15.75" customHeight="1" x14ac:dyDescent="0.2">
      <c r="A341" s="102" t="s">
        <v>117</v>
      </c>
      <c r="B341" s="103">
        <v>43875</v>
      </c>
      <c r="C341" s="102" t="s">
        <v>118</v>
      </c>
      <c r="D341" s="102" t="s">
        <v>1410</v>
      </c>
      <c r="E341" s="102" t="s">
        <v>1411</v>
      </c>
      <c r="F341" s="102">
        <v>7072097490</v>
      </c>
      <c r="G341" s="102" t="s">
        <v>1412</v>
      </c>
      <c r="H341" s="102" t="s">
        <v>43</v>
      </c>
      <c r="I341" s="102"/>
      <c r="J341" s="102" t="s">
        <v>17</v>
      </c>
      <c r="K341" s="103">
        <v>44775</v>
      </c>
      <c r="L341" s="102" t="s">
        <v>1413</v>
      </c>
      <c r="M341" s="102" t="s">
        <v>1414</v>
      </c>
      <c r="N341" s="102" t="s">
        <v>1415</v>
      </c>
      <c r="O341" s="102" t="s">
        <v>125</v>
      </c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spans="1:26" ht="15.75" customHeight="1" x14ac:dyDescent="0.2">
      <c r="A342" s="102" t="s">
        <v>117</v>
      </c>
      <c r="B342" s="103">
        <v>43875</v>
      </c>
      <c r="C342" s="102" t="s">
        <v>118</v>
      </c>
      <c r="D342" s="102" t="s">
        <v>1409</v>
      </c>
      <c r="E342" s="102" t="s">
        <v>1247</v>
      </c>
      <c r="F342" s="102">
        <v>11597207705</v>
      </c>
      <c r="G342" s="102" t="s">
        <v>1248</v>
      </c>
      <c r="H342" s="102" t="s">
        <v>49</v>
      </c>
      <c r="I342" s="102"/>
      <c r="J342" s="102" t="s">
        <v>14</v>
      </c>
      <c r="K342" s="102"/>
      <c r="L342" s="102" t="s">
        <v>1249</v>
      </c>
      <c r="M342" s="102" t="s">
        <v>123</v>
      </c>
      <c r="N342" s="102" t="s">
        <v>124</v>
      </c>
      <c r="O342" s="102" t="s">
        <v>125</v>
      </c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spans="1:26" ht="15.75" customHeight="1" x14ac:dyDescent="0.2">
      <c r="A343" s="102" t="s">
        <v>117</v>
      </c>
      <c r="B343" s="103">
        <v>43878</v>
      </c>
      <c r="C343" s="102" t="s">
        <v>118</v>
      </c>
      <c r="D343" s="102" t="s">
        <v>1428</v>
      </c>
      <c r="E343" s="102" t="s">
        <v>1429</v>
      </c>
      <c r="F343" s="102">
        <v>5400122388</v>
      </c>
      <c r="G343" s="102" t="s">
        <v>1430</v>
      </c>
      <c r="H343" s="102"/>
      <c r="I343" s="102"/>
      <c r="J343" s="102" t="s">
        <v>21</v>
      </c>
      <c r="K343" s="102"/>
      <c r="L343" s="102" t="s">
        <v>1431</v>
      </c>
      <c r="M343" s="102" t="s">
        <v>123</v>
      </c>
      <c r="N343" s="102" t="s">
        <v>124</v>
      </c>
      <c r="O343" s="102" t="s">
        <v>125</v>
      </c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spans="1:26" ht="15.75" customHeight="1" x14ac:dyDescent="0.2">
      <c r="A344" s="102" t="s">
        <v>117</v>
      </c>
      <c r="B344" s="103">
        <v>43878</v>
      </c>
      <c r="C344" s="102" t="s">
        <v>118</v>
      </c>
      <c r="D344" s="102" t="s">
        <v>1432</v>
      </c>
      <c r="E344" s="102" t="s">
        <v>1433</v>
      </c>
      <c r="F344" s="102">
        <v>5107461441</v>
      </c>
      <c r="G344" s="102" t="s">
        <v>1434</v>
      </c>
      <c r="H344" s="102" t="s">
        <v>49</v>
      </c>
      <c r="I344" s="102"/>
      <c r="J344" s="116" t="s">
        <v>14</v>
      </c>
      <c r="K344" s="102"/>
      <c r="L344" s="102" t="s">
        <v>1435</v>
      </c>
      <c r="M344" s="102" t="s">
        <v>1436</v>
      </c>
      <c r="N344" s="102" t="s">
        <v>1437</v>
      </c>
      <c r="O344" s="102" t="s">
        <v>125</v>
      </c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spans="1:26" ht="15.75" customHeight="1" x14ac:dyDescent="0.2">
      <c r="A345" s="102" t="s">
        <v>117</v>
      </c>
      <c r="B345" s="103">
        <v>43879</v>
      </c>
      <c r="C345" s="102" t="s">
        <v>118</v>
      </c>
      <c r="D345" s="102" t="s">
        <v>1438</v>
      </c>
      <c r="E345" s="102" t="s">
        <v>1439</v>
      </c>
      <c r="F345" s="102">
        <v>11119731488</v>
      </c>
      <c r="G345" s="102" t="s">
        <v>1440</v>
      </c>
      <c r="H345" s="102"/>
      <c r="I345" s="102"/>
      <c r="J345" s="102" t="s">
        <v>19</v>
      </c>
      <c r="K345" s="102"/>
      <c r="L345" s="102" t="s">
        <v>1441</v>
      </c>
      <c r="M345" s="102" t="s">
        <v>1442</v>
      </c>
      <c r="N345" s="102" t="s">
        <v>1415</v>
      </c>
      <c r="O345" s="102" t="s">
        <v>125</v>
      </c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spans="1:26" ht="15.75" customHeight="1" x14ac:dyDescent="0.2">
      <c r="A346" s="102" t="s">
        <v>117</v>
      </c>
      <c r="B346" s="103">
        <v>43879</v>
      </c>
      <c r="C346" s="102" t="s">
        <v>118</v>
      </c>
      <c r="D346" s="102" t="s">
        <v>1443</v>
      </c>
      <c r="E346" s="102" t="s">
        <v>1444</v>
      </c>
      <c r="F346" s="102">
        <v>48085006391</v>
      </c>
      <c r="G346" s="102" t="s">
        <v>1445</v>
      </c>
      <c r="H346" s="102"/>
      <c r="I346" s="102"/>
      <c r="J346" s="102" t="s">
        <v>19</v>
      </c>
      <c r="K346" s="102"/>
      <c r="L346" s="102" t="s">
        <v>1446</v>
      </c>
      <c r="M346" s="102" t="s">
        <v>1447</v>
      </c>
      <c r="N346" s="102" t="s">
        <v>197</v>
      </c>
      <c r="O346" s="102" t="s">
        <v>125</v>
      </c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spans="1:26" ht="15.75" customHeight="1" x14ac:dyDescent="0.2">
      <c r="A347" s="102" t="s">
        <v>117</v>
      </c>
      <c r="B347" s="103">
        <v>43893</v>
      </c>
      <c r="C347" s="102" t="s">
        <v>118</v>
      </c>
      <c r="D347" s="102" t="s">
        <v>1448</v>
      </c>
      <c r="E347" s="102" t="s">
        <v>1449</v>
      </c>
      <c r="F347" s="102">
        <v>964644371</v>
      </c>
      <c r="G347" s="102" t="s">
        <v>1450</v>
      </c>
      <c r="H347" s="102"/>
      <c r="I347" s="102"/>
      <c r="J347" s="102" t="s">
        <v>19</v>
      </c>
      <c r="K347" s="102"/>
      <c r="L347" s="102" t="s">
        <v>1451</v>
      </c>
      <c r="M347" s="102" t="s">
        <v>123</v>
      </c>
      <c r="N347" s="102" t="s">
        <v>124</v>
      </c>
      <c r="O347" s="102" t="s">
        <v>125</v>
      </c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spans="1:26" ht="15.75" customHeight="1" x14ac:dyDescent="0.2">
      <c r="A348" s="102" t="s">
        <v>117</v>
      </c>
      <c r="B348" s="103">
        <v>43916</v>
      </c>
      <c r="C348" s="102" t="s">
        <v>728</v>
      </c>
      <c r="D348" s="102" t="s">
        <v>1452</v>
      </c>
      <c r="E348" s="102" t="s">
        <v>664</v>
      </c>
      <c r="F348" s="102">
        <v>11706818750</v>
      </c>
      <c r="G348" s="102" t="s">
        <v>665</v>
      </c>
      <c r="H348" s="102" t="s">
        <v>37</v>
      </c>
      <c r="I348" s="102"/>
      <c r="J348" s="102" t="s">
        <v>14</v>
      </c>
      <c r="K348" s="102"/>
      <c r="L348" s="102" t="s">
        <v>666</v>
      </c>
      <c r="M348" s="102" t="s">
        <v>123</v>
      </c>
      <c r="N348" s="102" t="s">
        <v>124</v>
      </c>
      <c r="O348" s="102" t="s">
        <v>125</v>
      </c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spans="1:26" ht="15.75" customHeight="1" x14ac:dyDescent="0.2">
      <c r="A349" s="102" t="s">
        <v>117</v>
      </c>
      <c r="B349" s="103">
        <v>43959</v>
      </c>
      <c r="C349" s="102" t="s">
        <v>728</v>
      </c>
      <c r="D349" s="102" t="s">
        <v>1453</v>
      </c>
      <c r="E349" s="102" t="s">
        <v>1036</v>
      </c>
      <c r="F349" s="102">
        <v>12121586792</v>
      </c>
      <c r="G349" s="102" t="s">
        <v>1037</v>
      </c>
      <c r="H349" s="102" t="s">
        <v>41</v>
      </c>
      <c r="I349" s="102"/>
      <c r="J349" s="102" t="s">
        <v>14</v>
      </c>
      <c r="K349" s="102"/>
      <c r="L349" s="102" t="s">
        <v>1038</v>
      </c>
      <c r="M349" s="102" t="s">
        <v>123</v>
      </c>
      <c r="N349" s="102" t="s">
        <v>124</v>
      </c>
      <c r="O349" s="102" t="s">
        <v>125</v>
      </c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spans="1:26" ht="15.75" customHeight="1" x14ac:dyDescent="0.2">
      <c r="A350" s="102" t="s">
        <v>117</v>
      </c>
      <c r="B350" s="103">
        <v>44047</v>
      </c>
      <c r="C350" s="102" t="s">
        <v>728</v>
      </c>
      <c r="D350" s="102" t="s">
        <v>1454</v>
      </c>
      <c r="E350" s="102" t="s">
        <v>458</v>
      </c>
      <c r="F350" s="102">
        <v>8299348714</v>
      </c>
      <c r="G350" s="102" t="s">
        <v>459</v>
      </c>
      <c r="H350" s="102"/>
      <c r="I350" s="102"/>
      <c r="J350" s="102" t="s">
        <v>20</v>
      </c>
      <c r="K350" s="102"/>
      <c r="L350" s="102" t="s">
        <v>460</v>
      </c>
      <c r="M350" s="102" t="s">
        <v>123</v>
      </c>
      <c r="N350" s="102" t="s">
        <v>124</v>
      </c>
      <c r="O350" s="102" t="s">
        <v>125</v>
      </c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5.75" customHeight="1" x14ac:dyDescent="0.2">
      <c r="A351" s="102" t="s">
        <v>117</v>
      </c>
      <c r="B351" s="103">
        <v>44047</v>
      </c>
      <c r="C351" s="102" t="s">
        <v>118</v>
      </c>
      <c r="D351" s="102" t="s">
        <v>1455</v>
      </c>
      <c r="E351" s="102" t="s">
        <v>1456</v>
      </c>
      <c r="F351" s="102">
        <v>12332428739</v>
      </c>
      <c r="G351" s="102" t="s">
        <v>1457</v>
      </c>
      <c r="H351" s="102" t="s">
        <v>41</v>
      </c>
      <c r="I351" s="102"/>
      <c r="J351" s="102" t="s">
        <v>17</v>
      </c>
      <c r="K351" s="103">
        <v>44788</v>
      </c>
      <c r="L351" s="102" t="s">
        <v>1458</v>
      </c>
      <c r="M351" s="102" t="s">
        <v>206</v>
      </c>
      <c r="N351" s="102" t="s">
        <v>124</v>
      </c>
      <c r="O351" s="102" t="s">
        <v>125</v>
      </c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spans="1:26" ht="15.75" customHeight="1" x14ac:dyDescent="0.2">
      <c r="A352" s="102" t="s">
        <v>117</v>
      </c>
      <c r="B352" s="103">
        <v>44048</v>
      </c>
      <c r="C352" s="102" t="s">
        <v>118</v>
      </c>
      <c r="D352" s="102" t="s">
        <v>1459</v>
      </c>
      <c r="E352" s="102" t="s">
        <v>1460</v>
      </c>
      <c r="F352" s="102">
        <v>9073860750</v>
      </c>
      <c r="G352" s="102" t="s">
        <v>1461</v>
      </c>
      <c r="H352" s="102" t="s">
        <v>37</v>
      </c>
      <c r="I352" s="102"/>
      <c r="J352" s="102" t="s">
        <v>17</v>
      </c>
      <c r="K352" s="103">
        <v>44706</v>
      </c>
      <c r="L352" s="102" t="s">
        <v>1462</v>
      </c>
      <c r="M352" s="102" t="s">
        <v>206</v>
      </c>
      <c r="N352" s="102" t="s">
        <v>124</v>
      </c>
      <c r="O352" s="102" t="s">
        <v>125</v>
      </c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spans="1:26" ht="15.75" customHeight="1" x14ac:dyDescent="0.2">
      <c r="A353" s="102" t="s">
        <v>117</v>
      </c>
      <c r="B353" s="103">
        <v>44049</v>
      </c>
      <c r="C353" s="102" t="s">
        <v>728</v>
      </c>
      <c r="D353" s="102" t="s">
        <v>1463</v>
      </c>
      <c r="E353" s="102" t="s">
        <v>1028</v>
      </c>
      <c r="F353" s="102">
        <v>8991050760</v>
      </c>
      <c r="G353" s="102" t="s">
        <v>1029</v>
      </c>
      <c r="H353" s="102"/>
      <c r="I353" s="102"/>
      <c r="J353" s="102" t="s">
        <v>19</v>
      </c>
      <c r="K353" s="102"/>
      <c r="L353" s="102" t="s">
        <v>1030</v>
      </c>
      <c r="M353" s="102" t="s">
        <v>123</v>
      </c>
      <c r="N353" s="102" t="s">
        <v>124</v>
      </c>
      <c r="O353" s="102" t="s">
        <v>125</v>
      </c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spans="1:26" ht="15.75" customHeight="1" x14ac:dyDescent="0.2">
      <c r="A354" s="102" t="s">
        <v>117</v>
      </c>
      <c r="B354" s="103">
        <v>44053</v>
      </c>
      <c r="C354" s="102" t="s">
        <v>728</v>
      </c>
      <c r="D354" s="102" t="s">
        <v>1480</v>
      </c>
      <c r="E354" s="102" t="s">
        <v>1481</v>
      </c>
      <c r="F354" s="102">
        <v>2565743750</v>
      </c>
      <c r="G354" s="102" t="s">
        <v>1482</v>
      </c>
      <c r="H354" s="102"/>
      <c r="I354" s="102"/>
      <c r="J354" s="102" t="s">
        <v>20</v>
      </c>
      <c r="K354" s="102"/>
      <c r="L354" s="102" t="s">
        <v>1483</v>
      </c>
      <c r="M354" s="102" t="s">
        <v>123</v>
      </c>
      <c r="N354" s="102" t="s">
        <v>124</v>
      </c>
      <c r="O354" s="102" t="s">
        <v>125</v>
      </c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ht="15.75" customHeight="1" x14ac:dyDescent="0.2">
      <c r="A355" s="102" t="s">
        <v>117</v>
      </c>
      <c r="B355" s="103">
        <v>44053</v>
      </c>
      <c r="C355" s="102" t="s">
        <v>118</v>
      </c>
      <c r="D355" s="102" t="s">
        <v>1488</v>
      </c>
      <c r="E355" s="102" t="s">
        <v>1489</v>
      </c>
      <c r="F355" s="102">
        <v>6103942900</v>
      </c>
      <c r="G355" s="102" t="s">
        <v>1490</v>
      </c>
      <c r="H355" s="102" t="s">
        <v>46</v>
      </c>
      <c r="I355" s="102"/>
      <c r="J355" s="102" t="s">
        <v>14</v>
      </c>
      <c r="K355" s="102"/>
      <c r="L355" s="102" t="s">
        <v>1491</v>
      </c>
      <c r="M355" s="102" t="s">
        <v>957</v>
      </c>
      <c r="N355" s="102" t="s">
        <v>958</v>
      </c>
      <c r="O355" s="102" t="s">
        <v>125</v>
      </c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spans="1:26" ht="15.75" customHeight="1" x14ac:dyDescent="0.2">
      <c r="A356" s="102" t="s">
        <v>117</v>
      </c>
      <c r="B356" s="103">
        <v>44053</v>
      </c>
      <c r="C356" s="102" t="s">
        <v>118</v>
      </c>
      <c r="D356" s="102" t="s">
        <v>1492</v>
      </c>
      <c r="E356" s="102" t="s">
        <v>1493</v>
      </c>
      <c r="F356" s="102">
        <v>10452717728</v>
      </c>
      <c r="G356" s="102" t="s">
        <v>1494</v>
      </c>
      <c r="H356" s="102" t="s">
        <v>46</v>
      </c>
      <c r="I356" s="102"/>
      <c r="J356" s="102" t="s">
        <v>14</v>
      </c>
      <c r="K356" s="102"/>
      <c r="L356" s="102" t="s">
        <v>1495</v>
      </c>
      <c r="M356" s="102" t="s">
        <v>123</v>
      </c>
      <c r="N356" s="102" t="s">
        <v>124</v>
      </c>
      <c r="O356" s="102" t="s">
        <v>125</v>
      </c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spans="1:26" ht="15.75" customHeight="1" x14ac:dyDescent="0.2">
      <c r="A357" s="102" t="s">
        <v>117</v>
      </c>
      <c r="B357" s="103">
        <v>44053</v>
      </c>
      <c r="C357" s="102" t="s">
        <v>118</v>
      </c>
      <c r="D357" s="102" t="s">
        <v>1472</v>
      </c>
      <c r="E357" s="102" t="s">
        <v>1473</v>
      </c>
      <c r="F357" s="102">
        <v>13017030792</v>
      </c>
      <c r="G357" s="102" t="s">
        <v>1474</v>
      </c>
      <c r="H357" s="102"/>
      <c r="I357" s="102"/>
      <c r="J357" s="102" t="s">
        <v>20</v>
      </c>
      <c r="K357" s="102"/>
      <c r="L357" s="102" t="s">
        <v>1475</v>
      </c>
      <c r="M357" s="102" t="s">
        <v>993</v>
      </c>
      <c r="N357" s="102" t="s">
        <v>124</v>
      </c>
      <c r="O357" s="102" t="s">
        <v>125</v>
      </c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spans="1:26" ht="15.75" customHeight="1" x14ac:dyDescent="0.2">
      <c r="A358" s="102" t="s">
        <v>117</v>
      </c>
      <c r="B358" s="103">
        <v>44053</v>
      </c>
      <c r="C358" s="102" t="s">
        <v>118</v>
      </c>
      <c r="D358" s="102" t="s">
        <v>1476</v>
      </c>
      <c r="E358" s="102" t="s">
        <v>1477</v>
      </c>
      <c r="F358" s="102">
        <v>15294373777</v>
      </c>
      <c r="G358" s="102" t="s">
        <v>1478</v>
      </c>
      <c r="H358" s="102" t="s">
        <v>40</v>
      </c>
      <c r="I358" s="102"/>
      <c r="J358" s="114" t="s">
        <v>17</v>
      </c>
      <c r="K358" s="103">
        <v>44909</v>
      </c>
      <c r="L358" s="102" t="s">
        <v>1479</v>
      </c>
      <c r="M358" s="102" t="s">
        <v>123</v>
      </c>
      <c r="N358" s="102" t="s">
        <v>124</v>
      </c>
      <c r="O358" s="102" t="s">
        <v>125</v>
      </c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spans="1:26" ht="15.75" customHeight="1" x14ac:dyDescent="0.2">
      <c r="A359" s="102" t="s">
        <v>117</v>
      </c>
      <c r="B359" s="103">
        <v>44053</v>
      </c>
      <c r="C359" s="102" t="s">
        <v>118</v>
      </c>
      <c r="D359" s="102" t="s">
        <v>1464</v>
      </c>
      <c r="E359" s="102" t="s">
        <v>1465</v>
      </c>
      <c r="F359" s="102">
        <v>10768801770</v>
      </c>
      <c r="G359" s="102" t="s">
        <v>1466</v>
      </c>
      <c r="H359" s="102" t="s">
        <v>47</v>
      </c>
      <c r="I359" s="102"/>
      <c r="J359" s="112" t="s">
        <v>17</v>
      </c>
      <c r="K359" s="103">
        <v>44914</v>
      </c>
      <c r="L359" s="102" t="s">
        <v>1467</v>
      </c>
      <c r="M359" s="102" t="s">
        <v>364</v>
      </c>
      <c r="N359" s="102" t="s">
        <v>124</v>
      </c>
      <c r="O359" s="102" t="s">
        <v>125</v>
      </c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spans="1:26" ht="15.75" customHeight="1" x14ac:dyDescent="0.2">
      <c r="A360" s="102" t="s">
        <v>117</v>
      </c>
      <c r="B360" s="103">
        <v>44053</v>
      </c>
      <c r="C360" s="102" t="s">
        <v>118</v>
      </c>
      <c r="D360" s="102" t="s">
        <v>1468</v>
      </c>
      <c r="E360" s="102" t="s">
        <v>1469</v>
      </c>
      <c r="F360" s="102">
        <v>5814385669</v>
      </c>
      <c r="G360" s="102" t="s">
        <v>1470</v>
      </c>
      <c r="H360" s="102" t="s">
        <v>35</v>
      </c>
      <c r="I360" s="102"/>
      <c r="J360" s="102" t="s">
        <v>14</v>
      </c>
      <c r="K360" s="102"/>
      <c r="L360" s="102" t="s">
        <v>1471</v>
      </c>
      <c r="M360" s="102" t="s">
        <v>271</v>
      </c>
      <c r="N360" s="102" t="s">
        <v>124</v>
      </c>
      <c r="O360" s="102" t="s">
        <v>125</v>
      </c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spans="1:26" ht="15.75" customHeight="1" x14ac:dyDescent="0.2">
      <c r="A361" s="102" t="s">
        <v>117</v>
      </c>
      <c r="B361" s="103">
        <v>44053</v>
      </c>
      <c r="C361" s="102" t="s">
        <v>118</v>
      </c>
      <c r="D361" s="102" t="s">
        <v>1484</v>
      </c>
      <c r="E361" s="102" t="s">
        <v>1485</v>
      </c>
      <c r="F361" s="102">
        <v>74903764320</v>
      </c>
      <c r="G361" s="102" t="s">
        <v>1486</v>
      </c>
      <c r="H361" s="102" t="s">
        <v>40</v>
      </c>
      <c r="I361" s="102"/>
      <c r="J361" s="102" t="s">
        <v>14</v>
      </c>
      <c r="K361" s="102"/>
      <c r="L361" s="102" t="s">
        <v>1487</v>
      </c>
      <c r="M361" s="102" t="s">
        <v>707</v>
      </c>
      <c r="N361" s="102" t="s">
        <v>197</v>
      </c>
      <c r="O361" s="102" t="s">
        <v>125</v>
      </c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spans="1:26" ht="15.75" customHeight="1" x14ac:dyDescent="0.2">
      <c r="A362" s="102" t="s">
        <v>117</v>
      </c>
      <c r="B362" s="103">
        <v>44054</v>
      </c>
      <c r="C362" s="102" t="s">
        <v>118</v>
      </c>
      <c r="D362" s="102" t="s">
        <v>1504</v>
      </c>
      <c r="E362" s="102" t="s">
        <v>1505</v>
      </c>
      <c r="F362" s="102">
        <v>5636148976</v>
      </c>
      <c r="G362" s="102" t="s">
        <v>1506</v>
      </c>
      <c r="H362" s="102"/>
      <c r="I362" s="102"/>
      <c r="J362" s="102" t="s">
        <v>19</v>
      </c>
      <c r="K362" s="102"/>
      <c r="L362" s="102" t="s">
        <v>1507</v>
      </c>
      <c r="M362" s="102" t="s">
        <v>1508</v>
      </c>
      <c r="N362" s="102" t="s">
        <v>1509</v>
      </c>
      <c r="O362" s="102" t="s">
        <v>125</v>
      </c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spans="1:26" ht="15.75" customHeight="1" x14ac:dyDescent="0.2">
      <c r="A363" s="102" t="s">
        <v>117</v>
      </c>
      <c r="B363" s="103">
        <v>44054</v>
      </c>
      <c r="C363" s="102" t="s">
        <v>118</v>
      </c>
      <c r="D363" s="102" t="s">
        <v>1518</v>
      </c>
      <c r="E363" s="102" t="s">
        <v>1519</v>
      </c>
      <c r="F363" s="102">
        <v>7217807760</v>
      </c>
      <c r="G363" s="102" t="s">
        <v>1520</v>
      </c>
      <c r="H363" s="102"/>
      <c r="I363" s="102"/>
      <c r="J363" s="102" t="s">
        <v>19</v>
      </c>
      <c r="K363" s="102"/>
      <c r="L363" s="102" t="s">
        <v>1521</v>
      </c>
      <c r="M363" s="102" t="s">
        <v>123</v>
      </c>
      <c r="N363" s="102" t="s">
        <v>124</v>
      </c>
      <c r="O363" s="102" t="s">
        <v>125</v>
      </c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spans="1:26" ht="15.75" customHeight="1" x14ac:dyDescent="0.2">
      <c r="A364" s="102" t="s">
        <v>117</v>
      </c>
      <c r="B364" s="103">
        <v>44054</v>
      </c>
      <c r="C364" s="102" t="s">
        <v>118</v>
      </c>
      <c r="D364" s="102" t="s">
        <v>1496</v>
      </c>
      <c r="E364" s="102" t="s">
        <v>1497</v>
      </c>
      <c r="F364" s="102">
        <v>5083235331</v>
      </c>
      <c r="G364" s="102" t="s">
        <v>1498</v>
      </c>
      <c r="H364" s="102" t="s">
        <v>40</v>
      </c>
      <c r="I364" s="102"/>
      <c r="J364" s="102" t="s">
        <v>17</v>
      </c>
      <c r="K364" s="103">
        <v>44845</v>
      </c>
      <c r="L364" s="102" t="s">
        <v>1499</v>
      </c>
      <c r="M364" s="102" t="s">
        <v>123</v>
      </c>
      <c r="N364" s="102" t="s">
        <v>124</v>
      </c>
      <c r="O364" s="102" t="s">
        <v>125</v>
      </c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spans="1:26" ht="15.75" customHeight="1" x14ac:dyDescent="0.2">
      <c r="A365" s="102" t="s">
        <v>117</v>
      </c>
      <c r="B365" s="103">
        <v>44054</v>
      </c>
      <c r="C365" s="102" t="s">
        <v>118</v>
      </c>
      <c r="D365" s="102" t="s">
        <v>1500</v>
      </c>
      <c r="E365" s="102" t="s">
        <v>1501</v>
      </c>
      <c r="F365" s="102">
        <v>16452548794</v>
      </c>
      <c r="G365" s="102" t="s">
        <v>1502</v>
      </c>
      <c r="H365" s="102" t="s">
        <v>47</v>
      </c>
      <c r="I365" s="102"/>
      <c r="J365" s="102" t="s">
        <v>14</v>
      </c>
      <c r="K365" s="102"/>
      <c r="L365" s="102" t="s">
        <v>1503</v>
      </c>
      <c r="M365" s="102" t="s">
        <v>219</v>
      </c>
      <c r="N365" s="102" t="s">
        <v>124</v>
      </c>
      <c r="O365" s="102" t="s">
        <v>125</v>
      </c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spans="1:26" ht="15.75" customHeight="1" x14ac:dyDescent="0.2">
      <c r="A366" s="102" t="s">
        <v>117</v>
      </c>
      <c r="B366" s="103">
        <v>44054</v>
      </c>
      <c r="C366" s="102" t="s">
        <v>118</v>
      </c>
      <c r="D366" s="102" t="s">
        <v>1514</v>
      </c>
      <c r="E366" s="102" t="s">
        <v>1515</v>
      </c>
      <c r="F366" s="102">
        <v>12664903705</v>
      </c>
      <c r="G366" s="102" t="s">
        <v>1516</v>
      </c>
      <c r="H366" s="102"/>
      <c r="I366" s="102"/>
      <c r="J366" s="102" t="s">
        <v>21</v>
      </c>
      <c r="K366" s="102"/>
      <c r="L366" s="102" t="s">
        <v>1517</v>
      </c>
      <c r="M366" s="102" t="s">
        <v>123</v>
      </c>
      <c r="N366" s="102" t="s">
        <v>124</v>
      </c>
      <c r="O366" s="102" t="s">
        <v>125</v>
      </c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spans="1:26" ht="15.75" customHeight="1" x14ac:dyDescent="0.2">
      <c r="A367" s="102" t="s">
        <v>117</v>
      </c>
      <c r="B367" s="103">
        <v>44054</v>
      </c>
      <c r="C367" s="102" t="s">
        <v>118</v>
      </c>
      <c r="D367" s="102" t="s">
        <v>1510</v>
      </c>
      <c r="E367" s="102" t="s">
        <v>1511</v>
      </c>
      <c r="F367" s="102">
        <v>17566244701</v>
      </c>
      <c r="G367" s="102" t="s">
        <v>1512</v>
      </c>
      <c r="H367" s="102" t="s">
        <v>48</v>
      </c>
      <c r="I367" s="102"/>
      <c r="J367" s="102" t="s">
        <v>17</v>
      </c>
      <c r="K367" s="103">
        <v>44844</v>
      </c>
      <c r="L367" s="102" t="s">
        <v>1513</v>
      </c>
      <c r="M367" s="102" t="s">
        <v>364</v>
      </c>
      <c r="N367" s="102" t="s">
        <v>124</v>
      </c>
      <c r="O367" s="102" t="s">
        <v>125</v>
      </c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spans="1:26" ht="15.75" customHeight="1" x14ac:dyDescent="0.2">
      <c r="A368" s="102" t="s">
        <v>117</v>
      </c>
      <c r="B368" s="103">
        <v>44055</v>
      </c>
      <c r="C368" s="102" t="s">
        <v>728</v>
      </c>
      <c r="D368" s="102" t="s">
        <v>1522</v>
      </c>
      <c r="E368" s="102" t="s">
        <v>322</v>
      </c>
      <c r="F368" s="102">
        <v>7272187786</v>
      </c>
      <c r="G368" s="102" t="s">
        <v>323</v>
      </c>
      <c r="H368" s="102" t="s">
        <v>35</v>
      </c>
      <c r="I368" s="102"/>
      <c r="J368" s="102" t="s">
        <v>14</v>
      </c>
      <c r="K368" s="102"/>
      <c r="L368" s="102" t="s">
        <v>324</v>
      </c>
      <c r="M368" s="102" t="s">
        <v>123</v>
      </c>
      <c r="N368" s="102" t="s">
        <v>124</v>
      </c>
      <c r="O368" s="102" t="s">
        <v>125</v>
      </c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spans="1:26" ht="15.75" customHeight="1" x14ac:dyDescent="0.2">
      <c r="A369" s="102" t="s">
        <v>117</v>
      </c>
      <c r="B369" s="103">
        <v>44055</v>
      </c>
      <c r="C369" s="102" t="s">
        <v>728</v>
      </c>
      <c r="D369" s="102" t="s">
        <v>1552</v>
      </c>
      <c r="E369" s="102" t="s">
        <v>1350</v>
      </c>
      <c r="F369" s="102">
        <v>43940900915</v>
      </c>
      <c r="G369" s="102" t="s">
        <v>1351</v>
      </c>
      <c r="H369" s="102"/>
      <c r="I369" s="102"/>
      <c r="J369" s="102" t="s">
        <v>20</v>
      </c>
      <c r="K369" s="102"/>
      <c r="L369" s="102" t="s">
        <v>1352</v>
      </c>
      <c r="M369" s="102" t="s">
        <v>219</v>
      </c>
      <c r="N369" s="102" t="s">
        <v>124</v>
      </c>
      <c r="O369" s="102" t="s">
        <v>125</v>
      </c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spans="1:26" ht="15.75" customHeight="1" x14ac:dyDescent="0.2">
      <c r="A370" s="102" t="s">
        <v>117</v>
      </c>
      <c r="B370" s="103">
        <v>44055</v>
      </c>
      <c r="C370" s="102" t="s">
        <v>118</v>
      </c>
      <c r="D370" s="102" t="s">
        <v>1539</v>
      </c>
      <c r="E370" s="102" t="s">
        <v>1540</v>
      </c>
      <c r="F370" s="102">
        <v>9737719417</v>
      </c>
      <c r="G370" s="102" t="s">
        <v>1541</v>
      </c>
      <c r="H370" s="102" t="s">
        <v>37</v>
      </c>
      <c r="I370" s="102"/>
      <c r="J370" s="102" t="s">
        <v>17</v>
      </c>
      <c r="K370" s="103">
        <v>44627</v>
      </c>
      <c r="L370" s="102" t="s">
        <v>1542</v>
      </c>
      <c r="M370" s="102" t="s">
        <v>1543</v>
      </c>
      <c r="N370" s="102" t="s">
        <v>1415</v>
      </c>
      <c r="O370" s="102" t="s">
        <v>125</v>
      </c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ht="15.75" customHeight="1" x14ac:dyDescent="0.2">
      <c r="A371" s="102" t="s">
        <v>117</v>
      </c>
      <c r="B371" s="103">
        <v>44055</v>
      </c>
      <c r="C371" s="102" t="s">
        <v>118</v>
      </c>
      <c r="D371" s="102" t="s">
        <v>1544</v>
      </c>
      <c r="E371" s="102" t="s">
        <v>1545</v>
      </c>
      <c r="F371" s="102">
        <v>3687018911</v>
      </c>
      <c r="G371" s="102" t="s">
        <v>1546</v>
      </c>
      <c r="H371" s="102" t="s">
        <v>46</v>
      </c>
      <c r="I371" s="102"/>
      <c r="J371" s="117" t="s">
        <v>17</v>
      </c>
      <c r="K371" s="103">
        <v>44911</v>
      </c>
      <c r="L371" s="102" t="s">
        <v>1547</v>
      </c>
      <c r="M371" s="102" t="s">
        <v>1165</v>
      </c>
      <c r="N371" s="102" t="s">
        <v>958</v>
      </c>
      <c r="O371" s="102" t="s">
        <v>125</v>
      </c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spans="1:26" ht="15.75" customHeight="1" x14ac:dyDescent="0.2">
      <c r="A372" s="102" t="s">
        <v>117</v>
      </c>
      <c r="B372" s="103">
        <v>44055</v>
      </c>
      <c r="C372" s="102" t="s">
        <v>118</v>
      </c>
      <c r="D372" s="102" t="s">
        <v>1523</v>
      </c>
      <c r="E372" s="102" t="s">
        <v>1524</v>
      </c>
      <c r="F372" s="102">
        <v>8583000794</v>
      </c>
      <c r="G372" s="102" t="s">
        <v>1525</v>
      </c>
      <c r="H372" s="102"/>
      <c r="I372" s="102"/>
      <c r="J372" s="102" t="s">
        <v>20</v>
      </c>
      <c r="K372" s="102"/>
      <c r="L372" s="102" t="s">
        <v>1526</v>
      </c>
      <c r="M372" s="102" t="s">
        <v>123</v>
      </c>
      <c r="N372" s="102" t="s">
        <v>124</v>
      </c>
      <c r="O372" s="102" t="s">
        <v>125</v>
      </c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spans="1:26" ht="15.75" customHeight="1" x14ac:dyDescent="0.2">
      <c r="A373" s="102" t="s">
        <v>117</v>
      </c>
      <c r="B373" s="103">
        <v>44055</v>
      </c>
      <c r="C373" s="102" t="s">
        <v>118</v>
      </c>
      <c r="D373" s="102" t="s">
        <v>1527</v>
      </c>
      <c r="E373" s="102" t="s">
        <v>1528</v>
      </c>
      <c r="F373" s="102">
        <v>97350192215</v>
      </c>
      <c r="G373" s="102" t="s">
        <v>1529</v>
      </c>
      <c r="H373" s="102" t="s">
        <v>40</v>
      </c>
      <c r="I373" s="102"/>
      <c r="J373" s="115" t="s">
        <v>17</v>
      </c>
      <c r="K373" s="103">
        <v>44911</v>
      </c>
      <c r="L373" s="102" t="s">
        <v>1530</v>
      </c>
      <c r="M373" s="102" t="s">
        <v>1531</v>
      </c>
      <c r="N373" s="102" t="s">
        <v>1532</v>
      </c>
      <c r="O373" s="102" t="s">
        <v>125</v>
      </c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spans="1:26" ht="15.75" customHeight="1" x14ac:dyDescent="0.2">
      <c r="A374" s="102" t="s">
        <v>117</v>
      </c>
      <c r="B374" s="103">
        <v>44055</v>
      </c>
      <c r="C374" s="102" t="s">
        <v>118</v>
      </c>
      <c r="D374" s="102" t="s">
        <v>1533</v>
      </c>
      <c r="E374" s="102" t="s">
        <v>1534</v>
      </c>
      <c r="F374" s="102">
        <v>55298044972</v>
      </c>
      <c r="G374" s="102" t="s">
        <v>1535</v>
      </c>
      <c r="H374" s="102" t="s">
        <v>37</v>
      </c>
      <c r="I374" s="102"/>
      <c r="J374" s="102" t="s">
        <v>17</v>
      </c>
      <c r="K374" s="103">
        <v>44732</v>
      </c>
      <c r="L374" s="102" t="s">
        <v>1536</v>
      </c>
      <c r="M374" s="102" t="s">
        <v>1537</v>
      </c>
      <c r="N374" s="102" t="s">
        <v>1538</v>
      </c>
      <c r="O374" s="102" t="s">
        <v>125</v>
      </c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spans="1:26" ht="15.75" customHeight="1" x14ac:dyDescent="0.2">
      <c r="A375" s="102" t="s">
        <v>117</v>
      </c>
      <c r="B375" s="103">
        <v>44055</v>
      </c>
      <c r="C375" s="102" t="s">
        <v>118</v>
      </c>
      <c r="D375" s="102" t="s">
        <v>1548</v>
      </c>
      <c r="E375" s="102" t="s">
        <v>1549</v>
      </c>
      <c r="F375" s="102">
        <v>5380268390</v>
      </c>
      <c r="G375" s="102" t="s">
        <v>1550</v>
      </c>
      <c r="H375" s="102" t="s">
        <v>40</v>
      </c>
      <c r="I375" s="102"/>
      <c r="J375" s="102" t="s">
        <v>17</v>
      </c>
      <c r="K375" s="103">
        <v>44697</v>
      </c>
      <c r="L375" s="102" t="s">
        <v>1551</v>
      </c>
      <c r="M375" s="102" t="s">
        <v>1447</v>
      </c>
      <c r="N375" s="102" t="s">
        <v>197</v>
      </c>
      <c r="O375" s="102" t="s">
        <v>125</v>
      </c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spans="1:26" ht="15.75" customHeight="1" x14ac:dyDescent="0.2">
      <c r="A376" s="102" t="s">
        <v>117</v>
      </c>
      <c r="B376" s="103">
        <v>44056</v>
      </c>
      <c r="C376" s="102" t="s">
        <v>118</v>
      </c>
      <c r="D376" s="102" t="s">
        <v>1562</v>
      </c>
      <c r="E376" s="102" t="s">
        <v>1563</v>
      </c>
      <c r="F376" s="102">
        <v>7118420433</v>
      </c>
      <c r="G376" s="102" t="s">
        <v>1564</v>
      </c>
      <c r="H376" s="102" t="s">
        <v>45</v>
      </c>
      <c r="I376" s="102"/>
      <c r="J376" s="102" t="s">
        <v>14</v>
      </c>
      <c r="K376" s="102"/>
      <c r="L376" s="102" t="s">
        <v>1565</v>
      </c>
      <c r="M376" s="102" t="s">
        <v>1566</v>
      </c>
      <c r="N376" s="102" t="s">
        <v>1437</v>
      </c>
      <c r="O376" s="102" t="s">
        <v>125</v>
      </c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spans="1:26" ht="15.75" customHeight="1" x14ac:dyDescent="0.2">
      <c r="A377" s="102" t="s">
        <v>117</v>
      </c>
      <c r="B377" s="103">
        <v>44056</v>
      </c>
      <c r="C377" s="102" t="s">
        <v>118</v>
      </c>
      <c r="D377" s="102" t="s">
        <v>1553</v>
      </c>
      <c r="E377" s="102" t="s">
        <v>1554</v>
      </c>
      <c r="F377" s="102">
        <v>5770921706</v>
      </c>
      <c r="G377" s="102" t="s">
        <v>1555</v>
      </c>
      <c r="H377" s="102"/>
      <c r="I377" s="102"/>
      <c r="J377" s="102" t="s">
        <v>20</v>
      </c>
      <c r="K377" s="102"/>
      <c r="L377" s="102" t="s">
        <v>1556</v>
      </c>
      <c r="M377" s="102" t="s">
        <v>123</v>
      </c>
      <c r="N377" s="102" t="s">
        <v>124</v>
      </c>
      <c r="O377" s="102" t="s">
        <v>125</v>
      </c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spans="1:26" ht="15.75" customHeight="1" x14ac:dyDescent="0.2">
      <c r="A378" s="102" t="s">
        <v>117</v>
      </c>
      <c r="B378" s="103">
        <v>44056</v>
      </c>
      <c r="C378" s="102" t="s">
        <v>118</v>
      </c>
      <c r="D378" s="102" t="s">
        <v>1557</v>
      </c>
      <c r="E378" s="102" t="s">
        <v>1558</v>
      </c>
      <c r="F378" s="102">
        <v>64136485387</v>
      </c>
      <c r="G378" s="102" t="s">
        <v>1559</v>
      </c>
      <c r="H378" s="102" t="s">
        <v>41</v>
      </c>
      <c r="I378" s="102"/>
      <c r="J378" s="102" t="s">
        <v>14</v>
      </c>
      <c r="K378" s="102"/>
      <c r="L378" s="102" t="s">
        <v>1560</v>
      </c>
      <c r="M378" s="102" t="s">
        <v>1561</v>
      </c>
      <c r="N378" s="102" t="s">
        <v>1538</v>
      </c>
      <c r="O378" s="102" t="s">
        <v>125</v>
      </c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spans="1:26" ht="15.75" customHeight="1" x14ac:dyDescent="0.2">
      <c r="A379" s="102" t="s">
        <v>117</v>
      </c>
      <c r="B379" s="103">
        <v>44056</v>
      </c>
      <c r="C379" s="102" t="s">
        <v>118</v>
      </c>
      <c r="D379" s="102" t="s">
        <v>1567</v>
      </c>
      <c r="E379" s="102" t="s">
        <v>1568</v>
      </c>
      <c r="F379" s="102">
        <v>93731507900</v>
      </c>
      <c r="G379" s="102" t="s">
        <v>1569</v>
      </c>
      <c r="H379" s="102"/>
      <c r="I379" s="102"/>
      <c r="J379" s="102" t="s">
        <v>19</v>
      </c>
      <c r="K379" s="102"/>
      <c r="L379" s="102" t="s">
        <v>1570</v>
      </c>
      <c r="M379" s="102" t="s">
        <v>1571</v>
      </c>
      <c r="N379" s="102" t="s">
        <v>958</v>
      </c>
      <c r="O379" s="102" t="s">
        <v>125</v>
      </c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spans="1:26" ht="15.75" customHeight="1" x14ac:dyDescent="0.2">
      <c r="A380" s="102" t="s">
        <v>117</v>
      </c>
      <c r="B380" s="103">
        <v>44057</v>
      </c>
      <c r="C380" s="102" t="s">
        <v>118</v>
      </c>
      <c r="D380" s="102" t="s">
        <v>1572</v>
      </c>
      <c r="E380" s="102" t="s">
        <v>1573</v>
      </c>
      <c r="F380" s="102">
        <v>5571085940</v>
      </c>
      <c r="G380" s="102" t="s">
        <v>1574</v>
      </c>
      <c r="H380" s="102" t="s">
        <v>46</v>
      </c>
      <c r="I380" s="102"/>
      <c r="J380" s="102" t="s">
        <v>14</v>
      </c>
      <c r="K380" s="102"/>
      <c r="L380" s="102" t="s">
        <v>1575</v>
      </c>
      <c r="M380" s="102" t="s">
        <v>957</v>
      </c>
      <c r="N380" s="102" t="s">
        <v>958</v>
      </c>
      <c r="O380" s="102" t="s">
        <v>125</v>
      </c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spans="1:26" ht="15.75" customHeight="1" x14ac:dyDescent="0.2">
      <c r="A381" s="102" t="s">
        <v>117</v>
      </c>
      <c r="B381" s="103">
        <v>44057</v>
      </c>
      <c r="C381" s="102" t="s">
        <v>118</v>
      </c>
      <c r="D381" s="102" t="s">
        <v>1584</v>
      </c>
      <c r="E381" s="102" t="s">
        <v>1585</v>
      </c>
      <c r="F381" s="102">
        <v>1391665058</v>
      </c>
      <c r="G381" s="102" t="s">
        <v>1586</v>
      </c>
      <c r="H381" s="102" t="s">
        <v>48</v>
      </c>
      <c r="I381" s="102"/>
      <c r="J381" s="102" t="s">
        <v>14</v>
      </c>
      <c r="K381" s="102"/>
      <c r="L381" s="102" t="s">
        <v>1587</v>
      </c>
      <c r="M381" s="102" t="s">
        <v>123</v>
      </c>
      <c r="N381" s="102" t="s">
        <v>124</v>
      </c>
      <c r="O381" s="102" t="s">
        <v>125</v>
      </c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spans="1:26" ht="15.75" customHeight="1" x14ac:dyDescent="0.2">
      <c r="A382" s="102" t="s">
        <v>117</v>
      </c>
      <c r="B382" s="103">
        <v>44057</v>
      </c>
      <c r="C382" s="102" t="s">
        <v>118</v>
      </c>
      <c r="D382" s="102" t="s">
        <v>1588</v>
      </c>
      <c r="E382" s="102" t="s">
        <v>1589</v>
      </c>
      <c r="F382" s="102">
        <v>42386217</v>
      </c>
      <c r="G382" s="102" t="s">
        <v>1590</v>
      </c>
      <c r="H382" s="102" t="s">
        <v>48</v>
      </c>
      <c r="I382" s="102"/>
      <c r="J382" s="102" t="s">
        <v>14</v>
      </c>
      <c r="K382" s="102"/>
      <c r="L382" s="102" t="s">
        <v>1591</v>
      </c>
      <c r="M382" s="102" t="s">
        <v>123</v>
      </c>
      <c r="N382" s="102" t="s">
        <v>124</v>
      </c>
      <c r="O382" s="102" t="s">
        <v>125</v>
      </c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spans="1:26" ht="15.75" customHeight="1" x14ac:dyDescent="0.2">
      <c r="A383" s="102" t="s">
        <v>117</v>
      </c>
      <c r="B383" s="103">
        <v>44057</v>
      </c>
      <c r="C383" s="102" t="s">
        <v>118</v>
      </c>
      <c r="D383" s="102" t="s">
        <v>1592</v>
      </c>
      <c r="E383" s="102" t="s">
        <v>1593</v>
      </c>
      <c r="F383" s="102">
        <v>6104206905</v>
      </c>
      <c r="G383" s="102" t="s">
        <v>1594</v>
      </c>
      <c r="H383" s="102" t="s">
        <v>43</v>
      </c>
      <c r="I383" s="102"/>
      <c r="J383" s="102" t="s">
        <v>17</v>
      </c>
      <c r="K383" s="103">
        <v>44861</v>
      </c>
      <c r="L383" s="102" t="s">
        <v>1595</v>
      </c>
      <c r="M383" s="102" t="s">
        <v>123</v>
      </c>
      <c r="N383" s="102" t="s">
        <v>124</v>
      </c>
      <c r="O383" s="102" t="s">
        <v>125</v>
      </c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spans="1:26" ht="15.75" customHeight="1" x14ac:dyDescent="0.2">
      <c r="A384" s="102" t="s">
        <v>117</v>
      </c>
      <c r="B384" s="103">
        <v>44057</v>
      </c>
      <c r="C384" s="102" t="s">
        <v>118</v>
      </c>
      <c r="D384" s="102" t="s">
        <v>1596</v>
      </c>
      <c r="E384" s="102" t="s">
        <v>1597</v>
      </c>
      <c r="F384" s="102">
        <v>1193539463</v>
      </c>
      <c r="G384" s="102" t="s">
        <v>1598</v>
      </c>
      <c r="H384" s="102" t="s">
        <v>48</v>
      </c>
      <c r="I384" s="102"/>
      <c r="J384" s="102" t="s">
        <v>14</v>
      </c>
      <c r="K384" s="102"/>
      <c r="L384" s="102" t="s">
        <v>1599</v>
      </c>
      <c r="M384" s="102" t="s">
        <v>1414</v>
      </c>
      <c r="N384" s="102" t="s">
        <v>1415</v>
      </c>
      <c r="O384" s="102" t="s">
        <v>125</v>
      </c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spans="1:26" ht="15.75" customHeight="1" x14ac:dyDescent="0.2">
      <c r="A385" s="102" t="s">
        <v>117</v>
      </c>
      <c r="B385" s="103">
        <v>44057</v>
      </c>
      <c r="C385" s="102" t="s">
        <v>118</v>
      </c>
      <c r="D385" s="102" t="s">
        <v>1580</v>
      </c>
      <c r="E385" s="102" t="s">
        <v>1581</v>
      </c>
      <c r="F385" s="102">
        <v>925406511</v>
      </c>
      <c r="G385" s="102" t="s">
        <v>1582</v>
      </c>
      <c r="H385" s="102"/>
      <c r="I385" s="102"/>
      <c r="J385" s="102" t="s">
        <v>21</v>
      </c>
      <c r="K385" s="102"/>
      <c r="L385" s="102" t="s">
        <v>1583</v>
      </c>
      <c r="M385" s="102" t="s">
        <v>123</v>
      </c>
      <c r="N385" s="102" t="s">
        <v>124</v>
      </c>
      <c r="O385" s="102" t="s">
        <v>125</v>
      </c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spans="1:26" ht="15.75" customHeight="1" x14ac:dyDescent="0.2">
      <c r="A386" s="102" t="s">
        <v>117</v>
      </c>
      <c r="B386" s="103">
        <v>44057</v>
      </c>
      <c r="C386" s="102" t="s">
        <v>118</v>
      </c>
      <c r="D386" s="102" t="s">
        <v>1576</v>
      </c>
      <c r="E386" s="102" t="s">
        <v>1577</v>
      </c>
      <c r="F386" s="102">
        <v>11446664732</v>
      </c>
      <c r="G386" s="102" t="s">
        <v>1578</v>
      </c>
      <c r="H386" s="102" t="s">
        <v>37</v>
      </c>
      <c r="I386" s="102"/>
      <c r="J386" s="102" t="s">
        <v>17</v>
      </c>
      <c r="K386" s="103">
        <v>44637</v>
      </c>
      <c r="L386" s="102" t="s">
        <v>1579</v>
      </c>
      <c r="M386" s="102" t="s">
        <v>993</v>
      </c>
      <c r="N386" s="102" t="s">
        <v>124</v>
      </c>
      <c r="O386" s="102" t="s">
        <v>125</v>
      </c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ht="15.75" customHeight="1" x14ac:dyDescent="0.2">
      <c r="A387" s="102" t="s">
        <v>117</v>
      </c>
      <c r="B387" s="103">
        <v>44060</v>
      </c>
      <c r="C387" s="102" t="s">
        <v>728</v>
      </c>
      <c r="D387" s="102" t="s">
        <v>1604</v>
      </c>
      <c r="E387" s="102" t="s">
        <v>1605</v>
      </c>
      <c r="F387" s="102">
        <v>67070280220</v>
      </c>
      <c r="G387" s="102" t="s">
        <v>1606</v>
      </c>
      <c r="H387" s="102" t="s">
        <v>48</v>
      </c>
      <c r="I387" s="102"/>
      <c r="J387" s="102" t="s">
        <v>14</v>
      </c>
      <c r="K387" s="102"/>
      <c r="L387" s="102" t="s">
        <v>1607</v>
      </c>
      <c r="M387" s="102" t="s">
        <v>1608</v>
      </c>
      <c r="N387" s="102" t="s">
        <v>1287</v>
      </c>
      <c r="O387" s="102" t="s">
        <v>125</v>
      </c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5.75" customHeight="1" x14ac:dyDescent="0.2">
      <c r="A388" s="102" t="s">
        <v>117</v>
      </c>
      <c r="B388" s="103">
        <v>44060</v>
      </c>
      <c r="C388" s="102" t="s">
        <v>118</v>
      </c>
      <c r="D388" s="102" t="s">
        <v>1600</v>
      </c>
      <c r="E388" s="102" t="s">
        <v>1601</v>
      </c>
      <c r="F388" s="102">
        <v>72799226353</v>
      </c>
      <c r="G388" s="102" t="s">
        <v>1602</v>
      </c>
      <c r="H388" s="102"/>
      <c r="I388" s="102"/>
      <c r="J388" s="102" t="s">
        <v>19</v>
      </c>
      <c r="K388" s="102"/>
      <c r="L388" s="102" t="s">
        <v>1603</v>
      </c>
      <c r="M388" s="102" t="s">
        <v>123</v>
      </c>
      <c r="N388" s="102" t="s">
        <v>124</v>
      </c>
      <c r="O388" s="102" t="s">
        <v>125</v>
      </c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spans="1:26" ht="15.75" customHeight="1" x14ac:dyDescent="0.2">
      <c r="A389" s="102" t="s">
        <v>117</v>
      </c>
      <c r="B389" s="103">
        <v>44064</v>
      </c>
      <c r="C389" s="102" t="s">
        <v>118</v>
      </c>
      <c r="D389" s="102" t="s">
        <v>1609</v>
      </c>
      <c r="E389" s="102" t="s">
        <v>1610</v>
      </c>
      <c r="F389" s="102">
        <v>28948220306</v>
      </c>
      <c r="G389" s="102" t="s">
        <v>1611</v>
      </c>
      <c r="H389" s="102" t="s">
        <v>45</v>
      </c>
      <c r="I389" s="102"/>
      <c r="J389" s="102" t="s">
        <v>14</v>
      </c>
      <c r="K389" s="102"/>
      <c r="L389" s="102" t="s">
        <v>1612</v>
      </c>
      <c r="M389" s="102" t="s">
        <v>1613</v>
      </c>
      <c r="N389" s="102" t="s">
        <v>197</v>
      </c>
      <c r="O389" s="102" t="s">
        <v>125</v>
      </c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spans="1:26" ht="15.75" customHeight="1" x14ac:dyDescent="0.2">
      <c r="A390" s="102" t="s">
        <v>117</v>
      </c>
      <c r="B390" s="103">
        <v>44071</v>
      </c>
      <c r="C390" s="102" t="s">
        <v>118</v>
      </c>
      <c r="D390" s="102" t="s">
        <v>1614</v>
      </c>
      <c r="E390" s="102" t="s">
        <v>1615</v>
      </c>
      <c r="F390" s="102">
        <v>7319972980</v>
      </c>
      <c r="G390" s="102" t="s">
        <v>1616</v>
      </c>
      <c r="H390" s="102" t="s">
        <v>46</v>
      </c>
      <c r="I390" s="102"/>
      <c r="J390" s="102" t="s">
        <v>17</v>
      </c>
      <c r="K390" s="103">
        <v>44887</v>
      </c>
      <c r="L390" s="102" t="s">
        <v>1617</v>
      </c>
      <c r="M390" s="102" t="s">
        <v>1396</v>
      </c>
      <c r="N390" s="102" t="s">
        <v>958</v>
      </c>
      <c r="O390" s="102" t="s">
        <v>125</v>
      </c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spans="1:26" ht="15.75" customHeight="1" x14ac:dyDescent="0.2">
      <c r="A391" s="102" t="s">
        <v>1132</v>
      </c>
      <c r="B391" s="103">
        <v>44139</v>
      </c>
      <c r="C391" s="102" t="s">
        <v>728</v>
      </c>
      <c r="D391" s="102" t="s">
        <v>1618</v>
      </c>
      <c r="E391" s="102" t="s">
        <v>1251</v>
      </c>
      <c r="F391" s="102">
        <v>2115357965</v>
      </c>
      <c r="G391" s="102" t="s">
        <v>1252</v>
      </c>
      <c r="H391" s="102" t="s">
        <v>41</v>
      </c>
      <c r="I391" s="102"/>
      <c r="J391" s="102" t="s">
        <v>17</v>
      </c>
      <c r="K391" s="103">
        <v>44886</v>
      </c>
      <c r="L391" s="102" t="s">
        <v>1253</v>
      </c>
      <c r="M391" s="102" t="s">
        <v>123</v>
      </c>
      <c r="N391" s="102" t="s">
        <v>124</v>
      </c>
      <c r="O391" s="102" t="s">
        <v>125</v>
      </c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spans="1:26" ht="15.75" customHeight="1" x14ac:dyDescent="0.2">
      <c r="A392" s="102" t="s">
        <v>117</v>
      </c>
      <c r="B392" s="103">
        <v>44180</v>
      </c>
      <c r="C392" s="102" t="s">
        <v>118</v>
      </c>
      <c r="D392" s="102" t="s">
        <v>1619</v>
      </c>
      <c r="E392" s="102" t="s">
        <v>1620</v>
      </c>
      <c r="F392" s="102">
        <v>4479485988</v>
      </c>
      <c r="G392" s="102" t="s">
        <v>1621</v>
      </c>
      <c r="H392" s="102" t="s">
        <v>47</v>
      </c>
      <c r="I392" s="102"/>
      <c r="J392" s="102" t="s">
        <v>14</v>
      </c>
      <c r="K392" s="102"/>
      <c r="L392" s="102" t="s">
        <v>1622</v>
      </c>
      <c r="M392" s="102" t="s">
        <v>1623</v>
      </c>
      <c r="N392" s="102" t="s">
        <v>958</v>
      </c>
      <c r="O392" s="102" t="s">
        <v>125</v>
      </c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spans="1:26" ht="15.75" customHeight="1" x14ac:dyDescent="0.2">
      <c r="A393" s="102" t="s">
        <v>117</v>
      </c>
      <c r="B393" s="103">
        <v>44181</v>
      </c>
      <c r="C393" s="102" t="s">
        <v>728</v>
      </c>
      <c r="D393" s="102" t="s">
        <v>1640</v>
      </c>
      <c r="E393" s="102" t="s">
        <v>1641</v>
      </c>
      <c r="F393" s="102">
        <v>8639580790</v>
      </c>
      <c r="G393" s="102" t="s">
        <v>1642</v>
      </c>
      <c r="H393" s="102" t="s">
        <v>37</v>
      </c>
      <c r="I393" s="102"/>
      <c r="J393" s="102" t="s">
        <v>14</v>
      </c>
      <c r="K393" s="102"/>
      <c r="L393" s="102" t="s">
        <v>1643</v>
      </c>
      <c r="M393" s="102" t="s">
        <v>123</v>
      </c>
      <c r="N393" s="102" t="s">
        <v>124</v>
      </c>
      <c r="O393" s="102" t="s">
        <v>125</v>
      </c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spans="1:26" ht="15.75" customHeight="1" x14ac:dyDescent="0.2">
      <c r="A394" s="102" t="s">
        <v>117</v>
      </c>
      <c r="B394" s="103">
        <v>44181</v>
      </c>
      <c r="C394" s="102" t="s">
        <v>728</v>
      </c>
      <c r="D394" s="102" t="s">
        <v>1624</v>
      </c>
      <c r="E394" s="102" t="s">
        <v>1255</v>
      </c>
      <c r="F394" s="102">
        <v>33274904813</v>
      </c>
      <c r="G394" s="102" t="s">
        <v>1256</v>
      </c>
      <c r="H394" s="102" t="s">
        <v>35</v>
      </c>
      <c r="I394" s="102"/>
      <c r="J394" s="102" t="s">
        <v>14</v>
      </c>
      <c r="K394" s="102"/>
      <c r="L394" s="102" t="s">
        <v>1257</v>
      </c>
      <c r="M394" s="102" t="s">
        <v>123</v>
      </c>
      <c r="N394" s="102" t="s">
        <v>124</v>
      </c>
      <c r="O394" s="102" t="s">
        <v>125</v>
      </c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spans="1:26" ht="15.75" customHeight="1" x14ac:dyDescent="0.2">
      <c r="A395" s="102" t="s">
        <v>117</v>
      </c>
      <c r="B395" s="103">
        <v>44181</v>
      </c>
      <c r="C395" s="102" t="s">
        <v>118</v>
      </c>
      <c r="D395" s="102" t="s">
        <v>1635</v>
      </c>
      <c r="E395" s="102" t="s">
        <v>1636</v>
      </c>
      <c r="F395" s="102">
        <v>2668894921</v>
      </c>
      <c r="G395" s="102" t="s">
        <v>1637</v>
      </c>
      <c r="H395" s="102"/>
      <c r="I395" s="102"/>
      <c r="J395" s="102" t="s">
        <v>19</v>
      </c>
      <c r="K395" s="102"/>
      <c r="L395" s="102" t="s">
        <v>1638</v>
      </c>
      <c r="M395" s="102" t="s">
        <v>1639</v>
      </c>
      <c r="N395" s="102" t="s">
        <v>958</v>
      </c>
      <c r="O395" s="102" t="s">
        <v>125</v>
      </c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spans="1:26" ht="15.75" customHeight="1" x14ac:dyDescent="0.2">
      <c r="A396" s="102" t="s">
        <v>117</v>
      </c>
      <c r="B396" s="103">
        <v>44181</v>
      </c>
      <c r="C396" s="102" t="s">
        <v>118</v>
      </c>
      <c r="D396" s="102" t="s">
        <v>1631</v>
      </c>
      <c r="E396" s="102" t="s">
        <v>1632</v>
      </c>
      <c r="F396" s="102">
        <v>4116443948</v>
      </c>
      <c r="G396" s="102" t="s">
        <v>1633</v>
      </c>
      <c r="H396" s="102" t="s">
        <v>46</v>
      </c>
      <c r="I396" s="102"/>
      <c r="J396" s="102" t="s">
        <v>14</v>
      </c>
      <c r="K396" s="102"/>
      <c r="L396" s="102" t="s">
        <v>1634</v>
      </c>
      <c r="M396" s="102" t="s">
        <v>123</v>
      </c>
      <c r="N396" s="102" t="s">
        <v>124</v>
      </c>
      <c r="O396" s="102" t="s">
        <v>125</v>
      </c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spans="1:26" ht="15.75" customHeight="1" x14ac:dyDescent="0.2">
      <c r="A397" s="102" t="s">
        <v>117</v>
      </c>
      <c r="B397" s="103">
        <v>44181</v>
      </c>
      <c r="C397" s="102" t="s">
        <v>118</v>
      </c>
      <c r="D397" s="102" t="s">
        <v>1625</v>
      </c>
      <c r="E397" s="102" t="s">
        <v>1626</v>
      </c>
      <c r="F397" s="102">
        <v>2809317356</v>
      </c>
      <c r="G397" s="102" t="s">
        <v>1627</v>
      </c>
      <c r="H397" s="102" t="s">
        <v>47</v>
      </c>
      <c r="I397" s="102"/>
      <c r="J397" s="102" t="s">
        <v>14</v>
      </c>
      <c r="K397" s="102"/>
      <c r="L397" s="102" t="s">
        <v>1628</v>
      </c>
      <c r="M397" s="102" t="s">
        <v>1629</v>
      </c>
      <c r="N397" s="102" t="s">
        <v>1630</v>
      </c>
      <c r="O397" s="102" t="s">
        <v>125</v>
      </c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spans="1:26" ht="15.75" customHeight="1" x14ac:dyDescent="0.2">
      <c r="A398" s="102" t="s">
        <v>117</v>
      </c>
      <c r="B398" s="103">
        <v>44182</v>
      </c>
      <c r="C398" s="102" t="s">
        <v>118</v>
      </c>
      <c r="D398" s="102" t="s">
        <v>1644</v>
      </c>
      <c r="E398" s="102" t="s">
        <v>1645</v>
      </c>
      <c r="F398" s="102">
        <v>66538475787</v>
      </c>
      <c r="G398" s="102" t="s">
        <v>1646</v>
      </c>
      <c r="H398" s="102" t="s">
        <v>43</v>
      </c>
      <c r="I398" s="102"/>
      <c r="J398" s="102" t="s">
        <v>14</v>
      </c>
      <c r="K398" s="102"/>
      <c r="L398" s="102" t="s">
        <v>1647</v>
      </c>
      <c r="M398" s="102"/>
      <c r="N398" s="102"/>
      <c r="O398" s="102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spans="1:26" ht="15.75" customHeight="1" x14ac:dyDescent="0.2">
      <c r="A399" s="102" t="s">
        <v>117</v>
      </c>
      <c r="B399" s="103">
        <v>44183</v>
      </c>
      <c r="C399" s="102" t="s">
        <v>118</v>
      </c>
      <c r="D399" s="102" t="s">
        <v>1648</v>
      </c>
      <c r="E399" s="102" t="s">
        <v>1649</v>
      </c>
      <c r="F399" s="102">
        <v>943871760</v>
      </c>
      <c r="G399" s="102" t="s">
        <v>1650</v>
      </c>
      <c r="H399" s="102" t="s">
        <v>46</v>
      </c>
      <c r="I399" s="102"/>
      <c r="J399" s="102" t="s">
        <v>14</v>
      </c>
      <c r="K399" s="102"/>
      <c r="L399" s="102" t="s">
        <v>1651</v>
      </c>
      <c r="M399" s="102" t="s">
        <v>337</v>
      </c>
      <c r="N399" s="102" t="s">
        <v>124</v>
      </c>
      <c r="O399" s="102" t="s">
        <v>125</v>
      </c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spans="1:26" ht="15.75" customHeight="1" x14ac:dyDescent="0.2">
      <c r="A400" s="102" t="s">
        <v>117</v>
      </c>
      <c r="B400" s="103">
        <v>44183</v>
      </c>
      <c r="C400" s="102" t="s">
        <v>118</v>
      </c>
      <c r="D400" s="102" t="s">
        <v>1652</v>
      </c>
      <c r="E400" s="102" t="s">
        <v>1653</v>
      </c>
      <c r="F400" s="102">
        <v>3880263400</v>
      </c>
      <c r="G400" s="102" t="s">
        <v>1654</v>
      </c>
      <c r="H400" s="102" t="s">
        <v>45</v>
      </c>
      <c r="I400" s="102"/>
      <c r="J400" s="110" t="s">
        <v>17</v>
      </c>
      <c r="K400" s="103">
        <v>44914</v>
      </c>
      <c r="L400" s="102" t="s">
        <v>1655</v>
      </c>
      <c r="M400" s="102" t="s">
        <v>123</v>
      </c>
      <c r="N400" s="102" t="s">
        <v>124</v>
      </c>
      <c r="O400" s="102" t="s">
        <v>125</v>
      </c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spans="1:26" ht="15.75" customHeight="1" x14ac:dyDescent="0.2">
      <c r="A401" s="102" t="s">
        <v>117</v>
      </c>
      <c r="B401" s="103">
        <v>44183</v>
      </c>
      <c r="C401" s="102" t="s">
        <v>118</v>
      </c>
      <c r="D401" s="102" t="s">
        <v>1656</v>
      </c>
      <c r="E401" s="102" t="s">
        <v>1657</v>
      </c>
      <c r="F401" s="102">
        <v>1856962792</v>
      </c>
      <c r="G401" s="102" t="s">
        <v>1658</v>
      </c>
      <c r="H401" s="102" t="s">
        <v>47</v>
      </c>
      <c r="I401" s="102"/>
      <c r="J401" s="102" t="s">
        <v>14</v>
      </c>
      <c r="K401" s="102"/>
      <c r="L401" s="102" t="s">
        <v>1659</v>
      </c>
      <c r="M401" s="102" t="s">
        <v>1531</v>
      </c>
      <c r="N401" s="102" t="s">
        <v>1532</v>
      </c>
      <c r="O401" s="102" t="s">
        <v>125</v>
      </c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spans="1:26" ht="15.75" customHeight="1" x14ac:dyDescent="0.2">
      <c r="A402" s="102" t="s">
        <v>117</v>
      </c>
      <c r="B402" s="103">
        <v>44187</v>
      </c>
      <c r="C402" s="102" t="s">
        <v>728</v>
      </c>
      <c r="D402" s="102" t="s">
        <v>1660</v>
      </c>
      <c r="E402" s="102" t="s">
        <v>1661</v>
      </c>
      <c r="F402" s="102">
        <v>64495671391</v>
      </c>
      <c r="G402" s="102" t="s">
        <v>1662</v>
      </c>
      <c r="H402" s="102" t="s">
        <v>45</v>
      </c>
      <c r="I402" s="102"/>
      <c r="J402" s="102" t="s">
        <v>14</v>
      </c>
      <c r="K402" s="102"/>
      <c r="L402" s="102" t="s">
        <v>1663</v>
      </c>
      <c r="M402" s="102" t="s">
        <v>123</v>
      </c>
      <c r="N402" s="102" t="s">
        <v>124</v>
      </c>
      <c r="O402" s="102" t="s">
        <v>125</v>
      </c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ht="15.75" customHeight="1" x14ac:dyDescent="0.2">
      <c r="A403" s="102" t="s">
        <v>117</v>
      </c>
      <c r="B403" s="103">
        <v>44258</v>
      </c>
      <c r="C403" s="102" t="s">
        <v>728</v>
      </c>
      <c r="D403" s="102" t="s">
        <v>1676</v>
      </c>
      <c r="E403" s="102" t="s">
        <v>1677</v>
      </c>
      <c r="F403" s="102">
        <v>10003852725</v>
      </c>
      <c r="G403" s="102" t="s">
        <v>1678</v>
      </c>
      <c r="H403" s="102" t="s">
        <v>40</v>
      </c>
      <c r="I403" s="102"/>
      <c r="J403" s="102" t="s">
        <v>14</v>
      </c>
      <c r="K403" s="102"/>
      <c r="L403" s="102" t="s">
        <v>1679</v>
      </c>
      <c r="M403" s="102" t="s">
        <v>123</v>
      </c>
      <c r="N403" s="102" t="s">
        <v>124</v>
      </c>
      <c r="O403" s="102" t="s">
        <v>125</v>
      </c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spans="1:26" ht="15.75" customHeight="1" x14ac:dyDescent="0.2">
      <c r="A404" s="102" t="s">
        <v>117</v>
      </c>
      <c r="B404" s="103">
        <v>44258</v>
      </c>
      <c r="C404" s="102" t="s">
        <v>118</v>
      </c>
      <c r="D404" s="102" t="s">
        <v>1664</v>
      </c>
      <c r="E404" s="102" t="s">
        <v>1665</v>
      </c>
      <c r="F404" s="102">
        <v>2754067418</v>
      </c>
      <c r="G404" s="102" t="s">
        <v>1666</v>
      </c>
      <c r="H404" s="102" t="s">
        <v>45</v>
      </c>
      <c r="I404" s="102"/>
      <c r="J404" s="102" t="s">
        <v>14</v>
      </c>
      <c r="K404" s="102"/>
      <c r="L404" s="102" t="s">
        <v>1667</v>
      </c>
      <c r="M404" s="102" t="s">
        <v>123</v>
      </c>
      <c r="N404" s="102" t="s">
        <v>124</v>
      </c>
      <c r="O404" s="102" t="s">
        <v>125</v>
      </c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spans="1:26" ht="15.75" customHeight="1" x14ac:dyDescent="0.2">
      <c r="A405" s="102" t="s">
        <v>117</v>
      </c>
      <c r="B405" s="103">
        <v>44258</v>
      </c>
      <c r="C405" s="102" t="s">
        <v>118</v>
      </c>
      <c r="D405" s="102" t="s">
        <v>1668</v>
      </c>
      <c r="E405" s="102" t="s">
        <v>1669</v>
      </c>
      <c r="F405" s="102">
        <v>18337360798</v>
      </c>
      <c r="G405" s="102" t="s">
        <v>1670</v>
      </c>
      <c r="H405" s="102" t="s">
        <v>48</v>
      </c>
      <c r="I405" s="102"/>
      <c r="J405" s="102" t="s">
        <v>14</v>
      </c>
      <c r="K405" s="102"/>
      <c r="L405" s="102" t="s">
        <v>1671</v>
      </c>
      <c r="M405" s="102" t="s">
        <v>123</v>
      </c>
      <c r="N405" s="102" t="s">
        <v>124</v>
      </c>
      <c r="O405" s="102" t="s">
        <v>125</v>
      </c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spans="1:26" ht="15.75" customHeight="1" x14ac:dyDescent="0.2">
      <c r="A406" s="102" t="s">
        <v>117</v>
      </c>
      <c r="B406" s="103">
        <v>44258</v>
      </c>
      <c r="C406" s="102" t="s">
        <v>118</v>
      </c>
      <c r="D406" s="102" t="s">
        <v>1680</v>
      </c>
      <c r="E406" s="102" t="s">
        <v>1681</v>
      </c>
      <c r="F406" s="102">
        <v>10628840780</v>
      </c>
      <c r="G406" s="102" t="s">
        <v>1682</v>
      </c>
      <c r="H406" s="102" t="s">
        <v>40</v>
      </c>
      <c r="I406" s="102"/>
      <c r="J406" s="102" t="s">
        <v>14</v>
      </c>
      <c r="K406" s="102"/>
      <c r="L406" s="102" t="s">
        <v>1683</v>
      </c>
      <c r="M406" s="102" t="s">
        <v>123</v>
      </c>
      <c r="N406" s="102" t="s">
        <v>124</v>
      </c>
      <c r="O406" s="102" t="s">
        <v>125</v>
      </c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spans="1:26" ht="15.75" customHeight="1" x14ac:dyDescent="0.2">
      <c r="A407" s="102" t="s">
        <v>117</v>
      </c>
      <c r="B407" s="103">
        <v>44258</v>
      </c>
      <c r="C407" s="102" t="s">
        <v>118</v>
      </c>
      <c r="D407" s="102" t="s">
        <v>1696</v>
      </c>
      <c r="E407" s="102" t="s">
        <v>1697</v>
      </c>
      <c r="F407" s="102">
        <v>9940150709</v>
      </c>
      <c r="G407" s="102" t="s">
        <v>1698</v>
      </c>
      <c r="H407" s="102" t="s">
        <v>35</v>
      </c>
      <c r="I407" s="102"/>
      <c r="J407" s="102" t="s">
        <v>14</v>
      </c>
      <c r="K407" s="102"/>
      <c r="L407" s="102" t="s">
        <v>1699</v>
      </c>
      <c r="M407" s="102" t="s">
        <v>206</v>
      </c>
      <c r="N407" s="102" t="s">
        <v>124</v>
      </c>
      <c r="O407" s="102" t="s">
        <v>125</v>
      </c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spans="1:26" ht="15.75" customHeight="1" x14ac:dyDescent="0.2">
      <c r="A408" s="102" t="s">
        <v>117</v>
      </c>
      <c r="B408" s="103">
        <v>44258</v>
      </c>
      <c r="C408" s="102" t="s">
        <v>118</v>
      </c>
      <c r="D408" s="102" t="s">
        <v>1672</v>
      </c>
      <c r="E408" s="102" t="s">
        <v>1673</v>
      </c>
      <c r="F408" s="102">
        <v>14403265766</v>
      </c>
      <c r="G408" s="102" t="s">
        <v>1674</v>
      </c>
      <c r="H408" s="102" t="s">
        <v>41</v>
      </c>
      <c r="I408" s="102"/>
      <c r="J408" s="102" t="s">
        <v>14</v>
      </c>
      <c r="K408" s="102"/>
      <c r="L408" s="102" t="s">
        <v>1675</v>
      </c>
      <c r="M408" s="102" t="s">
        <v>123</v>
      </c>
      <c r="N408" s="102" t="s">
        <v>124</v>
      </c>
      <c r="O408" s="102" t="s">
        <v>125</v>
      </c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spans="1:26" ht="15.75" customHeight="1" x14ac:dyDescent="0.2">
      <c r="A409" s="102" t="s">
        <v>117</v>
      </c>
      <c r="B409" s="103">
        <v>44258</v>
      </c>
      <c r="C409" s="102" t="s">
        <v>118</v>
      </c>
      <c r="D409" s="102" t="s">
        <v>1684</v>
      </c>
      <c r="E409" s="102" t="s">
        <v>1685</v>
      </c>
      <c r="F409" s="102">
        <v>5819728726</v>
      </c>
      <c r="G409" s="102" t="s">
        <v>1686</v>
      </c>
      <c r="H409" s="102" t="s">
        <v>39</v>
      </c>
      <c r="I409" s="102"/>
      <c r="J409" s="102" t="s">
        <v>14</v>
      </c>
      <c r="K409" s="102"/>
      <c r="L409" s="102" t="s">
        <v>1687</v>
      </c>
      <c r="M409" s="102" t="s">
        <v>123</v>
      </c>
      <c r="N409" s="102" t="s">
        <v>124</v>
      </c>
      <c r="O409" s="102" t="s">
        <v>125</v>
      </c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spans="1:26" ht="15.75" customHeight="1" x14ac:dyDescent="0.2">
      <c r="A410" s="102" t="s">
        <v>117</v>
      </c>
      <c r="B410" s="103">
        <v>44258</v>
      </c>
      <c r="C410" s="102" t="s">
        <v>118</v>
      </c>
      <c r="D410" s="102" t="s">
        <v>1692</v>
      </c>
      <c r="E410" s="102" t="s">
        <v>1693</v>
      </c>
      <c r="F410" s="102">
        <v>11788045777</v>
      </c>
      <c r="G410" s="102" t="s">
        <v>1694</v>
      </c>
      <c r="H410" s="102" t="s">
        <v>41</v>
      </c>
      <c r="I410" s="102"/>
      <c r="J410" s="102" t="s">
        <v>14</v>
      </c>
      <c r="K410" s="102"/>
      <c r="L410" s="102" t="s">
        <v>1695</v>
      </c>
      <c r="M410" s="102" t="s">
        <v>123</v>
      </c>
      <c r="N410" s="102" t="s">
        <v>124</v>
      </c>
      <c r="O410" s="102" t="s">
        <v>125</v>
      </c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spans="1:26" ht="15.75" customHeight="1" x14ac:dyDescent="0.2">
      <c r="A411" s="102" t="s">
        <v>117</v>
      </c>
      <c r="B411" s="103">
        <v>44258</v>
      </c>
      <c r="C411" s="102" t="s">
        <v>118</v>
      </c>
      <c r="D411" s="102" t="s">
        <v>1688</v>
      </c>
      <c r="E411" s="102" t="s">
        <v>1689</v>
      </c>
      <c r="F411" s="102">
        <v>8182643732</v>
      </c>
      <c r="G411" s="102" t="s">
        <v>1690</v>
      </c>
      <c r="H411" s="102" t="s">
        <v>39</v>
      </c>
      <c r="I411" s="102"/>
      <c r="J411" s="102" t="s">
        <v>14</v>
      </c>
      <c r="K411" s="102"/>
      <c r="L411" s="102" t="s">
        <v>1691</v>
      </c>
      <c r="M411" s="102" t="s">
        <v>517</v>
      </c>
      <c r="N411" s="102" t="s">
        <v>124</v>
      </c>
      <c r="O411" s="102" t="s">
        <v>125</v>
      </c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spans="1:26" ht="15.75" customHeight="1" x14ac:dyDescent="0.2">
      <c r="A412" s="102" t="s">
        <v>117</v>
      </c>
      <c r="B412" s="103">
        <v>44259</v>
      </c>
      <c r="C412" s="102" t="s">
        <v>728</v>
      </c>
      <c r="D412" s="102" t="s">
        <v>1705</v>
      </c>
      <c r="E412" s="102" t="s">
        <v>1706</v>
      </c>
      <c r="F412" s="102">
        <v>20878931368</v>
      </c>
      <c r="G412" s="102" t="s">
        <v>1707</v>
      </c>
      <c r="H412" s="102" t="s">
        <v>46</v>
      </c>
      <c r="I412" s="102"/>
      <c r="J412" s="102" t="s">
        <v>14</v>
      </c>
      <c r="K412" s="102"/>
      <c r="L412" s="102" t="s">
        <v>1708</v>
      </c>
      <c r="M412" s="102" t="s">
        <v>707</v>
      </c>
      <c r="N412" s="102" t="s">
        <v>197</v>
      </c>
      <c r="O412" s="102" t="s">
        <v>125</v>
      </c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spans="1:26" ht="15.75" customHeight="1" x14ac:dyDescent="0.2">
      <c r="A413" s="102" t="s">
        <v>117</v>
      </c>
      <c r="B413" s="103">
        <v>44259</v>
      </c>
      <c r="C413" s="102" t="s">
        <v>118</v>
      </c>
      <c r="D413" s="102" t="s">
        <v>1700</v>
      </c>
      <c r="E413" s="102" t="s">
        <v>1701</v>
      </c>
      <c r="F413" s="102">
        <v>7596582427</v>
      </c>
      <c r="G413" s="102" t="s">
        <v>1702</v>
      </c>
      <c r="H413" s="102" t="s">
        <v>39</v>
      </c>
      <c r="I413" s="102"/>
      <c r="J413" s="102" t="s">
        <v>14</v>
      </c>
      <c r="K413" s="102"/>
      <c r="L413" s="102" t="s">
        <v>1703</v>
      </c>
      <c r="M413" s="102" t="s">
        <v>1704</v>
      </c>
      <c r="N413" s="102" t="s">
        <v>958</v>
      </c>
      <c r="O413" s="102" t="s">
        <v>125</v>
      </c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spans="1:26" ht="15.75" customHeight="1" x14ac:dyDescent="0.2">
      <c r="A414" s="102" t="s">
        <v>117</v>
      </c>
      <c r="B414" s="103">
        <v>44260</v>
      </c>
      <c r="C414" s="102" t="s">
        <v>728</v>
      </c>
      <c r="D414" s="102" t="s">
        <v>1709</v>
      </c>
      <c r="E414" s="102" t="s">
        <v>1710</v>
      </c>
      <c r="F414" s="102">
        <v>55542492304</v>
      </c>
      <c r="G414" s="102" t="s">
        <v>1711</v>
      </c>
      <c r="H414" s="102"/>
      <c r="I414" s="102"/>
      <c r="J414" s="102" t="s">
        <v>19</v>
      </c>
      <c r="K414" s="102"/>
      <c r="L414" s="102" t="s">
        <v>1712</v>
      </c>
      <c r="M414" s="102" t="s">
        <v>1713</v>
      </c>
      <c r="N414" s="102" t="s">
        <v>197</v>
      </c>
      <c r="O414" s="102" t="s">
        <v>125</v>
      </c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spans="1:26" ht="15.75" customHeight="1" x14ac:dyDescent="0.2">
      <c r="A415" s="102" t="s">
        <v>117</v>
      </c>
      <c r="B415" s="103">
        <v>44260</v>
      </c>
      <c r="C415" s="102" t="s">
        <v>728</v>
      </c>
      <c r="D415" s="102" t="s">
        <v>1718</v>
      </c>
      <c r="E415" s="102" t="s">
        <v>1183</v>
      </c>
      <c r="F415" s="102">
        <v>2883997900</v>
      </c>
      <c r="G415" s="102" t="s">
        <v>1184</v>
      </c>
      <c r="H415" s="102" t="s">
        <v>37</v>
      </c>
      <c r="I415" s="102"/>
      <c r="J415" s="102" t="s">
        <v>13</v>
      </c>
      <c r="K415" s="102"/>
      <c r="L415" s="102" t="s">
        <v>1185</v>
      </c>
      <c r="M415" s="102" t="s">
        <v>123</v>
      </c>
      <c r="N415" s="102" t="s">
        <v>124</v>
      </c>
      <c r="O415" s="102" t="s">
        <v>125</v>
      </c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spans="1:26" ht="15.75" customHeight="1" x14ac:dyDescent="0.2">
      <c r="A416" s="102" t="s">
        <v>117</v>
      </c>
      <c r="B416" s="103">
        <v>44260</v>
      </c>
      <c r="C416" s="102" t="s">
        <v>728</v>
      </c>
      <c r="D416" s="102" t="s">
        <v>1719</v>
      </c>
      <c r="E416" s="102" t="s">
        <v>1720</v>
      </c>
      <c r="F416" s="102">
        <v>14665837708</v>
      </c>
      <c r="G416" s="102" t="s">
        <v>1721</v>
      </c>
      <c r="H416" s="102" t="s">
        <v>35</v>
      </c>
      <c r="I416" s="102"/>
      <c r="J416" s="102" t="s">
        <v>14</v>
      </c>
      <c r="K416" s="102"/>
      <c r="L416" s="102" t="s">
        <v>1722</v>
      </c>
      <c r="M416" s="102" t="s">
        <v>1723</v>
      </c>
      <c r="N416" s="102" t="s">
        <v>266</v>
      </c>
      <c r="O416" s="102" t="s">
        <v>125</v>
      </c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spans="1:26" ht="15.75" customHeight="1" x14ac:dyDescent="0.2">
      <c r="A417" s="102" t="s">
        <v>117</v>
      </c>
      <c r="B417" s="103">
        <v>44260</v>
      </c>
      <c r="C417" s="102" t="s">
        <v>118</v>
      </c>
      <c r="D417" s="102" t="s">
        <v>1714</v>
      </c>
      <c r="E417" s="102" t="s">
        <v>1715</v>
      </c>
      <c r="F417" s="102">
        <v>10161846700</v>
      </c>
      <c r="G417" s="102" t="s">
        <v>1716</v>
      </c>
      <c r="H417" s="102"/>
      <c r="I417" s="102"/>
      <c r="J417" s="102" t="s">
        <v>19</v>
      </c>
      <c r="K417" s="102"/>
      <c r="L417" s="102" t="s">
        <v>1717</v>
      </c>
      <c r="M417" s="102" t="s">
        <v>123</v>
      </c>
      <c r="N417" s="102" t="s">
        <v>124</v>
      </c>
      <c r="O417" s="102" t="s">
        <v>125</v>
      </c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spans="1:26" ht="15.75" customHeight="1" x14ac:dyDescent="0.2">
      <c r="A418" s="102" t="s">
        <v>117</v>
      </c>
      <c r="B418" s="103">
        <v>44261</v>
      </c>
      <c r="C418" s="102" t="s">
        <v>728</v>
      </c>
      <c r="D418" s="102" t="s">
        <v>1728</v>
      </c>
      <c r="E418" s="102" t="s">
        <v>1729</v>
      </c>
      <c r="F418" s="102">
        <v>56002408304</v>
      </c>
      <c r="G418" s="102" t="s">
        <v>1730</v>
      </c>
      <c r="H418" s="102" t="s">
        <v>35</v>
      </c>
      <c r="I418" s="102"/>
      <c r="J418" s="102" t="s">
        <v>14</v>
      </c>
      <c r="K418" s="102"/>
      <c r="L418" s="102" t="s">
        <v>1731</v>
      </c>
      <c r="M418" s="102" t="s">
        <v>1732</v>
      </c>
      <c r="N418" s="102" t="s">
        <v>197</v>
      </c>
      <c r="O418" s="102" t="s">
        <v>125</v>
      </c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ht="15.75" customHeight="1" x14ac:dyDescent="0.2">
      <c r="A419" s="102" t="s">
        <v>117</v>
      </c>
      <c r="B419" s="103">
        <v>44261</v>
      </c>
      <c r="C419" s="102" t="s">
        <v>118</v>
      </c>
      <c r="D419" s="102" t="s">
        <v>1724</v>
      </c>
      <c r="E419" s="102" t="s">
        <v>1725</v>
      </c>
      <c r="F419" s="102">
        <v>12052232745</v>
      </c>
      <c r="G419" s="102" t="s">
        <v>1726</v>
      </c>
      <c r="H419" s="102"/>
      <c r="I419" s="102"/>
      <c r="J419" s="102" t="s">
        <v>19</v>
      </c>
      <c r="K419" s="102"/>
      <c r="L419" s="102" t="s">
        <v>1727</v>
      </c>
      <c r="M419" s="102" t="s">
        <v>206</v>
      </c>
      <c r="N419" s="102" t="s">
        <v>124</v>
      </c>
      <c r="O419" s="102" t="s">
        <v>125</v>
      </c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spans="1:26" ht="15.75" customHeight="1" x14ac:dyDescent="0.2">
      <c r="A420" s="102" t="s">
        <v>117</v>
      </c>
      <c r="B420" s="103">
        <v>44261</v>
      </c>
      <c r="C420" s="102" t="s">
        <v>118</v>
      </c>
      <c r="D420" s="102" t="s">
        <v>1733</v>
      </c>
      <c r="E420" s="102" t="s">
        <v>1734</v>
      </c>
      <c r="F420" s="102">
        <v>12866220773</v>
      </c>
      <c r="G420" s="102" t="s">
        <v>1735</v>
      </c>
      <c r="H420" s="102" t="s">
        <v>48</v>
      </c>
      <c r="I420" s="102"/>
      <c r="J420" s="102" t="s">
        <v>14</v>
      </c>
      <c r="K420" s="102"/>
      <c r="L420" s="102" t="s">
        <v>1736</v>
      </c>
      <c r="M420" s="102" t="s">
        <v>1737</v>
      </c>
      <c r="N420" s="102" t="s">
        <v>1415</v>
      </c>
      <c r="O420" s="102" t="s">
        <v>125</v>
      </c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spans="1:26" ht="15.75" customHeight="1" x14ac:dyDescent="0.2">
      <c r="A421" s="102" t="s">
        <v>117</v>
      </c>
      <c r="B421" s="103">
        <v>44261</v>
      </c>
      <c r="C421" s="102" t="s">
        <v>118</v>
      </c>
      <c r="D421" s="102" t="s">
        <v>1738</v>
      </c>
      <c r="E421" s="102" t="s">
        <v>1739</v>
      </c>
      <c r="F421" s="102">
        <v>11153777797</v>
      </c>
      <c r="G421" s="102" t="s">
        <v>1740</v>
      </c>
      <c r="H421" s="102" t="s">
        <v>46</v>
      </c>
      <c r="I421" s="102"/>
      <c r="J421" s="102" t="s">
        <v>14</v>
      </c>
      <c r="K421" s="102"/>
      <c r="L421" s="102" t="s">
        <v>1741</v>
      </c>
      <c r="M421" s="102" t="s">
        <v>123</v>
      </c>
      <c r="N421" s="102" t="s">
        <v>124</v>
      </c>
      <c r="O421" s="102" t="s">
        <v>125</v>
      </c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spans="1:26" ht="15.75" customHeight="1" x14ac:dyDescent="0.2">
      <c r="A422" s="102" t="s">
        <v>117</v>
      </c>
      <c r="B422" s="103">
        <v>44271</v>
      </c>
      <c r="C422" s="102" t="s">
        <v>118</v>
      </c>
      <c r="D422" s="102" t="s">
        <v>1742</v>
      </c>
      <c r="E422" s="102" t="s">
        <v>1743</v>
      </c>
      <c r="F422" s="102">
        <v>701913363</v>
      </c>
      <c r="G422" s="102" t="s">
        <v>1744</v>
      </c>
      <c r="H422" s="102"/>
      <c r="I422" s="102"/>
      <c r="J422" s="102" t="s">
        <v>19</v>
      </c>
      <c r="K422" s="102"/>
      <c r="L422" s="102" t="s">
        <v>1745</v>
      </c>
      <c r="M422" s="102" t="s">
        <v>707</v>
      </c>
      <c r="N422" s="102" t="s">
        <v>197</v>
      </c>
      <c r="O422" s="102" t="s">
        <v>125</v>
      </c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spans="1:26" ht="15.75" customHeight="1" x14ac:dyDescent="0.2">
      <c r="A423" s="102" t="s">
        <v>1746</v>
      </c>
      <c r="B423" s="103">
        <v>44280</v>
      </c>
      <c r="C423" s="102" t="s">
        <v>118</v>
      </c>
      <c r="D423" s="102" t="s">
        <v>1751</v>
      </c>
      <c r="E423" s="102" t="s">
        <v>1752</v>
      </c>
      <c r="F423" s="102">
        <v>62030205320</v>
      </c>
      <c r="G423" s="102" t="s">
        <v>1753</v>
      </c>
      <c r="H423" s="102" t="s">
        <v>35</v>
      </c>
      <c r="I423" s="102"/>
      <c r="J423" s="102" t="s">
        <v>14</v>
      </c>
      <c r="K423" s="102"/>
      <c r="L423" s="102" t="s">
        <v>1754</v>
      </c>
      <c r="M423" s="102" t="s">
        <v>1537</v>
      </c>
      <c r="N423" s="102" t="s">
        <v>1538</v>
      </c>
      <c r="O423" s="102" t="s">
        <v>125</v>
      </c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spans="1:26" ht="15.75" customHeight="1" x14ac:dyDescent="0.2">
      <c r="A424" s="102" t="s">
        <v>1746</v>
      </c>
      <c r="B424" s="103">
        <v>44280</v>
      </c>
      <c r="C424" s="102" t="s">
        <v>118</v>
      </c>
      <c r="D424" s="102" t="s">
        <v>1747</v>
      </c>
      <c r="E424" s="102" t="s">
        <v>1748</v>
      </c>
      <c r="F424" s="102">
        <v>65875150378</v>
      </c>
      <c r="G424" s="102" t="s">
        <v>1749</v>
      </c>
      <c r="H424" s="102" t="s">
        <v>48</v>
      </c>
      <c r="I424" s="102"/>
      <c r="J424" s="102" t="s">
        <v>14</v>
      </c>
      <c r="K424" s="102"/>
      <c r="L424" s="102" t="s">
        <v>1750</v>
      </c>
      <c r="M424" s="102" t="s">
        <v>123</v>
      </c>
      <c r="N424" s="102" t="s">
        <v>124</v>
      </c>
      <c r="O424" s="102" t="s">
        <v>125</v>
      </c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spans="1:26" ht="15.75" customHeight="1" x14ac:dyDescent="0.2">
      <c r="A425" s="102" t="s">
        <v>1746</v>
      </c>
      <c r="B425" s="103">
        <v>44281</v>
      </c>
      <c r="C425" s="102" t="s">
        <v>118</v>
      </c>
      <c r="D425" s="102" t="s">
        <v>1759</v>
      </c>
      <c r="E425" s="102" t="s">
        <v>1760</v>
      </c>
      <c r="F425" s="102">
        <v>2235868380</v>
      </c>
      <c r="G425" s="102" t="s">
        <v>1761</v>
      </c>
      <c r="H425" s="102" t="s">
        <v>40</v>
      </c>
      <c r="I425" s="102"/>
      <c r="J425" s="102" t="s">
        <v>14</v>
      </c>
      <c r="K425" s="102"/>
      <c r="L425" s="102" t="s">
        <v>1762</v>
      </c>
      <c r="M425" s="102" t="s">
        <v>1537</v>
      </c>
      <c r="N425" s="102" t="s">
        <v>1538</v>
      </c>
      <c r="O425" s="102" t="s">
        <v>125</v>
      </c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spans="1:26" ht="15.75" customHeight="1" x14ac:dyDescent="0.2">
      <c r="A426" s="102" t="s">
        <v>1746</v>
      </c>
      <c r="B426" s="103">
        <v>44281</v>
      </c>
      <c r="C426" s="102" t="s">
        <v>118</v>
      </c>
      <c r="D426" s="102" t="s">
        <v>1755</v>
      </c>
      <c r="E426" s="102" t="s">
        <v>1756</v>
      </c>
      <c r="F426" s="102">
        <v>56480989104</v>
      </c>
      <c r="G426" s="102" t="s">
        <v>1757</v>
      </c>
      <c r="H426" s="102" t="s">
        <v>41</v>
      </c>
      <c r="I426" s="102"/>
      <c r="J426" s="102" t="s">
        <v>14</v>
      </c>
      <c r="K426" s="102"/>
      <c r="L426" s="102" t="s">
        <v>1758</v>
      </c>
      <c r="M426" s="102" t="s">
        <v>1537</v>
      </c>
      <c r="N426" s="102" t="s">
        <v>1538</v>
      </c>
      <c r="O426" s="102" t="s">
        <v>125</v>
      </c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spans="1:26" ht="15.75" customHeight="1" x14ac:dyDescent="0.2">
      <c r="A427" s="102" t="s">
        <v>1746</v>
      </c>
      <c r="B427" s="103">
        <v>44284</v>
      </c>
      <c r="C427" s="102" t="s">
        <v>118</v>
      </c>
      <c r="D427" s="102" t="s">
        <v>1771</v>
      </c>
      <c r="E427" s="102" t="s">
        <v>1772</v>
      </c>
      <c r="F427" s="102">
        <v>89320913315</v>
      </c>
      <c r="G427" s="102" t="s">
        <v>1773</v>
      </c>
      <c r="H427" s="102" t="s">
        <v>47</v>
      </c>
      <c r="I427" s="102"/>
      <c r="J427" s="102" t="s">
        <v>13</v>
      </c>
      <c r="K427" s="102"/>
      <c r="L427" s="102" t="s">
        <v>1774</v>
      </c>
      <c r="M427" s="102" t="s">
        <v>1537</v>
      </c>
      <c r="N427" s="102" t="s">
        <v>1538</v>
      </c>
      <c r="O427" s="102" t="s">
        <v>125</v>
      </c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spans="1:26" ht="15.75" customHeight="1" x14ac:dyDescent="0.2">
      <c r="A428" s="102" t="s">
        <v>1746</v>
      </c>
      <c r="B428" s="103">
        <v>44284</v>
      </c>
      <c r="C428" s="102" t="s">
        <v>118</v>
      </c>
      <c r="D428" s="102" t="s">
        <v>1775</v>
      </c>
      <c r="E428" s="102" t="s">
        <v>1776</v>
      </c>
      <c r="F428" s="102">
        <v>64902773368</v>
      </c>
      <c r="G428" s="102" t="s">
        <v>1777</v>
      </c>
      <c r="H428" s="102" t="s">
        <v>37</v>
      </c>
      <c r="I428" s="102"/>
      <c r="J428" s="102" t="s">
        <v>17</v>
      </c>
      <c r="K428" s="103">
        <v>44901</v>
      </c>
      <c r="L428" s="102" t="s">
        <v>1778</v>
      </c>
      <c r="M428" s="102" t="s">
        <v>1537</v>
      </c>
      <c r="N428" s="102" t="s">
        <v>1538</v>
      </c>
      <c r="O428" s="102" t="s">
        <v>125</v>
      </c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spans="1:26" ht="15.75" customHeight="1" x14ac:dyDescent="0.2">
      <c r="A429" s="102" t="s">
        <v>1746</v>
      </c>
      <c r="B429" s="103">
        <v>44284</v>
      </c>
      <c r="C429" s="102" t="s">
        <v>118</v>
      </c>
      <c r="D429" s="102" t="s">
        <v>1767</v>
      </c>
      <c r="E429" s="102" t="s">
        <v>1768</v>
      </c>
      <c r="F429" s="102">
        <v>65823923368</v>
      </c>
      <c r="G429" s="102" t="s">
        <v>1769</v>
      </c>
      <c r="H429" s="102" t="s">
        <v>43</v>
      </c>
      <c r="I429" s="102"/>
      <c r="J429" s="102" t="s">
        <v>14</v>
      </c>
      <c r="K429" s="102"/>
      <c r="L429" s="102" t="s">
        <v>1770</v>
      </c>
      <c r="M429" s="102"/>
      <c r="N429" s="102"/>
      <c r="O429" s="102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spans="1:26" ht="15.75" customHeight="1" x14ac:dyDescent="0.2">
      <c r="A430" s="102" t="s">
        <v>1746</v>
      </c>
      <c r="B430" s="103">
        <v>44284</v>
      </c>
      <c r="C430" s="102" t="s">
        <v>118</v>
      </c>
      <c r="D430" s="102" t="s">
        <v>1763</v>
      </c>
      <c r="E430" s="102" t="s">
        <v>1764</v>
      </c>
      <c r="F430" s="102">
        <v>84417676372</v>
      </c>
      <c r="G430" s="102" t="s">
        <v>1765</v>
      </c>
      <c r="H430" s="102" t="s">
        <v>45</v>
      </c>
      <c r="I430" s="102"/>
      <c r="J430" s="102" t="s">
        <v>13</v>
      </c>
      <c r="K430" s="102"/>
      <c r="L430" s="102" t="s">
        <v>1766</v>
      </c>
      <c r="M430" s="102" t="s">
        <v>1537</v>
      </c>
      <c r="N430" s="102" t="s">
        <v>1538</v>
      </c>
      <c r="O430" s="102" t="s">
        <v>125</v>
      </c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spans="1:26" ht="15.75" customHeight="1" x14ac:dyDescent="0.2">
      <c r="A431" s="102" t="s">
        <v>1746</v>
      </c>
      <c r="B431" s="103">
        <v>44285</v>
      </c>
      <c r="C431" s="102" t="s">
        <v>118</v>
      </c>
      <c r="D431" s="102" t="s">
        <v>1779</v>
      </c>
      <c r="E431" s="102" t="s">
        <v>1780</v>
      </c>
      <c r="F431" s="102">
        <v>61501964372</v>
      </c>
      <c r="G431" s="102" t="s">
        <v>1781</v>
      </c>
      <c r="H431" s="102" t="s">
        <v>40</v>
      </c>
      <c r="I431" s="102"/>
      <c r="J431" s="102" t="s">
        <v>13</v>
      </c>
      <c r="K431" s="102"/>
      <c r="L431" s="102" t="s">
        <v>1782</v>
      </c>
      <c r="M431" s="102" t="s">
        <v>1537</v>
      </c>
      <c r="N431" s="102" t="s">
        <v>1538</v>
      </c>
      <c r="O431" s="102" t="s">
        <v>125</v>
      </c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spans="1:26" ht="15.75" customHeight="1" x14ac:dyDescent="0.2">
      <c r="A432" s="102" t="s">
        <v>1746</v>
      </c>
      <c r="B432" s="103">
        <v>44292</v>
      </c>
      <c r="C432" s="102" t="s">
        <v>118</v>
      </c>
      <c r="D432" s="102" t="s">
        <v>1783</v>
      </c>
      <c r="E432" s="102" t="s">
        <v>1784</v>
      </c>
      <c r="F432" s="102">
        <v>968262406</v>
      </c>
      <c r="G432" s="102" t="s">
        <v>1785</v>
      </c>
      <c r="H432" s="102" t="s">
        <v>46</v>
      </c>
      <c r="I432" s="102"/>
      <c r="J432" s="102" t="s">
        <v>14</v>
      </c>
      <c r="K432" s="102"/>
      <c r="L432" s="102" t="s">
        <v>1786</v>
      </c>
      <c r="M432" s="102" t="s">
        <v>1537</v>
      </c>
      <c r="N432" s="102" t="s">
        <v>1538</v>
      </c>
      <c r="O432" s="102" t="s">
        <v>125</v>
      </c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spans="1:26" ht="15.75" customHeight="1" x14ac:dyDescent="0.2">
      <c r="A433" s="102" t="s">
        <v>1746</v>
      </c>
      <c r="B433" s="103">
        <v>44293</v>
      </c>
      <c r="C433" s="102" t="s">
        <v>118</v>
      </c>
      <c r="D433" s="102" t="s">
        <v>1787</v>
      </c>
      <c r="E433" s="102" t="s">
        <v>1788</v>
      </c>
      <c r="F433" s="102">
        <v>59508000287</v>
      </c>
      <c r="G433" s="102" t="s">
        <v>1789</v>
      </c>
      <c r="H433" s="102"/>
      <c r="I433" s="102"/>
      <c r="J433" s="102" t="s">
        <v>19</v>
      </c>
      <c r="K433" s="102"/>
      <c r="L433" s="102" t="s">
        <v>1790</v>
      </c>
      <c r="M433" s="102" t="s">
        <v>1537</v>
      </c>
      <c r="N433" s="102" t="s">
        <v>1538</v>
      </c>
      <c r="O433" s="102" t="s">
        <v>125</v>
      </c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spans="1:26" ht="15.75" customHeight="1" x14ac:dyDescent="0.2">
      <c r="A434" s="102" t="s">
        <v>1746</v>
      </c>
      <c r="B434" s="103">
        <v>44293</v>
      </c>
      <c r="C434" s="102" t="s">
        <v>118</v>
      </c>
      <c r="D434" s="102" t="s">
        <v>1791</v>
      </c>
      <c r="E434" s="102" t="s">
        <v>1792</v>
      </c>
      <c r="F434" s="102">
        <v>3353511318</v>
      </c>
      <c r="G434" s="102" t="s">
        <v>1793</v>
      </c>
      <c r="H434" s="102" t="s">
        <v>39</v>
      </c>
      <c r="I434" s="102"/>
      <c r="J434" s="102" t="s">
        <v>13</v>
      </c>
      <c r="K434" s="102"/>
      <c r="L434" s="102" t="s">
        <v>1794</v>
      </c>
      <c r="M434" s="102" t="s">
        <v>1537</v>
      </c>
      <c r="N434" s="102" t="s">
        <v>1538</v>
      </c>
      <c r="O434" s="102" t="s">
        <v>125</v>
      </c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6" ht="15.75" customHeight="1" x14ac:dyDescent="0.2">
      <c r="A435" s="102" t="s">
        <v>117</v>
      </c>
      <c r="B435" s="103">
        <v>44350</v>
      </c>
      <c r="C435" s="102" t="s">
        <v>728</v>
      </c>
      <c r="D435" s="102" t="s">
        <v>1795</v>
      </c>
      <c r="E435" s="102" t="s">
        <v>1097</v>
      </c>
      <c r="F435" s="102">
        <v>497837773</v>
      </c>
      <c r="G435" s="102" t="s">
        <v>1098</v>
      </c>
      <c r="H435" s="102" t="s">
        <v>48</v>
      </c>
      <c r="I435" s="102"/>
      <c r="J435" s="102" t="s">
        <v>14</v>
      </c>
      <c r="K435" s="103"/>
      <c r="L435" s="102" t="s">
        <v>1099</v>
      </c>
      <c r="M435" s="102" t="s">
        <v>123</v>
      </c>
      <c r="N435" s="102" t="s">
        <v>124</v>
      </c>
      <c r="O435" s="102" t="s">
        <v>125</v>
      </c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spans="1:26" ht="15.75" customHeight="1" x14ac:dyDescent="0.2">
      <c r="A436" s="102" t="s">
        <v>117</v>
      </c>
      <c r="B436" s="103">
        <v>44419</v>
      </c>
      <c r="C436" s="102" t="s">
        <v>728</v>
      </c>
      <c r="D436" s="102" t="s">
        <v>1821</v>
      </c>
      <c r="E436" s="102" t="s">
        <v>1077</v>
      </c>
      <c r="F436" s="102">
        <v>5299735707</v>
      </c>
      <c r="G436" s="102" t="s">
        <v>1078</v>
      </c>
      <c r="H436" s="104" t="s">
        <v>39</v>
      </c>
      <c r="I436" s="102"/>
      <c r="J436" s="102" t="s">
        <v>14</v>
      </c>
      <c r="K436" s="102"/>
      <c r="L436" s="102" t="s">
        <v>1079</v>
      </c>
      <c r="M436" s="102" t="s">
        <v>123</v>
      </c>
      <c r="N436" s="102" t="s">
        <v>124</v>
      </c>
      <c r="O436" s="102" t="s">
        <v>125</v>
      </c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spans="1:26" ht="15.75" customHeight="1" x14ac:dyDescent="0.2">
      <c r="A437" s="102" t="s">
        <v>117</v>
      </c>
      <c r="B437" s="103">
        <v>44419</v>
      </c>
      <c r="C437" s="102" t="s">
        <v>728</v>
      </c>
      <c r="D437" s="102" t="s">
        <v>1804</v>
      </c>
      <c r="E437" s="102" t="s">
        <v>1138</v>
      </c>
      <c r="F437" s="102">
        <v>6118336970</v>
      </c>
      <c r="G437" s="102" t="s">
        <v>1139</v>
      </c>
      <c r="H437" s="104" t="s">
        <v>37</v>
      </c>
      <c r="I437" s="102"/>
      <c r="J437" s="102" t="s">
        <v>14</v>
      </c>
      <c r="K437" s="102"/>
      <c r="L437" s="102" t="s">
        <v>1140</v>
      </c>
      <c r="M437" s="102" t="s">
        <v>957</v>
      </c>
      <c r="N437" s="102" t="s">
        <v>958</v>
      </c>
      <c r="O437" s="102" t="s">
        <v>125</v>
      </c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spans="1:26" ht="15.75" customHeight="1" x14ac:dyDescent="0.2">
      <c r="A438" s="102" t="s">
        <v>117</v>
      </c>
      <c r="B438" s="103">
        <v>44419</v>
      </c>
      <c r="C438" s="102" t="s">
        <v>728</v>
      </c>
      <c r="D438" s="102" t="s">
        <v>1838</v>
      </c>
      <c r="E438" s="102" t="s">
        <v>1839</v>
      </c>
      <c r="F438" s="102">
        <v>96647876391</v>
      </c>
      <c r="G438" s="102" t="s">
        <v>1840</v>
      </c>
      <c r="H438" s="104" t="s">
        <v>47</v>
      </c>
      <c r="I438" s="102"/>
      <c r="J438" s="102" t="s">
        <v>14</v>
      </c>
      <c r="K438" s="102"/>
      <c r="L438" s="102" t="s">
        <v>1841</v>
      </c>
      <c r="M438" s="102" t="s">
        <v>123</v>
      </c>
      <c r="N438" s="102" t="s">
        <v>124</v>
      </c>
      <c r="O438" s="102" t="s">
        <v>125</v>
      </c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spans="1:26" ht="15.75" customHeight="1" x14ac:dyDescent="0.2">
      <c r="A439" s="102" t="s">
        <v>117</v>
      </c>
      <c r="B439" s="103">
        <v>44419</v>
      </c>
      <c r="C439" s="102" t="s">
        <v>118</v>
      </c>
      <c r="D439" s="102" t="s">
        <v>1800</v>
      </c>
      <c r="E439" s="102" t="s">
        <v>1801</v>
      </c>
      <c r="F439" s="102">
        <v>17347983789</v>
      </c>
      <c r="G439" s="102" t="s">
        <v>1802</v>
      </c>
      <c r="H439" s="104" t="s">
        <v>46</v>
      </c>
      <c r="I439" s="102"/>
      <c r="J439" s="102" t="s">
        <v>14</v>
      </c>
      <c r="K439" s="102"/>
      <c r="L439" s="102" t="s">
        <v>1803</v>
      </c>
      <c r="M439" s="102" t="s">
        <v>364</v>
      </c>
      <c r="N439" s="102" t="s">
        <v>124</v>
      </c>
      <c r="O439" s="102" t="s">
        <v>125</v>
      </c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spans="1:26" ht="15.75" customHeight="1" x14ac:dyDescent="0.2">
      <c r="A440" s="102" t="s">
        <v>117</v>
      </c>
      <c r="B440" s="103">
        <v>44419</v>
      </c>
      <c r="C440" s="102" t="s">
        <v>118</v>
      </c>
      <c r="D440" s="102" t="s">
        <v>1853</v>
      </c>
      <c r="E440" s="102" t="s">
        <v>1854</v>
      </c>
      <c r="F440" s="102">
        <v>5323295708</v>
      </c>
      <c r="G440" s="102" t="s">
        <v>1855</v>
      </c>
      <c r="H440" s="104" t="s">
        <v>48</v>
      </c>
      <c r="I440" s="102"/>
      <c r="J440" s="102" t="s">
        <v>14</v>
      </c>
      <c r="K440" s="102"/>
      <c r="L440" s="102" t="s">
        <v>1856</v>
      </c>
      <c r="M440" s="102" t="s">
        <v>123</v>
      </c>
      <c r="N440" s="102" t="s">
        <v>124</v>
      </c>
      <c r="O440" s="102" t="s">
        <v>125</v>
      </c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spans="1:26" ht="15.75" customHeight="1" x14ac:dyDescent="0.2">
      <c r="A441" s="102" t="s">
        <v>117</v>
      </c>
      <c r="B441" s="103">
        <v>44419</v>
      </c>
      <c r="C441" s="102" t="s">
        <v>118</v>
      </c>
      <c r="D441" s="102" t="s">
        <v>1805</v>
      </c>
      <c r="E441" s="102" t="s">
        <v>1806</v>
      </c>
      <c r="F441" s="102">
        <v>14715921707</v>
      </c>
      <c r="G441" s="102" t="s">
        <v>1807</v>
      </c>
      <c r="H441" s="104"/>
      <c r="I441" s="102"/>
      <c r="J441" s="102" t="s">
        <v>21</v>
      </c>
      <c r="K441" s="102"/>
      <c r="L441" s="102" t="s">
        <v>1808</v>
      </c>
      <c r="M441" s="102" t="s">
        <v>123</v>
      </c>
      <c r="N441" s="102" t="s">
        <v>124</v>
      </c>
      <c r="O441" s="102" t="s">
        <v>125</v>
      </c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spans="1:26" ht="15.75" customHeight="1" x14ac:dyDescent="0.2">
      <c r="A442" s="102" t="s">
        <v>117</v>
      </c>
      <c r="B442" s="103">
        <v>44419</v>
      </c>
      <c r="C442" s="102" t="s">
        <v>118</v>
      </c>
      <c r="D442" s="102" t="s">
        <v>1809</v>
      </c>
      <c r="E442" s="102" t="s">
        <v>1810</v>
      </c>
      <c r="F442" s="102">
        <v>53439945553</v>
      </c>
      <c r="G442" s="102" t="s">
        <v>1811</v>
      </c>
      <c r="H442" s="104" t="s">
        <v>46</v>
      </c>
      <c r="I442" s="102"/>
      <c r="J442" s="102" t="s">
        <v>14</v>
      </c>
      <c r="K442" s="102"/>
      <c r="L442" s="102" t="s">
        <v>1812</v>
      </c>
      <c r="M442" s="102" t="s">
        <v>123</v>
      </c>
      <c r="N442" s="102" t="s">
        <v>124</v>
      </c>
      <c r="O442" s="102" t="s">
        <v>125</v>
      </c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spans="1:26" ht="15.75" customHeight="1" x14ac:dyDescent="0.2">
      <c r="A443" s="102" t="s">
        <v>117</v>
      </c>
      <c r="B443" s="103">
        <v>44419</v>
      </c>
      <c r="C443" s="102" t="s">
        <v>118</v>
      </c>
      <c r="D443" s="102" t="s">
        <v>1834</v>
      </c>
      <c r="E443" s="102" t="s">
        <v>1835</v>
      </c>
      <c r="F443" s="102">
        <v>7312937705</v>
      </c>
      <c r="G443" s="102" t="s">
        <v>1836</v>
      </c>
      <c r="H443" s="102" t="s">
        <v>49</v>
      </c>
      <c r="I443" s="102"/>
      <c r="J443" s="102" t="s">
        <v>14</v>
      </c>
      <c r="K443" s="102"/>
      <c r="L443" s="102" t="s">
        <v>1837</v>
      </c>
      <c r="M443" s="102" t="s">
        <v>123</v>
      </c>
      <c r="N443" s="102" t="s">
        <v>124</v>
      </c>
      <c r="O443" s="102" t="s">
        <v>125</v>
      </c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spans="1:26" ht="15.75" customHeight="1" x14ac:dyDescent="0.2">
      <c r="A444" s="102" t="s">
        <v>117</v>
      </c>
      <c r="B444" s="103">
        <v>44419</v>
      </c>
      <c r="C444" s="102" t="s">
        <v>118</v>
      </c>
      <c r="D444" s="102" t="s">
        <v>1842</v>
      </c>
      <c r="E444" s="102" t="s">
        <v>1843</v>
      </c>
      <c r="F444" s="102">
        <v>14758037701</v>
      </c>
      <c r="G444" s="102" t="s">
        <v>1844</v>
      </c>
      <c r="H444" s="104"/>
      <c r="I444" s="102"/>
      <c r="J444" s="102" t="s">
        <v>21</v>
      </c>
      <c r="K444" s="102"/>
      <c r="L444" s="102" t="s">
        <v>1845</v>
      </c>
      <c r="M444" s="102"/>
      <c r="N444" s="102"/>
      <c r="O444" s="102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spans="1:26" ht="15.75" customHeight="1" x14ac:dyDescent="0.2">
      <c r="A445" s="102" t="s">
        <v>117</v>
      </c>
      <c r="B445" s="103">
        <v>44419</v>
      </c>
      <c r="C445" s="102" t="s">
        <v>118</v>
      </c>
      <c r="D445" s="102" t="s">
        <v>1822</v>
      </c>
      <c r="E445" s="102" t="s">
        <v>1823</v>
      </c>
      <c r="F445" s="102">
        <v>11892598698</v>
      </c>
      <c r="G445" s="102" t="s">
        <v>1824</v>
      </c>
      <c r="H445" s="104" t="s">
        <v>43</v>
      </c>
      <c r="I445" s="102"/>
      <c r="J445" s="102" t="s">
        <v>14</v>
      </c>
      <c r="K445" s="102"/>
      <c r="L445" s="102" t="s">
        <v>1825</v>
      </c>
      <c r="M445" s="102"/>
      <c r="N445" s="102"/>
      <c r="O445" s="102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spans="1:26" ht="15.75" customHeight="1" x14ac:dyDescent="0.2">
      <c r="A446" s="102" t="s">
        <v>117</v>
      </c>
      <c r="B446" s="103">
        <v>44420</v>
      </c>
      <c r="C446" s="102" t="s">
        <v>118</v>
      </c>
      <c r="D446" s="102" t="s">
        <v>1826</v>
      </c>
      <c r="E446" s="102" t="s">
        <v>1827</v>
      </c>
      <c r="F446" s="102">
        <v>6471989407</v>
      </c>
      <c r="G446" s="102" t="s">
        <v>1828</v>
      </c>
      <c r="H446" s="104"/>
      <c r="I446" s="102"/>
      <c r="J446" s="102" t="s">
        <v>21</v>
      </c>
      <c r="K446" s="102"/>
      <c r="L446" s="102" t="s">
        <v>1829</v>
      </c>
      <c r="M446" s="102" t="s">
        <v>1436</v>
      </c>
      <c r="N446" s="102" t="s">
        <v>1437</v>
      </c>
      <c r="O446" s="102" t="s">
        <v>125</v>
      </c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spans="1:26" ht="15.75" customHeight="1" x14ac:dyDescent="0.2">
      <c r="A447" s="102" t="s">
        <v>117</v>
      </c>
      <c r="B447" s="103">
        <v>44421</v>
      </c>
      <c r="C447" s="102" t="s">
        <v>728</v>
      </c>
      <c r="D447" s="102" t="s">
        <v>1857</v>
      </c>
      <c r="E447" s="102" t="s">
        <v>1858</v>
      </c>
      <c r="F447" s="102">
        <v>7855194754</v>
      </c>
      <c r="G447" s="102" t="s">
        <v>1859</v>
      </c>
      <c r="H447" s="104" t="s">
        <v>35</v>
      </c>
      <c r="I447" s="102"/>
      <c r="J447" s="102" t="s">
        <v>14</v>
      </c>
      <c r="K447" s="102"/>
      <c r="L447" s="102" t="s">
        <v>1860</v>
      </c>
      <c r="M447" s="102" t="s">
        <v>123</v>
      </c>
      <c r="N447" s="102" t="s">
        <v>124</v>
      </c>
      <c r="O447" s="102" t="s">
        <v>125</v>
      </c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spans="1:26" ht="15.75" customHeight="1" x14ac:dyDescent="0.2">
      <c r="A448" s="102" t="s">
        <v>117</v>
      </c>
      <c r="B448" s="103">
        <v>44421</v>
      </c>
      <c r="C448" s="102" t="s">
        <v>118</v>
      </c>
      <c r="D448" s="102" t="s">
        <v>1846</v>
      </c>
      <c r="E448" s="102" t="s">
        <v>230</v>
      </c>
      <c r="F448" s="102">
        <v>71870415787</v>
      </c>
      <c r="G448" s="102" t="s">
        <v>231</v>
      </c>
      <c r="H448" s="104" t="s">
        <v>35</v>
      </c>
      <c r="I448" s="102"/>
      <c r="J448" s="102" t="s">
        <v>14</v>
      </c>
      <c r="K448" s="102"/>
      <c r="L448" s="102" t="s">
        <v>1847</v>
      </c>
      <c r="M448" s="102"/>
      <c r="N448" s="102"/>
      <c r="O448" s="102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spans="1:26" ht="15.75" customHeight="1" x14ac:dyDescent="0.2">
      <c r="A449" s="102" t="s">
        <v>117</v>
      </c>
      <c r="B449" s="103">
        <v>44421</v>
      </c>
      <c r="C449" s="102" t="s">
        <v>118</v>
      </c>
      <c r="D449" s="102" t="s">
        <v>1796</v>
      </c>
      <c r="E449" s="102" t="s">
        <v>1797</v>
      </c>
      <c r="F449" s="102">
        <v>5924137481</v>
      </c>
      <c r="G449" s="102" t="s">
        <v>1798</v>
      </c>
      <c r="H449" s="104"/>
      <c r="I449" s="102"/>
      <c r="J449" s="102" t="s">
        <v>21</v>
      </c>
      <c r="K449" s="102"/>
      <c r="L449" s="102" t="s">
        <v>1799</v>
      </c>
      <c r="M449" s="102" t="s">
        <v>364</v>
      </c>
      <c r="N449" s="102" t="s">
        <v>124</v>
      </c>
      <c r="O449" s="102" t="s">
        <v>125</v>
      </c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spans="1:26" ht="15.75" customHeight="1" x14ac:dyDescent="0.2">
      <c r="A450" s="102" t="s">
        <v>117</v>
      </c>
      <c r="B450" s="103">
        <v>44421</v>
      </c>
      <c r="C450" s="102" t="s">
        <v>118</v>
      </c>
      <c r="D450" s="102" t="s">
        <v>1813</v>
      </c>
      <c r="E450" s="102" t="s">
        <v>1814</v>
      </c>
      <c r="F450" s="102">
        <v>8334540728</v>
      </c>
      <c r="G450" s="102" t="s">
        <v>1815</v>
      </c>
      <c r="H450" s="104" t="s">
        <v>37</v>
      </c>
      <c r="I450" s="102"/>
      <c r="J450" s="102" t="s">
        <v>14</v>
      </c>
      <c r="K450" s="102"/>
      <c r="L450" s="102" t="s">
        <v>1816</v>
      </c>
      <c r="M450" s="102" t="s">
        <v>123</v>
      </c>
      <c r="N450" s="102" t="s">
        <v>124</v>
      </c>
      <c r="O450" s="102" t="s">
        <v>125</v>
      </c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6" ht="15.75" customHeight="1" x14ac:dyDescent="0.2">
      <c r="A451" s="102" t="s">
        <v>117</v>
      </c>
      <c r="B451" s="103">
        <v>44421</v>
      </c>
      <c r="C451" s="102" t="s">
        <v>118</v>
      </c>
      <c r="D451" s="102" t="s">
        <v>1830</v>
      </c>
      <c r="E451" s="102" t="s">
        <v>1831</v>
      </c>
      <c r="F451" s="102">
        <v>2364017939</v>
      </c>
      <c r="G451" s="102" t="s">
        <v>1832</v>
      </c>
      <c r="H451" s="102"/>
      <c r="I451" s="102"/>
      <c r="J451" s="102" t="s">
        <v>19</v>
      </c>
      <c r="K451" s="102"/>
      <c r="L451" s="102" t="s">
        <v>1833</v>
      </c>
      <c r="M451" s="102"/>
      <c r="N451" s="102"/>
      <c r="O451" s="102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spans="1:26" ht="15.75" customHeight="1" x14ac:dyDescent="0.2">
      <c r="A452" s="102" t="s">
        <v>117</v>
      </c>
      <c r="B452" s="103">
        <v>44421</v>
      </c>
      <c r="C452" s="102" t="s">
        <v>118</v>
      </c>
      <c r="D452" s="102" t="s">
        <v>1866</v>
      </c>
      <c r="E452" s="102" t="s">
        <v>1867</v>
      </c>
      <c r="F452" s="102">
        <v>9643342751</v>
      </c>
      <c r="G452" s="102" t="s">
        <v>1868</v>
      </c>
      <c r="H452" s="104" t="s">
        <v>46</v>
      </c>
      <c r="I452" s="102"/>
      <c r="J452" s="102" t="s">
        <v>14</v>
      </c>
      <c r="K452" s="102"/>
      <c r="L452" s="102" t="s">
        <v>1869</v>
      </c>
      <c r="M452" s="102" t="s">
        <v>993</v>
      </c>
      <c r="N452" s="102" t="s">
        <v>124</v>
      </c>
      <c r="O452" s="102" t="s">
        <v>125</v>
      </c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spans="1:26" ht="15.75" customHeight="1" x14ac:dyDescent="0.2">
      <c r="A453" s="102" t="s">
        <v>117</v>
      </c>
      <c r="B453" s="103">
        <v>44421</v>
      </c>
      <c r="C453" s="102" t="s">
        <v>118</v>
      </c>
      <c r="D453" s="102" t="s">
        <v>1817</v>
      </c>
      <c r="E453" s="102" t="s">
        <v>1818</v>
      </c>
      <c r="F453" s="102">
        <v>2912310717</v>
      </c>
      <c r="G453" s="102" t="s">
        <v>1819</v>
      </c>
      <c r="H453" s="104"/>
      <c r="I453" s="102"/>
      <c r="J453" s="102" t="s">
        <v>21</v>
      </c>
      <c r="K453" s="102"/>
      <c r="L453" s="102" t="s">
        <v>1820</v>
      </c>
      <c r="M453" s="102" t="s">
        <v>123</v>
      </c>
      <c r="N453" s="102" t="s">
        <v>124</v>
      </c>
      <c r="O453" s="102" t="s">
        <v>125</v>
      </c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spans="1:26" ht="15.75" customHeight="1" x14ac:dyDescent="0.2">
      <c r="A454" s="102" t="s">
        <v>117</v>
      </c>
      <c r="B454" s="103">
        <v>44421</v>
      </c>
      <c r="C454" s="102" t="s">
        <v>118</v>
      </c>
      <c r="D454" s="102" t="s">
        <v>1848</v>
      </c>
      <c r="E454" s="102" t="s">
        <v>1849</v>
      </c>
      <c r="F454" s="102">
        <v>14992425739</v>
      </c>
      <c r="G454" s="102" t="s">
        <v>1850</v>
      </c>
      <c r="H454" s="102" t="s">
        <v>49</v>
      </c>
      <c r="I454" s="102"/>
      <c r="J454" s="102" t="s">
        <v>14</v>
      </c>
      <c r="K454" s="102"/>
      <c r="L454" s="102" t="s">
        <v>1851</v>
      </c>
      <c r="M454" s="102" t="s">
        <v>1852</v>
      </c>
      <c r="N454" s="102" t="s">
        <v>124</v>
      </c>
      <c r="O454" s="102" t="s">
        <v>125</v>
      </c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spans="1:26" ht="15.75" customHeight="1" x14ac:dyDescent="0.2">
      <c r="A455" s="102" t="s">
        <v>117</v>
      </c>
      <c r="B455" s="103">
        <v>44424</v>
      </c>
      <c r="C455" s="102" t="s">
        <v>118</v>
      </c>
      <c r="D455" s="102" t="s">
        <v>1861</v>
      </c>
      <c r="E455" s="102" t="s">
        <v>1862</v>
      </c>
      <c r="F455" s="102">
        <v>86734270297</v>
      </c>
      <c r="G455" s="102" t="s">
        <v>1863</v>
      </c>
      <c r="H455" s="102"/>
      <c r="I455" s="102"/>
      <c r="J455" s="102" t="s">
        <v>21</v>
      </c>
      <c r="K455" s="102"/>
      <c r="L455" s="102" t="s">
        <v>1865</v>
      </c>
      <c r="M455" s="102"/>
      <c r="N455" s="102"/>
      <c r="O455" s="102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spans="1:26" ht="15.75" customHeight="1" x14ac:dyDescent="0.2">
      <c r="A456" s="102" t="s">
        <v>117</v>
      </c>
      <c r="B456" s="103">
        <v>44593</v>
      </c>
      <c r="C456" s="102" t="s">
        <v>118</v>
      </c>
      <c r="D456" s="102" t="s">
        <v>1896</v>
      </c>
      <c r="E456" s="102" t="s">
        <v>1897</v>
      </c>
      <c r="F456" s="102">
        <v>36599403808</v>
      </c>
      <c r="G456" s="102" t="s">
        <v>1898</v>
      </c>
      <c r="H456" s="102" t="s">
        <v>43</v>
      </c>
      <c r="I456" s="102"/>
      <c r="J456" s="102" t="s">
        <v>14</v>
      </c>
      <c r="K456" s="102"/>
      <c r="L456" s="102" t="s">
        <v>1899</v>
      </c>
      <c r="M456" s="102" t="s">
        <v>123</v>
      </c>
      <c r="N456" s="102" t="s">
        <v>124</v>
      </c>
      <c r="O456" s="102" t="s">
        <v>125</v>
      </c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spans="1:26" ht="15.75" customHeight="1" x14ac:dyDescent="0.2">
      <c r="A457" s="102" t="s">
        <v>117</v>
      </c>
      <c r="B457" s="103">
        <v>44594</v>
      </c>
      <c r="C457" s="102" t="s">
        <v>728</v>
      </c>
      <c r="D457" s="102" t="s">
        <v>1886</v>
      </c>
      <c r="E457" s="102" t="s">
        <v>922</v>
      </c>
      <c r="F457" s="102">
        <v>9300248774</v>
      </c>
      <c r="G457" s="102" t="s">
        <v>923</v>
      </c>
      <c r="H457" s="102" t="s">
        <v>40</v>
      </c>
      <c r="I457" s="102"/>
      <c r="J457" s="102" t="s">
        <v>14</v>
      </c>
      <c r="K457" s="102"/>
      <c r="L457" s="102" t="s">
        <v>1887</v>
      </c>
      <c r="M457" s="102" t="s">
        <v>123</v>
      </c>
      <c r="N457" s="102" t="s">
        <v>124</v>
      </c>
      <c r="O457" s="102" t="s">
        <v>125</v>
      </c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spans="1:26" ht="15.75" customHeight="1" x14ac:dyDescent="0.2">
      <c r="A458" s="102" t="s">
        <v>117</v>
      </c>
      <c r="B458" s="103">
        <v>44594</v>
      </c>
      <c r="C458" s="102" t="s">
        <v>118</v>
      </c>
      <c r="D458" s="102" t="s">
        <v>1870</v>
      </c>
      <c r="E458" s="102" t="s">
        <v>1871</v>
      </c>
      <c r="F458" s="102">
        <v>75919060468</v>
      </c>
      <c r="G458" s="102" t="s">
        <v>1872</v>
      </c>
      <c r="H458" s="102" t="s">
        <v>39</v>
      </c>
      <c r="I458" s="102"/>
      <c r="J458" s="102" t="s">
        <v>14</v>
      </c>
      <c r="K458" s="102"/>
      <c r="L458" s="102" t="s">
        <v>1873</v>
      </c>
      <c r="M458" s="102" t="s">
        <v>2025</v>
      </c>
      <c r="N458" s="102" t="s">
        <v>872</v>
      </c>
      <c r="O458" s="102" t="s">
        <v>125</v>
      </c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spans="1:26" ht="15.75" customHeight="1" x14ac:dyDescent="0.2">
      <c r="A459" s="102" t="s">
        <v>117</v>
      </c>
      <c r="B459" s="103">
        <v>44594</v>
      </c>
      <c r="C459" s="102" t="s">
        <v>118</v>
      </c>
      <c r="D459" s="102" t="s">
        <v>1878</v>
      </c>
      <c r="E459" s="102" t="s">
        <v>1879</v>
      </c>
      <c r="F459" s="102">
        <v>13599480745</v>
      </c>
      <c r="G459" s="102" t="s">
        <v>1880</v>
      </c>
      <c r="H459" s="102" t="s">
        <v>45</v>
      </c>
      <c r="I459" s="102"/>
      <c r="J459" s="102" t="s">
        <v>14</v>
      </c>
      <c r="K459" s="102"/>
      <c r="L459" s="102" t="s">
        <v>1881</v>
      </c>
      <c r="M459" s="102" t="s">
        <v>123</v>
      </c>
      <c r="N459" s="102" t="s">
        <v>124</v>
      </c>
      <c r="O459" s="102" t="s">
        <v>125</v>
      </c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spans="1:26" ht="15.75" customHeight="1" x14ac:dyDescent="0.2">
      <c r="A460" s="102" t="s">
        <v>117</v>
      </c>
      <c r="B460" s="103">
        <v>44594</v>
      </c>
      <c r="C460" s="102" t="s">
        <v>118</v>
      </c>
      <c r="D460" s="102" t="s">
        <v>1874</v>
      </c>
      <c r="E460" s="102" t="s">
        <v>1875</v>
      </c>
      <c r="F460" s="102">
        <v>14337775765</v>
      </c>
      <c r="G460" s="102" t="s">
        <v>1876</v>
      </c>
      <c r="H460" s="102" t="s">
        <v>46</v>
      </c>
      <c r="I460" s="102"/>
      <c r="J460" s="102" t="s">
        <v>1864</v>
      </c>
      <c r="K460" s="102"/>
      <c r="L460" s="102" t="s">
        <v>1877</v>
      </c>
      <c r="M460" s="102" t="s">
        <v>364</v>
      </c>
      <c r="N460" s="102" t="s">
        <v>124</v>
      </c>
      <c r="O460" s="102" t="s">
        <v>125</v>
      </c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spans="1:26" ht="15.75" customHeight="1" x14ac:dyDescent="0.2">
      <c r="A461" s="102" t="s">
        <v>117</v>
      </c>
      <c r="B461" s="103">
        <v>44594</v>
      </c>
      <c r="C461" s="102" t="s">
        <v>118</v>
      </c>
      <c r="D461" s="102" t="s">
        <v>1882</v>
      </c>
      <c r="E461" s="102" t="s">
        <v>1883</v>
      </c>
      <c r="F461" s="102">
        <v>2236070535</v>
      </c>
      <c r="G461" s="102" t="s">
        <v>1884</v>
      </c>
      <c r="H461" s="102" t="s">
        <v>37</v>
      </c>
      <c r="I461" s="102"/>
      <c r="J461" s="102" t="s">
        <v>14</v>
      </c>
      <c r="K461" s="102"/>
      <c r="L461" s="102" t="s">
        <v>1885</v>
      </c>
      <c r="M461" s="102" t="s">
        <v>147</v>
      </c>
      <c r="N461" s="102" t="s">
        <v>148</v>
      </c>
      <c r="O461" s="102" t="s">
        <v>125</v>
      </c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spans="1:26" ht="15.75" customHeight="1" x14ac:dyDescent="0.2">
      <c r="A462" s="102" t="s">
        <v>117</v>
      </c>
      <c r="B462" s="103">
        <v>44594</v>
      </c>
      <c r="C462" s="102" t="s">
        <v>118</v>
      </c>
      <c r="D462" s="102" t="s">
        <v>1888</v>
      </c>
      <c r="E462" s="102" t="s">
        <v>1889</v>
      </c>
      <c r="F462" s="102">
        <v>96601914720</v>
      </c>
      <c r="G462" s="102" t="s">
        <v>1890</v>
      </c>
      <c r="H462" s="102" t="s">
        <v>40</v>
      </c>
      <c r="I462" s="102"/>
      <c r="J462" s="102" t="s">
        <v>14</v>
      </c>
      <c r="K462" s="102"/>
      <c r="L462" s="102" t="s">
        <v>1891</v>
      </c>
      <c r="M462" s="102" t="s">
        <v>123</v>
      </c>
      <c r="N462" s="102" t="s">
        <v>124</v>
      </c>
      <c r="O462" s="102" t="s">
        <v>125</v>
      </c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spans="1:26" ht="15.75" customHeight="1" x14ac:dyDescent="0.2">
      <c r="A463" s="102" t="s">
        <v>117</v>
      </c>
      <c r="B463" s="103">
        <v>44594</v>
      </c>
      <c r="C463" s="102" t="s">
        <v>118</v>
      </c>
      <c r="D463" s="102" t="s">
        <v>1892</v>
      </c>
      <c r="E463" s="102" t="s">
        <v>1893</v>
      </c>
      <c r="F463" s="102">
        <v>9050010601</v>
      </c>
      <c r="G463" s="102" t="s">
        <v>1894</v>
      </c>
      <c r="H463" s="102" t="s">
        <v>40</v>
      </c>
      <c r="I463" s="102"/>
      <c r="J463" s="102" t="s">
        <v>14</v>
      </c>
      <c r="K463" s="102"/>
      <c r="L463" s="102" t="s">
        <v>1895</v>
      </c>
      <c r="M463" s="102" t="s">
        <v>123</v>
      </c>
      <c r="N463" s="102" t="s">
        <v>124</v>
      </c>
      <c r="O463" s="102" t="s">
        <v>125</v>
      </c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spans="1:26" ht="15.75" customHeight="1" x14ac:dyDescent="0.2">
      <c r="A464" s="102" t="s">
        <v>117</v>
      </c>
      <c r="B464" s="103">
        <v>44594</v>
      </c>
      <c r="C464" s="102" t="s">
        <v>118</v>
      </c>
      <c r="D464" s="102" t="s">
        <v>1900</v>
      </c>
      <c r="E464" s="102" t="s">
        <v>1901</v>
      </c>
      <c r="F464" s="102">
        <v>11177452790</v>
      </c>
      <c r="G464" s="102" t="s">
        <v>1902</v>
      </c>
      <c r="H464" s="102" t="s">
        <v>47</v>
      </c>
      <c r="I464" s="102"/>
      <c r="J464" s="102" t="s">
        <v>1864</v>
      </c>
      <c r="K464" s="102"/>
      <c r="L464" s="102" t="s">
        <v>1903</v>
      </c>
      <c r="M464" s="102" t="s">
        <v>123</v>
      </c>
      <c r="N464" s="102" t="s">
        <v>124</v>
      </c>
      <c r="O464" s="102" t="s">
        <v>125</v>
      </c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spans="1:26" ht="15.75" customHeight="1" x14ac:dyDescent="0.2">
      <c r="A465" s="102" t="s">
        <v>117</v>
      </c>
      <c r="B465" s="103">
        <v>44594</v>
      </c>
      <c r="C465" s="102" t="s">
        <v>118</v>
      </c>
      <c r="D465" s="102" t="s">
        <v>1916</v>
      </c>
      <c r="E465" s="102" t="s">
        <v>1917</v>
      </c>
      <c r="F465" s="102">
        <v>9301182785</v>
      </c>
      <c r="G465" s="102" t="s">
        <v>1918</v>
      </c>
      <c r="H465" s="102" t="s">
        <v>37</v>
      </c>
      <c r="I465" s="102"/>
      <c r="J465" s="102" t="s">
        <v>14</v>
      </c>
      <c r="K465" s="102"/>
      <c r="L465" s="102" t="s">
        <v>1919</v>
      </c>
      <c r="M465" s="102" t="s">
        <v>219</v>
      </c>
      <c r="N465" s="102" t="s">
        <v>124</v>
      </c>
      <c r="O465" s="102" t="s">
        <v>125</v>
      </c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spans="1:26" ht="15.75" customHeight="1" x14ac:dyDescent="0.2">
      <c r="A466" s="102" t="s">
        <v>117</v>
      </c>
      <c r="B466" s="103">
        <v>44594</v>
      </c>
      <c r="C466" s="102" t="s">
        <v>118</v>
      </c>
      <c r="D466" s="102" t="s">
        <v>1908</v>
      </c>
      <c r="E466" s="102" t="s">
        <v>1909</v>
      </c>
      <c r="F466" s="102">
        <v>12330266740</v>
      </c>
      <c r="G466" s="102" t="s">
        <v>1910</v>
      </c>
      <c r="H466" s="102" t="s">
        <v>49</v>
      </c>
      <c r="I466" s="102"/>
      <c r="J466" s="102" t="s">
        <v>14</v>
      </c>
      <c r="K466" s="102"/>
      <c r="L466" s="102" t="s">
        <v>1911</v>
      </c>
      <c r="M466" s="102"/>
      <c r="N466" s="102"/>
      <c r="O466" s="102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spans="1:26" ht="15.75" customHeight="1" x14ac:dyDescent="0.2">
      <c r="A467" s="102" t="s">
        <v>117</v>
      </c>
      <c r="B467" s="103">
        <v>44594</v>
      </c>
      <c r="C467" s="102" t="s">
        <v>118</v>
      </c>
      <c r="D467" s="102" t="s">
        <v>1920</v>
      </c>
      <c r="E467" s="102" t="s">
        <v>1921</v>
      </c>
      <c r="F467" s="102">
        <v>9355700717</v>
      </c>
      <c r="G467" s="102" t="s">
        <v>1922</v>
      </c>
      <c r="H467" s="102" t="s">
        <v>35</v>
      </c>
      <c r="I467" s="102"/>
      <c r="J467" s="102" t="s">
        <v>14</v>
      </c>
      <c r="K467" s="102"/>
      <c r="L467" s="102" t="s">
        <v>1923</v>
      </c>
      <c r="M467" s="102" t="s">
        <v>219</v>
      </c>
      <c r="N467" s="102" t="s">
        <v>124</v>
      </c>
      <c r="O467" s="102" t="s">
        <v>125</v>
      </c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spans="1:26" ht="15.75" customHeight="1" x14ac:dyDescent="0.2">
      <c r="A468" s="102" t="s">
        <v>117</v>
      </c>
      <c r="B468" s="103">
        <v>44594</v>
      </c>
      <c r="C468" s="102" t="s">
        <v>118</v>
      </c>
      <c r="D468" s="102" t="s">
        <v>1924</v>
      </c>
      <c r="E468" s="102" t="s">
        <v>1925</v>
      </c>
      <c r="F468" s="102">
        <v>10924665769</v>
      </c>
      <c r="G468" s="102" t="s">
        <v>1926</v>
      </c>
      <c r="H468" s="102"/>
      <c r="I468" s="102"/>
      <c r="J468" s="102" t="s">
        <v>21</v>
      </c>
      <c r="K468" s="102"/>
      <c r="L468" s="102" t="s">
        <v>1927</v>
      </c>
      <c r="M468" s="102"/>
      <c r="N468" s="102"/>
      <c r="O468" s="102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spans="1:26" ht="15.75" customHeight="1" x14ac:dyDescent="0.2">
      <c r="A469" s="102" t="s">
        <v>117</v>
      </c>
      <c r="B469" s="103">
        <v>44594</v>
      </c>
      <c r="C469" s="102" t="s">
        <v>118</v>
      </c>
      <c r="D469" s="102" t="s">
        <v>1904</v>
      </c>
      <c r="E469" s="102" t="s">
        <v>1905</v>
      </c>
      <c r="F469" s="102">
        <v>11351372777</v>
      </c>
      <c r="G469" s="102" t="s">
        <v>1906</v>
      </c>
      <c r="H469" s="102" t="s">
        <v>41</v>
      </c>
      <c r="I469" s="102"/>
      <c r="J469" s="102" t="s">
        <v>14</v>
      </c>
      <c r="K469" s="102"/>
      <c r="L469" s="102" t="s">
        <v>1907</v>
      </c>
      <c r="M469" s="102" t="s">
        <v>123</v>
      </c>
      <c r="N469" s="102" t="s">
        <v>124</v>
      </c>
      <c r="O469" s="102" t="s">
        <v>125</v>
      </c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spans="1:26" ht="15.75" customHeight="1" x14ac:dyDescent="0.2">
      <c r="A470" s="102" t="s">
        <v>117</v>
      </c>
      <c r="B470" s="103">
        <v>44594</v>
      </c>
      <c r="C470" s="102" t="s">
        <v>118</v>
      </c>
      <c r="D470" s="102" t="s">
        <v>1912</v>
      </c>
      <c r="E470" s="102" t="s">
        <v>1913</v>
      </c>
      <c r="F470" s="102">
        <v>14855450723</v>
      </c>
      <c r="G470" s="102" t="s">
        <v>1914</v>
      </c>
      <c r="H470" s="102" t="s">
        <v>40</v>
      </c>
      <c r="I470" s="102"/>
      <c r="J470" s="102" t="s">
        <v>14</v>
      </c>
      <c r="K470" s="102"/>
      <c r="L470" s="102" t="s">
        <v>1915</v>
      </c>
      <c r="M470" s="102" t="s">
        <v>123</v>
      </c>
      <c r="N470" s="102" t="s">
        <v>124</v>
      </c>
      <c r="O470" s="102" t="s">
        <v>125</v>
      </c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spans="1:26" ht="15.75" customHeight="1" x14ac:dyDescent="0.2">
      <c r="A471" s="102" t="s">
        <v>117</v>
      </c>
      <c r="B471" s="103">
        <v>44594</v>
      </c>
      <c r="C471" s="102" t="s">
        <v>118</v>
      </c>
      <c r="D471" s="102" t="s">
        <v>1932</v>
      </c>
      <c r="E471" s="102" t="s">
        <v>1933</v>
      </c>
      <c r="F471" s="102">
        <v>5473956980</v>
      </c>
      <c r="G471" s="102" t="s">
        <v>1934</v>
      </c>
      <c r="H471" s="102" t="s">
        <v>49</v>
      </c>
      <c r="I471" s="102"/>
      <c r="J471" s="102" t="s">
        <v>14</v>
      </c>
      <c r="K471" s="102"/>
      <c r="L471" s="102" t="s">
        <v>1935</v>
      </c>
      <c r="M471" s="102" t="s">
        <v>1414</v>
      </c>
      <c r="N471" s="102" t="s">
        <v>1415</v>
      </c>
      <c r="O471" s="102" t="s">
        <v>125</v>
      </c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spans="1:26" ht="15.75" customHeight="1" x14ac:dyDescent="0.2">
      <c r="A472" s="102" t="s">
        <v>117</v>
      </c>
      <c r="B472" s="103">
        <v>44594</v>
      </c>
      <c r="C472" s="102" t="s">
        <v>118</v>
      </c>
      <c r="D472" s="102" t="s">
        <v>1928</v>
      </c>
      <c r="E472" s="102" t="s">
        <v>1929</v>
      </c>
      <c r="F472" s="102">
        <v>5529878750</v>
      </c>
      <c r="G472" s="102" t="s">
        <v>1930</v>
      </c>
      <c r="H472" s="102" t="s">
        <v>43</v>
      </c>
      <c r="I472" s="102"/>
      <c r="J472" s="102" t="s">
        <v>1864</v>
      </c>
      <c r="K472" s="102"/>
      <c r="L472" s="102" t="s">
        <v>1931</v>
      </c>
      <c r="M472" s="102" t="s">
        <v>550</v>
      </c>
      <c r="N472" s="102" t="s">
        <v>124</v>
      </c>
      <c r="O472" s="102" t="s">
        <v>125</v>
      </c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spans="1:26" ht="15.75" customHeight="1" x14ac:dyDescent="0.2">
      <c r="A473" s="102" t="s">
        <v>1746</v>
      </c>
      <c r="B473" s="103">
        <v>44594</v>
      </c>
      <c r="C473" s="102" t="s">
        <v>118</v>
      </c>
      <c r="D473" s="102" t="s">
        <v>1936</v>
      </c>
      <c r="E473" s="102" t="s">
        <v>1937</v>
      </c>
      <c r="F473" s="102">
        <v>1908509309</v>
      </c>
      <c r="G473" s="102" t="s">
        <v>1938</v>
      </c>
      <c r="H473" s="102" t="s">
        <v>45</v>
      </c>
      <c r="I473" s="102"/>
      <c r="J473" s="102" t="s">
        <v>14</v>
      </c>
      <c r="K473" s="102"/>
      <c r="L473" s="102" t="s">
        <v>1939</v>
      </c>
      <c r="M473" s="102" t="s">
        <v>2026</v>
      </c>
      <c r="N473" s="102" t="s">
        <v>1538</v>
      </c>
      <c r="O473" s="102" t="s">
        <v>125</v>
      </c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spans="1:26" ht="15.75" customHeight="1" x14ac:dyDescent="0.2">
      <c r="A474" s="102" t="s">
        <v>1746</v>
      </c>
      <c r="B474" s="103">
        <v>44594</v>
      </c>
      <c r="C474" s="102" t="s">
        <v>118</v>
      </c>
      <c r="D474" s="102" t="s">
        <v>1940</v>
      </c>
      <c r="E474" s="102" t="s">
        <v>1941</v>
      </c>
      <c r="F474" s="102">
        <v>76528588368</v>
      </c>
      <c r="G474" s="102" t="s">
        <v>1942</v>
      </c>
      <c r="H474" s="102" t="s">
        <v>49</v>
      </c>
      <c r="I474" s="102"/>
      <c r="J474" s="102" t="s">
        <v>14</v>
      </c>
      <c r="K474" s="102"/>
      <c r="L474" s="102" t="s">
        <v>1943</v>
      </c>
      <c r="M474" s="102" t="s">
        <v>1537</v>
      </c>
      <c r="N474" s="102" t="s">
        <v>1538</v>
      </c>
      <c r="O474" s="102" t="s">
        <v>125</v>
      </c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spans="1:26" ht="15.75" customHeight="1" x14ac:dyDescent="0.2">
      <c r="A475" s="102" t="s">
        <v>117</v>
      </c>
      <c r="B475" s="103">
        <v>44601</v>
      </c>
      <c r="C475" s="102" t="s">
        <v>118</v>
      </c>
      <c r="D475" s="102" t="s">
        <v>1944</v>
      </c>
      <c r="E475" s="102" t="s">
        <v>1945</v>
      </c>
      <c r="F475" s="102">
        <v>2919188755</v>
      </c>
      <c r="G475" s="102" t="s">
        <v>1946</v>
      </c>
      <c r="H475" s="102" t="s">
        <v>49</v>
      </c>
      <c r="I475" s="102"/>
      <c r="J475" s="102" t="s">
        <v>1864</v>
      </c>
      <c r="K475" s="102"/>
      <c r="L475" s="102" t="s">
        <v>1947</v>
      </c>
      <c r="M475" s="102" t="s">
        <v>123</v>
      </c>
      <c r="N475" s="102" t="s">
        <v>124</v>
      </c>
      <c r="O475" s="102" t="s">
        <v>125</v>
      </c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spans="1:26" ht="15.75" customHeight="1" x14ac:dyDescent="0.2">
      <c r="A476" s="102" t="s">
        <v>117</v>
      </c>
      <c r="B476" s="103">
        <v>44601</v>
      </c>
      <c r="C476" s="102" t="s">
        <v>118</v>
      </c>
      <c r="D476" s="102" t="s">
        <v>1948</v>
      </c>
      <c r="E476" s="102" t="s">
        <v>1972</v>
      </c>
      <c r="F476" s="102">
        <v>11230656758</v>
      </c>
      <c r="G476" s="102" t="s">
        <v>1949</v>
      </c>
      <c r="H476" s="102" t="s">
        <v>39</v>
      </c>
      <c r="I476" s="102"/>
      <c r="J476" s="102" t="s">
        <v>14</v>
      </c>
      <c r="K476" s="102"/>
      <c r="L476" s="102" t="s">
        <v>1950</v>
      </c>
      <c r="M476" s="102" t="s">
        <v>452</v>
      </c>
      <c r="N476" s="102" t="s">
        <v>124</v>
      </c>
      <c r="O476" s="102" t="s">
        <v>125</v>
      </c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spans="1:26" ht="15.75" customHeight="1" x14ac:dyDescent="0.2">
      <c r="A477" s="102" t="s">
        <v>117</v>
      </c>
      <c r="B477" s="103">
        <v>44602</v>
      </c>
      <c r="C477" s="102" t="s">
        <v>118</v>
      </c>
      <c r="D477" s="102" t="s">
        <v>1951</v>
      </c>
      <c r="E477" s="102" t="s">
        <v>1952</v>
      </c>
      <c r="F477" s="102">
        <v>13128597766</v>
      </c>
      <c r="G477" s="102" t="s">
        <v>1953</v>
      </c>
      <c r="H477" s="102" t="s">
        <v>35</v>
      </c>
      <c r="I477" s="102"/>
      <c r="J477" s="102" t="s">
        <v>14</v>
      </c>
      <c r="K477" s="102"/>
      <c r="L477" s="102" t="s">
        <v>1954</v>
      </c>
      <c r="M477" s="102" t="s">
        <v>206</v>
      </c>
      <c r="N477" s="102" t="s">
        <v>124</v>
      </c>
      <c r="O477" s="102" t="s">
        <v>125</v>
      </c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spans="1:26" ht="15.75" customHeight="1" x14ac:dyDescent="0.2">
      <c r="A478" s="102" t="s">
        <v>117</v>
      </c>
      <c r="B478" s="103">
        <v>44602</v>
      </c>
      <c r="C478" s="102" t="s">
        <v>118</v>
      </c>
      <c r="D478" s="102" t="s">
        <v>1955</v>
      </c>
      <c r="E478" s="102" t="s">
        <v>1956</v>
      </c>
      <c r="F478" s="102">
        <v>11203603746</v>
      </c>
      <c r="G478" s="102" t="s">
        <v>1957</v>
      </c>
      <c r="H478" s="102" t="s">
        <v>47</v>
      </c>
      <c r="I478" s="102"/>
      <c r="J478" s="102" t="s">
        <v>1864</v>
      </c>
      <c r="K478" s="102"/>
      <c r="L478" s="102" t="s">
        <v>1958</v>
      </c>
      <c r="M478" s="102"/>
      <c r="N478" s="102"/>
      <c r="O478" s="102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spans="1:26" ht="15.75" customHeight="1" x14ac:dyDescent="0.2">
      <c r="A479" s="102" t="s">
        <v>117</v>
      </c>
      <c r="B479" s="103">
        <v>44603</v>
      </c>
      <c r="C479" s="102" t="s">
        <v>118</v>
      </c>
      <c r="D479" s="102" t="s">
        <v>1959</v>
      </c>
      <c r="E479" s="102" t="s">
        <v>1960</v>
      </c>
      <c r="F479" s="102">
        <v>84299460200</v>
      </c>
      <c r="G479" s="102" t="s">
        <v>1961</v>
      </c>
      <c r="H479" s="102" t="s">
        <v>47</v>
      </c>
      <c r="I479" s="102"/>
      <c r="J479" s="102" t="s">
        <v>14</v>
      </c>
      <c r="K479" s="102"/>
      <c r="L479" s="102" t="s">
        <v>1962</v>
      </c>
      <c r="M479" s="102"/>
      <c r="N479" s="102"/>
      <c r="O479" s="102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spans="1:26" ht="15.75" customHeight="1" x14ac:dyDescent="0.2">
      <c r="A480" s="102" t="s">
        <v>117</v>
      </c>
      <c r="B480" s="103">
        <v>44603</v>
      </c>
      <c r="C480" s="102" t="s">
        <v>118</v>
      </c>
      <c r="D480" s="102" t="s">
        <v>1963</v>
      </c>
      <c r="E480" s="102" t="s">
        <v>1964</v>
      </c>
      <c r="F480" s="102">
        <v>15238019726</v>
      </c>
      <c r="G480" s="102" t="s">
        <v>1965</v>
      </c>
      <c r="H480" s="102"/>
      <c r="I480" s="102"/>
      <c r="J480" s="102" t="s">
        <v>21</v>
      </c>
      <c r="K480" s="102"/>
      <c r="L480" s="102" t="s">
        <v>1966</v>
      </c>
      <c r="M480" s="102" t="s">
        <v>123</v>
      </c>
      <c r="N480" s="102" t="s">
        <v>124</v>
      </c>
      <c r="O480" s="102" t="s">
        <v>125</v>
      </c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spans="1:26" ht="15.75" customHeight="1" x14ac:dyDescent="0.2">
      <c r="A481" s="102" t="s">
        <v>117</v>
      </c>
      <c r="B481" s="103">
        <v>44606</v>
      </c>
      <c r="C481" s="102" t="s">
        <v>728</v>
      </c>
      <c r="D481" s="102" t="s">
        <v>1709</v>
      </c>
      <c r="E481" s="102" t="s">
        <v>1710</v>
      </c>
      <c r="F481" s="102">
        <v>55542492304</v>
      </c>
      <c r="G481" s="102" t="s">
        <v>1711</v>
      </c>
      <c r="H481" s="102"/>
      <c r="I481" s="102"/>
      <c r="J481" s="102" t="s">
        <v>21</v>
      </c>
      <c r="K481" s="102"/>
      <c r="L481" s="102" t="s">
        <v>1712</v>
      </c>
      <c r="M481" s="102" t="s">
        <v>1713</v>
      </c>
      <c r="N481" s="102" t="s">
        <v>197</v>
      </c>
      <c r="O481" s="102" t="s">
        <v>125</v>
      </c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6" ht="15.75" customHeight="1" x14ac:dyDescent="0.2">
      <c r="A482" s="102" t="s">
        <v>117</v>
      </c>
      <c r="B482" s="103">
        <v>44622</v>
      </c>
      <c r="C482" s="102" t="s">
        <v>118</v>
      </c>
      <c r="D482" s="102" t="s">
        <v>1967</v>
      </c>
      <c r="E482" s="102" t="s">
        <v>1968</v>
      </c>
      <c r="F482" s="102">
        <v>14893551701</v>
      </c>
      <c r="G482" s="102" t="s">
        <v>1969</v>
      </c>
      <c r="H482" s="102" t="s">
        <v>39</v>
      </c>
      <c r="I482" s="102"/>
      <c r="J482" s="102" t="s">
        <v>1864</v>
      </c>
      <c r="K482" s="102"/>
      <c r="L482" s="102" t="s">
        <v>1970</v>
      </c>
      <c r="M482" s="102" t="s">
        <v>1971</v>
      </c>
      <c r="N482" s="102" t="s">
        <v>124</v>
      </c>
      <c r="O482" s="102" t="s">
        <v>125</v>
      </c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spans="1:26" ht="15.75" customHeight="1" x14ac:dyDescent="0.2">
      <c r="A483" s="107" t="s">
        <v>117</v>
      </c>
      <c r="B483" s="108">
        <v>44788</v>
      </c>
      <c r="C483" s="107" t="s">
        <v>118</v>
      </c>
      <c r="D483" s="107" t="s">
        <v>2012</v>
      </c>
      <c r="E483" s="107" t="s">
        <v>1973</v>
      </c>
      <c r="F483" s="107">
        <v>10130604747</v>
      </c>
      <c r="G483" s="107" t="s">
        <v>1992</v>
      </c>
      <c r="H483" s="107" t="s">
        <v>39</v>
      </c>
      <c r="I483" s="107"/>
      <c r="J483" s="107" t="s">
        <v>14</v>
      </c>
      <c r="K483" s="107"/>
      <c r="L483" s="107" t="s">
        <v>2046</v>
      </c>
      <c r="M483" s="107" t="s">
        <v>134</v>
      </c>
      <c r="N483" s="107" t="s">
        <v>124</v>
      </c>
      <c r="O483" s="107" t="s">
        <v>2047</v>
      </c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spans="1:26" ht="15.75" customHeight="1" x14ac:dyDescent="0.2">
      <c r="A484" s="107" t="s">
        <v>117</v>
      </c>
      <c r="B484" s="108">
        <v>44788</v>
      </c>
      <c r="C484" s="107" t="s">
        <v>118</v>
      </c>
      <c r="D484" s="107" t="s">
        <v>2013</v>
      </c>
      <c r="E484" s="107" t="s">
        <v>1977</v>
      </c>
      <c r="F484" s="107">
        <v>8920383731</v>
      </c>
      <c r="G484" s="107" t="s">
        <v>1996</v>
      </c>
      <c r="H484" s="107" t="s">
        <v>37</v>
      </c>
      <c r="I484" s="107"/>
      <c r="J484" s="107" t="s">
        <v>14</v>
      </c>
      <c r="K484" s="107"/>
      <c r="L484" s="107" t="s">
        <v>2048</v>
      </c>
      <c r="M484" s="107" t="s">
        <v>2049</v>
      </c>
      <c r="N484" s="107" t="s">
        <v>124</v>
      </c>
      <c r="O484" s="107" t="s">
        <v>2047</v>
      </c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spans="1:26" ht="15.75" customHeight="1" x14ac:dyDescent="0.2">
      <c r="A485" s="107" t="s">
        <v>117</v>
      </c>
      <c r="B485" s="108">
        <v>44788</v>
      </c>
      <c r="C485" s="107" t="s">
        <v>118</v>
      </c>
      <c r="D485" s="107" t="s">
        <v>2014</v>
      </c>
      <c r="E485" s="107" t="s">
        <v>1978</v>
      </c>
      <c r="F485" s="107">
        <v>7949412739</v>
      </c>
      <c r="G485" s="107" t="s">
        <v>1997</v>
      </c>
      <c r="H485" s="107" t="s">
        <v>43</v>
      </c>
      <c r="I485" s="107"/>
      <c r="J485" s="107" t="s">
        <v>14</v>
      </c>
      <c r="K485" s="107"/>
      <c r="L485" s="107" t="s">
        <v>2050</v>
      </c>
      <c r="M485" s="107" t="s">
        <v>2049</v>
      </c>
      <c r="N485" s="107" t="s">
        <v>124</v>
      </c>
      <c r="O485" s="107" t="s">
        <v>2047</v>
      </c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spans="1:26" ht="15.75" customHeight="1" x14ac:dyDescent="0.2">
      <c r="A486" s="107" t="s">
        <v>117</v>
      </c>
      <c r="B486" s="108">
        <v>44788</v>
      </c>
      <c r="C486" s="107" t="s">
        <v>118</v>
      </c>
      <c r="D486" s="107" t="s">
        <v>2015</v>
      </c>
      <c r="E486" s="107" t="s">
        <v>1979</v>
      </c>
      <c r="F486" s="107">
        <v>2405062780</v>
      </c>
      <c r="G486" s="107" t="s">
        <v>1998</v>
      </c>
      <c r="H486" s="107" t="s">
        <v>53</v>
      </c>
      <c r="I486" s="107"/>
      <c r="J486" s="107" t="s">
        <v>21</v>
      </c>
      <c r="K486" s="107"/>
      <c r="L486" s="107" t="s">
        <v>2051</v>
      </c>
      <c r="M486" s="107" t="s">
        <v>2049</v>
      </c>
      <c r="N486" s="107" t="s">
        <v>124</v>
      </c>
      <c r="O486" s="107" t="s">
        <v>2047</v>
      </c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spans="1:26" ht="15.75" customHeight="1" x14ac:dyDescent="0.2">
      <c r="A487" s="107" t="s">
        <v>117</v>
      </c>
      <c r="B487" s="108">
        <v>44788</v>
      </c>
      <c r="C487" s="107" t="s">
        <v>118</v>
      </c>
      <c r="D487" s="107" t="s">
        <v>2016</v>
      </c>
      <c r="E487" s="107" t="s">
        <v>1980</v>
      </c>
      <c r="F487" s="107">
        <v>8758563733</v>
      </c>
      <c r="G487" s="107" t="s">
        <v>1999</v>
      </c>
      <c r="H487" s="107" t="s">
        <v>53</v>
      </c>
      <c r="I487" s="107"/>
      <c r="J487" s="107" t="s">
        <v>14</v>
      </c>
      <c r="K487" s="107"/>
      <c r="L487" s="107" t="s">
        <v>2052</v>
      </c>
      <c r="M487" s="107" t="s">
        <v>2049</v>
      </c>
      <c r="N487" s="107" t="s">
        <v>124</v>
      </c>
      <c r="O487" s="107" t="s">
        <v>2047</v>
      </c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spans="1:26" ht="15.75" customHeight="1" x14ac:dyDescent="0.2">
      <c r="A488" s="107" t="s">
        <v>117</v>
      </c>
      <c r="B488" s="108">
        <v>44788</v>
      </c>
      <c r="C488" s="107" t="s">
        <v>118</v>
      </c>
      <c r="D488" s="107" t="s">
        <v>2036</v>
      </c>
      <c r="E488" s="107" t="s">
        <v>1974</v>
      </c>
      <c r="F488" s="107">
        <v>16651139797</v>
      </c>
      <c r="G488" s="107" t="s">
        <v>1993</v>
      </c>
      <c r="H488" s="107" t="s">
        <v>53</v>
      </c>
      <c r="I488" s="107"/>
      <c r="J488" s="107" t="s">
        <v>14</v>
      </c>
      <c r="K488" s="107"/>
      <c r="L488" s="107" t="s">
        <v>2053</v>
      </c>
      <c r="M488" s="107" t="s">
        <v>2049</v>
      </c>
      <c r="N488" s="107" t="s">
        <v>124</v>
      </c>
      <c r="O488" s="107" t="s">
        <v>2047</v>
      </c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spans="1:26" ht="15.75" customHeight="1" x14ac:dyDescent="0.2">
      <c r="A489" s="107" t="s">
        <v>117</v>
      </c>
      <c r="B489" s="108">
        <v>44788</v>
      </c>
      <c r="C489" s="107" t="s">
        <v>118</v>
      </c>
      <c r="D489" s="107" t="s">
        <v>2017</v>
      </c>
      <c r="E489" s="107" t="s">
        <v>1981</v>
      </c>
      <c r="F489" s="107">
        <v>85330191734</v>
      </c>
      <c r="G489" s="107" t="s">
        <v>2000</v>
      </c>
      <c r="H489" s="107" t="s">
        <v>49</v>
      </c>
      <c r="I489" s="107"/>
      <c r="J489" s="107" t="s">
        <v>2037</v>
      </c>
      <c r="K489" s="107"/>
      <c r="L489" s="107" t="s">
        <v>2054</v>
      </c>
      <c r="M489" s="107" t="s">
        <v>2049</v>
      </c>
      <c r="N489" s="107" t="s">
        <v>124</v>
      </c>
      <c r="O489" s="107" t="s">
        <v>2047</v>
      </c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spans="1:26" ht="15.75" customHeight="1" x14ac:dyDescent="0.2">
      <c r="A490" s="107" t="s">
        <v>117</v>
      </c>
      <c r="B490" s="108">
        <v>44788</v>
      </c>
      <c r="C490" s="107" t="s">
        <v>118</v>
      </c>
      <c r="D490" s="107" t="s">
        <v>2018</v>
      </c>
      <c r="E490" s="107" t="s">
        <v>1982</v>
      </c>
      <c r="F490" s="107">
        <v>1832587207</v>
      </c>
      <c r="G490" s="107" t="s">
        <v>2001</v>
      </c>
      <c r="H490" s="107" t="s">
        <v>46</v>
      </c>
      <c r="I490" s="107"/>
      <c r="J490" s="107" t="s">
        <v>14</v>
      </c>
      <c r="K490" s="107"/>
      <c r="L490" s="107" t="s">
        <v>2055</v>
      </c>
      <c r="M490" s="107" t="s">
        <v>2056</v>
      </c>
      <c r="N490" s="107" t="s">
        <v>1287</v>
      </c>
      <c r="O490" s="107" t="s">
        <v>2047</v>
      </c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spans="1:26" ht="15.75" customHeight="1" x14ac:dyDescent="0.2">
      <c r="A491" s="107" t="s">
        <v>117</v>
      </c>
      <c r="B491" s="108">
        <v>44788</v>
      </c>
      <c r="C491" s="107" t="s">
        <v>118</v>
      </c>
      <c r="D491" s="107" t="s">
        <v>2038</v>
      </c>
      <c r="E491" s="107" t="s">
        <v>1983</v>
      </c>
      <c r="F491" s="107">
        <v>11648258794</v>
      </c>
      <c r="G491" s="107" t="s">
        <v>2002</v>
      </c>
      <c r="H491" s="107" t="s">
        <v>47</v>
      </c>
      <c r="I491" s="107"/>
      <c r="J491" s="107" t="s">
        <v>14</v>
      </c>
      <c r="K491" s="107"/>
      <c r="L491" s="107" t="s">
        <v>2057</v>
      </c>
      <c r="M491" s="107" t="s">
        <v>2058</v>
      </c>
      <c r="N491" s="107" t="s">
        <v>351</v>
      </c>
      <c r="O491" s="107" t="s">
        <v>2047</v>
      </c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spans="1:26" ht="15.75" customHeight="1" x14ac:dyDescent="0.2">
      <c r="A492" s="107" t="s">
        <v>117</v>
      </c>
      <c r="B492" s="108">
        <v>44788</v>
      </c>
      <c r="C492" s="107" t="s">
        <v>728</v>
      </c>
      <c r="D492" s="107" t="s">
        <v>2019</v>
      </c>
      <c r="E492" s="107" t="s">
        <v>1393</v>
      </c>
      <c r="F492" s="107">
        <v>2354847173</v>
      </c>
      <c r="G492" s="107" t="s">
        <v>2007</v>
      </c>
      <c r="H492" s="107" t="s">
        <v>46</v>
      </c>
      <c r="I492" s="107"/>
      <c r="J492" s="107" t="s">
        <v>14</v>
      </c>
      <c r="K492" s="107"/>
      <c r="L492" s="107" t="s">
        <v>2059</v>
      </c>
      <c r="M492" s="107" t="s">
        <v>2060</v>
      </c>
      <c r="N492" s="107" t="s">
        <v>507</v>
      </c>
      <c r="O492" s="107" t="s">
        <v>2047</v>
      </c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spans="1:26" ht="15.75" customHeight="1" x14ac:dyDescent="0.2">
      <c r="A493" s="107" t="s">
        <v>117</v>
      </c>
      <c r="B493" s="108">
        <v>44788</v>
      </c>
      <c r="C493" s="107" t="s">
        <v>728</v>
      </c>
      <c r="D493" s="107" t="s">
        <v>2039</v>
      </c>
      <c r="E493" s="107" t="s">
        <v>1988</v>
      </c>
      <c r="F493" s="107">
        <v>11129599710</v>
      </c>
      <c r="G493" s="107" t="s">
        <v>2008</v>
      </c>
      <c r="H493" s="107" t="s">
        <v>48</v>
      </c>
      <c r="I493" s="107"/>
      <c r="J493" s="107" t="s">
        <v>14</v>
      </c>
      <c r="K493" s="107"/>
      <c r="L493" s="107" t="s">
        <v>2061</v>
      </c>
      <c r="M493" s="107" t="s">
        <v>2049</v>
      </c>
      <c r="N493" s="107" t="s">
        <v>124</v>
      </c>
      <c r="O493" s="107" t="s">
        <v>2047</v>
      </c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spans="1:26" ht="15.75" customHeight="1" x14ac:dyDescent="0.2">
      <c r="A494" s="107" t="s">
        <v>117</v>
      </c>
      <c r="B494" s="108">
        <v>44788</v>
      </c>
      <c r="C494" s="107" t="s">
        <v>118</v>
      </c>
      <c r="D494" s="107" t="s">
        <v>2020</v>
      </c>
      <c r="E494" s="107" t="s">
        <v>1984</v>
      </c>
      <c r="F494" s="107">
        <v>51291878149</v>
      </c>
      <c r="G494" s="107" t="s">
        <v>2003</v>
      </c>
      <c r="H494" s="107" t="s">
        <v>45</v>
      </c>
      <c r="I494" s="107"/>
      <c r="J494" s="107" t="s">
        <v>14</v>
      </c>
      <c r="K494" s="107"/>
      <c r="L494" s="107" t="s">
        <v>2062</v>
      </c>
      <c r="M494" s="107" t="s">
        <v>2049</v>
      </c>
      <c r="N494" s="107" t="s">
        <v>124</v>
      </c>
      <c r="O494" s="107" t="s">
        <v>2047</v>
      </c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spans="1:26" ht="15.75" customHeight="1" x14ac:dyDescent="0.2">
      <c r="A495" s="107" t="s">
        <v>117</v>
      </c>
      <c r="B495" s="108">
        <v>44788</v>
      </c>
      <c r="C495" s="107" t="s">
        <v>728</v>
      </c>
      <c r="D495" s="107" t="s">
        <v>2040</v>
      </c>
      <c r="E495" s="107" t="s">
        <v>1989</v>
      </c>
      <c r="F495" s="107">
        <v>15652598743</v>
      </c>
      <c r="G495" s="107" t="s">
        <v>2009</v>
      </c>
      <c r="H495" s="107" t="s">
        <v>41</v>
      </c>
      <c r="I495" s="107"/>
      <c r="J495" s="107" t="s">
        <v>14</v>
      </c>
      <c r="K495" s="107"/>
      <c r="L495" s="107" t="s">
        <v>2063</v>
      </c>
      <c r="M495" s="107" t="s">
        <v>2049</v>
      </c>
      <c r="N495" s="107" t="s">
        <v>124</v>
      </c>
      <c r="O495" s="107" t="s">
        <v>2047</v>
      </c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spans="1:26" ht="15.75" customHeight="1" x14ac:dyDescent="0.2">
      <c r="A496" s="107" t="s">
        <v>117</v>
      </c>
      <c r="B496" s="108">
        <v>44788</v>
      </c>
      <c r="C496" s="107" t="s">
        <v>118</v>
      </c>
      <c r="D496" s="107" t="s">
        <v>2041</v>
      </c>
      <c r="E496" s="107" t="s">
        <v>1568</v>
      </c>
      <c r="F496" s="107">
        <v>93731507900</v>
      </c>
      <c r="G496" s="107" t="s">
        <v>1569</v>
      </c>
      <c r="H496" s="107" t="s">
        <v>47</v>
      </c>
      <c r="I496" s="107"/>
      <c r="J496" s="107" t="s">
        <v>14</v>
      </c>
      <c r="K496" s="107"/>
      <c r="L496" s="107" t="s">
        <v>2064</v>
      </c>
      <c r="M496" s="107" t="s">
        <v>2065</v>
      </c>
      <c r="N496" s="107" t="s">
        <v>958</v>
      </c>
      <c r="O496" s="107" t="s">
        <v>2047</v>
      </c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spans="1:26" ht="15.75" customHeight="1" x14ac:dyDescent="0.2">
      <c r="A497" s="107" t="s">
        <v>117</v>
      </c>
      <c r="B497" s="108">
        <v>44788</v>
      </c>
      <c r="C497" s="107" t="s">
        <v>728</v>
      </c>
      <c r="D497" s="107" t="s">
        <v>2042</v>
      </c>
      <c r="E497" s="107" t="s">
        <v>547</v>
      </c>
      <c r="F497" s="107">
        <v>5504262720</v>
      </c>
      <c r="G497" s="107" t="s">
        <v>548</v>
      </c>
      <c r="H497" s="107" t="s">
        <v>41</v>
      </c>
      <c r="I497" s="107"/>
      <c r="J497" s="107" t="s">
        <v>14</v>
      </c>
      <c r="K497" s="107"/>
      <c r="L497" s="107" t="s">
        <v>2066</v>
      </c>
      <c r="M497" s="107" t="s">
        <v>2067</v>
      </c>
      <c r="N497" s="107" t="s">
        <v>124</v>
      </c>
      <c r="O497" s="107" t="s">
        <v>2047</v>
      </c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6" ht="15.75" customHeight="1" x14ac:dyDescent="0.2">
      <c r="A498" s="107" t="s">
        <v>117</v>
      </c>
      <c r="B498" s="108">
        <v>44788</v>
      </c>
      <c r="C498" s="107" t="s">
        <v>118</v>
      </c>
      <c r="D498" s="107" t="s">
        <v>2021</v>
      </c>
      <c r="E498" s="107" t="s">
        <v>1985</v>
      </c>
      <c r="F498" s="107">
        <v>14076688708</v>
      </c>
      <c r="G498" s="107" t="s">
        <v>2004</v>
      </c>
      <c r="H498" s="107" t="s">
        <v>37</v>
      </c>
      <c r="I498" s="107"/>
      <c r="J498" s="107" t="s">
        <v>14</v>
      </c>
      <c r="K498" s="107"/>
      <c r="L498" s="107" t="s">
        <v>2068</v>
      </c>
      <c r="M498" s="107" t="s">
        <v>2069</v>
      </c>
      <c r="N498" s="107" t="s">
        <v>124</v>
      </c>
      <c r="O498" s="107" t="s">
        <v>2047</v>
      </c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spans="1:26" ht="15.75" customHeight="1" x14ac:dyDescent="0.2">
      <c r="A499" s="107" t="s">
        <v>117</v>
      </c>
      <c r="B499" s="108">
        <v>44788</v>
      </c>
      <c r="C499" s="107" t="s">
        <v>118</v>
      </c>
      <c r="D499" s="107" t="s">
        <v>2022</v>
      </c>
      <c r="E499" s="107" t="s">
        <v>1986</v>
      </c>
      <c r="F499" s="107">
        <v>9891830764</v>
      </c>
      <c r="G499" s="107" t="s">
        <v>2005</v>
      </c>
      <c r="H499" s="107" t="s">
        <v>45</v>
      </c>
      <c r="I499" s="107"/>
      <c r="J499" s="107" t="s">
        <v>14</v>
      </c>
      <c r="K499" s="107"/>
      <c r="L499" s="107" t="s">
        <v>2070</v>
      </c>
      <c r="M499" s="107" t="s">
        <v>2071</v>
      </c>
      <c r="N499" s="107" t="s">
        <v>124</v>
      </c>
      <c r="O499" s="107" t="s">
        <v>125</v>
      </c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spans="1:26" ht="15.75" customHeight="1" x14ac:dyDescent="0.2">
      <c r="A500" s="107" t="s">
        <v>117</v>
      </c>
      <c r="B500" s="108">
        <v>44788</v>
      </c>
      <c r="C500" s="107" t="s">
        <v>118</v>
      </c>
      <c r="D500" s="107" t="s">
        <v>2023</v>
      </c>
      <c r="E500" s="107" t="s">
        <v>1975</v>
      </c>
      <c r="F500" s="107">
        <v>10937090735</v>
      </c>
      <c r="G500" s="107" t="s">
        <v>1994</v>
      </c>
      <c r="H500" s="107" t="s">
        <v>37</v>
      </c>
      <c r="I500" s="107"/>
      <c r="J500" s="107" t="s">
        <v>14</v>
      </c>
      <c r="K500" s="107"/>
      <c r="L500" s="107" t="s">
        <v>2072</v>
      </c>
      <c r="M500" s="107" t="s">
        <v>2049</v>
      </c>
      <c r="N500" s="107" t="s">
        <v>124</v>
      </c>
      <c r="O500" s="107" t="s">
        <v>125</v>
      </c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spans="1:26" ht="15.75" customHeight="1" x14ac:dyDescent="0.2">
      <c r="A501" s="107" t="s">
        <v>117</v>
      </c>
      <c r="B501" s="108">
        <v>44788</v>
      </c>
      <c r="C501" s="107" t="s">
        <v>118</v>
      </c>
      <c r="D501" s="107" t="s">
        <v>2043</v>
      </c>
      <c r="E501" s="107" t="s">
        <v>1987</v>
      </c>
      <c r="F501" s="107">
        <v>10516951475</v>
      </c>
      <c r="G501" s="107" t="s">
        <v>2006</v>
      </c>
      <c r="H501" s="107" t="s">
        <v>53</v>
      </c>
      <c r="I501" s="107"/>
      <c r="J501" s="107" t="s">
        <v>2037</v>
      </c>
      <c r="K501" s="107"/>
      <c r="L501" s="107" t="s">
        <v>2073</v>
      </c>
      <c r="M501" s="107" t="s">
        <v>2073</v>
      </c>
      <c r="N501" s="107" t="s">
        <v>2073</v>
      </c>
      <c r="O501" s="107" t="s">
        <v>2073</v>
      </c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spans="1:26" ht="15.75" customHeight="1" x14ac:dyDescent="0.2">
      <c r="A502" s="107" t="s">
        <v>117</v>
      </c>
      <c r="B502" s="108">
        <v>44788</v>
      </c>
      <c r="C502" s="107" t="s">
        <v>118</v>
      </c>
      <c r="D502" s="107" t="s">
        <v>2044</v>
      </c>
      <c r="E502" s="107" t="s">
        <v>1976</v>
      </c>
      <c r="F502" s="107">
        <v>8251256771</v>
      </c>
      <c r="G502" s="107" t="s">
        <v>1995</v>
      </c>
      <c r="H502" s="107" t="s">
        <v>49</v>
      </c>
      <c r="I502" s="107"/>
      <c r="J502" s="107" t="s">
        <v>2037</v>
      </c>
      <c r="K502" s="107"/>
      <c r="L502" s="107" t="s">
        <v>2073</v>
      </c>
      <c r="M502" s="107" t="s">
        <v>2073</v>
      </c>
      <c r="N502" s="107" t="s">
        <v>2073</v>
      </c>
      <c r="O502" s="107" t="s">
        <v>2073</v>
      </c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spans="1:26" ht="15.75" customHeight="1" x14ac:dyDescent="0.2">
      <c r="A503" s="107" t="s">
        <v>117</v>
      </c>
      <c r="B503" s="108">
        <v>44788</v>
      </c>
      <c r="C503" s="107" t="s">
        <v>728</v>
      </c>
      <c r="D503" s="107" t="s">
        <v>2024</v>
      </c>
      <c r="E503" s="107" t="s">
        <v>1990</v>
      </c>
      <c r="F503" s="107">
        <v>16861928860</v>
      </c>
      <c r="G503" s="107" t="s">
        <v>2010</v>
      </c>
      <c r="H503" s="107" t="s">
        <v>35</v>
      </c>
      <c r="I503" s="107"/>
      <c r="J503" s="107" t="s">
        <v>14</v>
      </c>
      <c r="K503" s="107"/>
      <c r="L503" s="107" t="s">
        <v>2074</v>
      </c>
      <c r="M503" s="107" t="s">
        <v>2049</v>
      </c>
      <c r="N503" s="107" t="s">
        <v>124</v>
      </c>
      <c r="O503" s="107" t="s">
        <v>125</v>
      </c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spans="1:26" ht="15.75" customHeight="1" x14ac:dyDescent="0.2">
      <c r="A504" s="107" t="s">
        <v>117</v>
      </c>
      <c r="B504" s="108">
        <v>44788</v>
      </c>
      <c r="C504" s="107" t="s">
        <v>728</v>
      </c>
      <c r="D504" s="107" t="s">
        <v>2045</v>
      </c>
      <c r="E504" s="107" t="s">
        <v>1991</v>
      </c>
      <c r="F504" s="107">
        <v>8850657781</v>
      </c>
      <c r="G504" s="107" t="s">
        <v>2011</v>
      </c>
      <c r="H504" s="107" t="s">
        <v>48</v>
      </c>
      <c r="I504" s="107"/>
      <c r="J504" s="107" t="s">
        <v>14</v>
      </c>
      <c r="K504" s="107"/>
      <c r="L504" s="107" t="s">
        <v>2075</v>
      </c>
      <c r="M504" s="107" t="s">
        <v>2049</v>
      </c>
      <c r="N504" s="107" t="s">
        <v>124</v>
      </c>
      <c r="O504" s="107" t="s">
        <v>125</v>
      </c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spans="1:26" ht="15.75" customHeight="1" x14ac:dyDescent="0.2">
      <c r="A505" s="107" t="s">
        <v>117</v>
      </c>
      <c r="B505" s="108">
        <v>44802</v>
      </c>
      <c r="C505" s="107" t="s">
        <v>118</v>
      </c>
      <c r="D505" s="107" t="s">
        <v>2035</v>
      </c>
      <c r="E505" s="107" t="s">
        <v>2027</v>
      </c>
      <c r="F505" s="107">
        <v>7601160750</v>
      </c>
      <c r="G505" s="107" t="s">
        <v>2028</v>
      </c>
      <c r="H505" s="109" t="s">
        <v>53</v>
      </c>
      <c r="I505" s="107"/>
      <c r="J505" s="107" t="s">
        <v>21</v>
      </c>
      <c r="K505" s="107"/>
      <c r="L505" s="107" t="s">
        <v>2076</v>
      </c>
      <c r="M505" s="107" t="s">
        <v>2049</v>
      </c>
      <c r="N505" s="107" t="s">
        <v>124</v>
      </c>
      <c r="O505" s="107" t="s">
        <v>125</v>
      </c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spans="1:26" ht="15.75" customHeight="1" x14ac:dyDescent="0.2">
      <c r="A506" s="107" t="s">
        <v>117</v>
      </c>
      <c r="B506" s="108">
        <v>44802</v>
      </c>
      <c r="C506" s="107" t="s">
        <v>118</v>
      </c>
      <c r="D506" s="107" t="s">
        <v>2034</v>
      </c>
      <c r="E506" s="107" t="s">
        <v>2029</v>
      </c>
      <c r="F506" s="107">
        <v>154927708</v>
      </c>
      <c r="G506" s="107" t="s">
        <v>2030</v>
      </c>
      <c r="H506" s="109"/>
      <c r="I506" s="107"/>
      <c r="J506" s="107" t="s">
        <v>21</v>
      </c>
      <c r="K506" s="107"/>
      <c r="L506" s="107" t="s">
        <v>2077</v>
      </c>
      <c r="M506" s="107" t="s">
        <v>2049</v>
      </c>
      <c r="N506" s="107" t="s">
        <v>124</v>
      </c>
      <c r="O506" s="107" t="s">
        <v>125</v>
      </c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spans="1:26" ht="15.75" customHeight="1" x14ac:dyDescent="0.2">
      <c r="A507" s="107" t="s">
        <v>117</v>
      </c>
      <c r="B507" s="108">
        <v>44802</v>
      </c>
      <c r="C507" s="107" t="s">
        <v>118</v>
      </c>
      <c r="D507" s="107" t="s">
        <v>2033</v>
      </c>
      <c r="E507" s="107" t="s">
        <v>2031</v>
      </c>
      <c r="F507" s="107">
        <v>10280712723</v>
      </c>
      <c r="G507" s="107" t="s">
        <v>2032</v>
      </c>
      <c r="H507" s="109" t="s">
        <v>39</v>
      </c>
      <c r="I507" s="107"/>
      <c r="J507" s="107" t="s">
        <v>2037</v>
      </c>
      <c r="K507" s="107"/>
      <c r="L507" s="107" t="s">
        <v>2073</v>
      </c>
      <c r="M507" s="107" t="s">
        <v>2073</v>
      </c>
      <c r="N507" s="107" t="s">
        <v>2073</v>
      </c>
      <c r="O507" s="107" t="s">
        <v>2073</v>
      </c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spans="1:26" ht="15.75" customHeight="1" x14ac:dyDescent="0.2">
      <c r="A508" s="102"/>
      <c r="B508" s="103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spans="1:26" ht="15.75" customHeight="1" x14ac:dyDescent="0.2">
      <c r="A509" s="102"/>
      <c r="B509" s="103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spans="1:26" ht="15.75" customHeight="1" x14ac:dyDescent="0.2">
      <c r="A510" s="102"/>
      <c r="B510" s="103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spans="1:26" ht="15.75" customHeight="1" x14ac:dyDescent="0.2">
      <c r="A511" s="102"/>
      <c r="B511" s="103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spans="1:26" ht="15.75" customHeight="1" x14ac:dyDescent="0.2">
      <c r="A512" s="102"/>
      <c r="B512" s="103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spans="1:26" ht="15.75" customHeight="1" x14ac:dyDescent="0.2">
      <c r="A513" s="102"/>
      <c r="B513" s="103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6" ht="15.75" customHeight="1" x14ac:dyDescent="0.2">
      <c r="A514" s="102"/>
      <c r="B514" s="103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spans="1:26" ht="15.75" customHeight="1" x14ac:dyDescent="0.2">
      <c r="A515" s="102"/>
      <c r="B515" s="103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spans="1:26" ht="15.75" customHeight="1" x14ac:dyDescent="0.2">
      <c r="A516" s="102"/>
      <c r="B516" s="103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spans="1:26" ht="15.75" customHeight="1" x14ac:dyDescent="0.2">
      <c r="A517" s="102"/>
      <c r="B517" s="103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spans="1:26" ht="15.75" customHeight="1" x14ac:dyDescent="0.2">
      <c r="A518" s="102"/>
      <c r="B518" s="103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spans="1:26" ht="15.75" customHeight="1" x14ac:dyDescent="0.2">
      <c r="A519" s="102"/>
      <c r="B519" s="103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spans="1:26" ht="15.75" customHeight="1" x14ac:dyDescent="0.2">
      <c r="A520" s="102"/>
      <c r="B520" s="103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spans="1:26" ht="15.75" customHeight="1" x14ac:dyDescent="0.2">
      <c r="A521" s="102"/>
      <c r="B521" s="103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spans="1:26" ht="15.75" customHeight="1" x14ac:dyDescent="0.2">
      <c r="A522" s="102"/>
      <c r="B522" s="103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spans="1:26" ht="15.75" customHeight="1" x14ac:dyDescent="0.2">
      <c r="A523" s="102"/>
      <c r="B523" s="103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spans="1:26" ht="15.75" customHeight="1" x14ac:dyDescent="0.2">
      <c r="A524" s="102"/>
      <c r="B524" s="103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spans="1:26" ht="15.75" customHeight="1" x14ac:dyDescent="0.2">
      <c r="A525" s="102"/>
      <c r="B525" s="103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spans="1:26" ht="15.75" customHeight="1" x14ac:dyDescent="0.2">
      <c r="A526" s="102"/>
      <c r="B526" s="103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spans="1:26" ht="15.75" customHeight="1" x14ac:dyDescent="0.2">
      <c r="A527" s="102"/>
      <c r="B527" s="103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spans="1:26" ht="15.75" customHeight="1" x14ac:dyDescent="0.2">
      <c r="A528" s="102"/>
      <c r="B528" s="103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spans="1:26" ht="15.75" customHeight="1" x14ac:dyDescent="0.2">
      <c r="A529" s="102"/>
      <c r="B529" s="103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spans="1:26" ht="15.75" customHeight="1" x14ac:dyDescent="0.2">
      <c r="A530" s="102"/>
      <c r="B530" s="103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spans="1:26" ht="15.75" customHeight="1" x14ac:dyDescent="0.2">
      <c r="A531" s="102"/>
      <c r="B531" s="103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spans="1:26" ht="15.75" customHeight="1" x14ac:dyDescent="0.2">
      <c r="A532" s="102"/>
      <c r="B532" s="103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spans="1:26" ht="15.75" customHeight="1" x14ac:dyDescent="0.2">
      <c r="A533" s="102"/>
      <c r="B533" s="103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spans="1:26" ht="15.75" customHeight="1" x14ac:dyDescent="0.2">
      <c r="A534" s="102"/>
      <c r="B534" s="103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spans="1:26" ht="15.75" customHeight="1" x14ac:dyDescent="0.2">
      <c r="A535" s="102"/>
      <c r="B535" s="103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spans="1:26" ht="15.75" customHeight="1" x14ac:dyDescent="0.2">
      <c r="A536" s="102"/>
      <c r="B536" s="103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spans="1:26" ht="15.75" customHeight="1" x14ac:dyDescent="0.2">
      <c r="A537" s="102"/>
      <c r="B537" s="103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spans="1:26" ht="15.75" customHeight="1" x14ac:dyDescent="0.2">
      <c r="A538" s="102"/>
      <c r="B538" s="103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spans="1:26" ht="15.75" customHeight="1" x14ac:dyDescent="0.2">
      <c r="A539" s="102"/>
      <c r="B539" s="103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spans="1:26" ht="15.75" customHeight="1" x14ac:dyDescent="0.2">
      <c r="A540" s="102"/>
      <c r="B540" s="103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spans="1:26" ht="15.75" customHeight="1" x14ac:dyDescent="0.2">
      <c r="A541" s="102"/>
      <c r="B541" s="103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spans="1:26" ht="15.75" customHeight="1" x14ac:dyDescent="0.2">
      <c r="A542" s="102"/>
      <c r="B542" s="103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spans="1:26" ht="15.75" customHeight="1" x14ac:dyDescent="0.2">
      <c r="A543" s="102"/>
      <c r="B543" s="103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spans="1:26" ht="15.75" customHeight="1" x14ac:dyDescent="0.2">
      <c r="A544" s="102"/>
      <c r="B544" s="103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6" ht="15.75" customHeight="1" x14ac:dyDescent="0.2">
      <c r="A545" s="102"/>
      <c r="B545" s="103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spans="1:26" ht="15.75" customHeight="1" x14ac:dyDescent="0.2">
      <c r="A546" s="102"/>
      <c r="B546" s="103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spans="1:26" ht="15.75" customHeight="1" x14ac:dyDescent="0.2">
      <c r="A547" s="102"/>
      <c r="B547" s="103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spans="1:26" ht="15.75" customHeight="1" x14ac:dyDescent="0.2">
      <c r="A548" s="102"/>
      <c r="B548" s="103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spans="1:26" ht="15.75" customHeight="1" x14ac:dyDescent="0.2">
      <c r="A549" s="102"/>
      <c r="B549" s="103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spans="1:26" ht="15.75" customHeight="1" x14ac:dyDescent="0.2">
      <c r="A550" s="102"/>
      <c r="B550" s="103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spans="1:26" ht="15.75" customHeight="1" x14ac:dyDescent="0.2">
      <c r="A551" s="102"/>
      <c r="B551" s="103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spans="1:26" ht="15.75" customHeight="1" x14ac:dyDescent="0.2">
      <c r="A552" s="102"/>
      <c r="B552" s="103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spans="1:26" ht="15.75" customHeight="1" x14ac:dyDescent="0.2">
      <c r="A553" s="102"/>
      <c r="B553" s="103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spans="1:26" ht="15.75" customHeight="1" x14ac:dyDescent="0.2">
      <c r="A554" s="102"/>
      <c r="B554" s="103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ht="15.75" customHeight="1" x14ac:dyDescent="0.2">
      <c r="A555" s="102"/>
      <c r="B555" s="103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spans="1:26" ht="15.75" customHeight="1" x14ac:dyDescent="0.2">
      <c r="A556" s="102"/>
      <c r="B556" s="103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ht="15.75" customHeight="1" x14ac:dyDescent="0.2">
      <c r="A557" s="102"/>
      <c r="B557" s="103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ht="15.75" customHeight="1" x14ac:dyDescent="0.2">
      <c r="A558" s="102"/>
      <c r="B558" s="103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spans="1:26" ht="15.75" customHeight="1" x14ac:dyDescent="0.2">
      <c r="A559" s="102"/>
      <c r="B559" s="103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ht="15.75" customHeight="1" x14ac:dyDescent="0.2">
      <c r="A560" s="102"/>
      <c r="B560" s="103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ht="15.75" customHeight="1" x14ac:dyDescent="0.2">
      <c r="A561" s="102"/>
      <c r="B561" s="103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spans="1:26" ht="15.75" customHeight="1" x14ac:dyDescent="0.2">
      <c r="A562" s="102"/>
      <c r="B562" s="103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spans="1:26" ht="15.75" customHeight="1" x14ac:dyDescent="0.2">
      <c r="A563" s="102"/>
      <c r="B563" s="103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ht="15.75" customHeight="1" x14ac:dyDescent="0.2">
      <c r="A564" s="102"/>
      <c r="B564" s="103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ht="15.75" customHeight="1" x14ac:dyDescent="0.2">
      <c r="A565" s="102"/>
      <c r="B565" s="103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spans="1:26" ht="15.75" customHeight="1" x14ac:dyDescent="0.2">
      <c r="A566" s="102"/>
      <c r="B566" s="103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ht="15.75" customHeight="1" x14ac:dyDescent="0.2">
      <c r="A567" s="102"/>
      <c r="B567" s="103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spans="1:26" ht="15.75" customHeight="1" x14ac:dyDescent="0.2">
      <c r="A568" s="102"/>
      <c r="B568" s="103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spans="1:26" ht="15.75" customHeight="1" x14ac:dyDescent="0.2">
      <c r="A569" s="102"/>
      <c r="B569" s="103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spans="1:26" ht="15.75" customHeight="1" x14ac:dyDescent="0.2">
      <c r="A570" s="102"/>
      <c r="B570" s="103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ht="15.75" customHeight="1" x14ac:dyDescent="0.2">
      <c r="A571" s="102"/>
      <c r="B571" s="103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spans="1:26" ht="15.75" customHeight="1" x14ac:dyDescent="0.2">
      <c r="A572" s="102"/>
      <c r="B572" s="103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ht="15.75" customHeight="1" x14ac:dyDescent="0.2">
      <c r="A573" s="102"/>
      <c r="B573" s="103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spans="1:26" ht="15.75" customHeight="1" x14ac:dyDescent="0.2">
      <c r="A574" s="102"/>
      <c r="B574" s="103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ht="15.75" customHeight="1" x14ac:dyDescent="0.2">
      <c r="A575" s="102"/>
      <c r="B575" s="103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ht="15.75" customHeight="1" x14ac:dyDescent="0.2">
      <c r="A576" s="102"/>
      <c r="B576" s="103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6" ht="15.75" customHeight="1" x14ac:dyDescent="0.2">
      <c r="A577" s="102"/>
      <c r="B577" s="103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spans="1:26" ht="15.75" customHeight="1" x14ac:dyDescent="0.2">
      <c r="A578" s="102"/>
      <c r="B578" s="103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spans="1:26" ht="15.75" customHeight="1" x14ac:dyDescent="0.2">
      <c r="A579" s="102"/>
      <c r="B579" s="103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spans="1:26" ht="15.75" customHeight="1" x14ac:dyDescent="0.2">
      <c r="A580" s="102"/>
      <c r="B580" s="103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spans="1:26" ht="15.75" customHeight="1" x14ac:dyDescent="0.2">
      <c r="A581" s="102"/>
      <c r="B581" s="103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spans="1:26" ht="15.75" customHeight="1" x14ac:dyDescent="0.2">
      <c r="A582" s="102"/>
      <c r="B582" s="103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spans="1:26" ht="15.75" customHeight="1" x14ac:dyDescent="0.2">
      <c r="A583" s="102"/>
      <c r="B583" s="103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spans="1:26" ht="15.75" customHeight="1" x14ac:dyDescent="0.2">
      <c r="A584" s="102"/>
      <c r="B584" s="103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spans="1:26" ht="15.75" customHeight="1" x14ac:dyDescent="0.2">
      <c r="A585" s="102"/>
      <c r="B585" s="103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spans="1:26" ht="15.75" customHeight="1" x14ac:dyDescent="0.2">
      <c r="A586" s="102"/>
      <c r="B586" s="103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spans="1:26" ht="15.75" customHeight="1" x14ac:dyDescent="0.2">
      <c r="A587" s="102"/>
      <c r="B587" s="103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spans="1:26" ht="15.75" customHeight="1" x14ac:dyDescent="0.2">
      <c r="A588" s="102"/>
      <c r="B588" s="103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spans="1:26" ht="15.75" customHeight="1" x14ac:dyDescent="0.2">
      <c r="A589" s="102"/>
      <c r="B589" s="103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spans="1:26" ht="15.75" customHeight="1" x14ac:dyDescent="0.2">
      <c r="A590" s="102"/>
      <c r="B590" s="103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spans="1:26" ht="15.75" customHeight="1" x14ac:dyDescent="0.2">
      <c r="A591" s="102"/>
      <c r="B591" s="103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spans="1:26" ht="15.75" customHeight="1" x14ac:dyDescent="0.2">
      <c r="A592" s="102"/>
      <c r="B592" s="103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6" ht="15.75" customHeight="1" x14ac:dyDescent="0.2">
      <c r="A593" s="102"/>
      <c r="B593" s="103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spans="1:26" ht="15.75" customHeight="1" x14ac:dyDescent="0.2">
      <c r="A594" s="102"/>
      <c r="B594" s="103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spans="1:26" ht="15.75" customHeight="1" x14ac:dyDescent="0.2">
      <c r="A595" s="102"/>
      <c r="B595" s="103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spans="1:26" ht="15.75" customHeight="1" x14ac:dyDescent="0.2">
      <c r="A596" s="102"/>
      <c r="B596" s="103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spans="1:26" ht="15.75" customHeight="1" x14ac:dyDescent="0.2">
      <c r="A597" s="102"/>
      <c r="B597" s="103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spans="1:26" ht="15.75" customHeight="1" x14ac:dyDescent="0.2">
      <c r="A598" s="102"/>
      <c r="B598" s="103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spans="1:26" ht="15.75" customHeight="1" x14ac:dyDescent="0.2">
      <c r="A599" s="102"/>
      <c r="B599" s="103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spans="1:26" ht="15.75" customHeight="1" x14ac:dyDescent="0.2">
      <c r="A600" s="102"/>
      <c r="B600" s="103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spans="1:26" ht="15.75" customHeight="1" x14ac:dyDescent="0.2">
      <c r="A601" s="102"/>
      <c r="B601" s="103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spans="1:26" ht="15.75" customHeight="1" x14ac:dyDescent="0.2">
      <c r="A602" s="102"/>
      <c r="B602" s="103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spans="1:26" ht="15.75" customHeight="1" x14ac:dyDescent="0.2">
      <c r="A603" s="102"/>
      <c r="B603" s="103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spans="1:26" ht="15.75" customHeight="1" x14ac:dyDescent="0.2">
      <c r="A604" s="102"/>
      <c r="B604" s="103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spans="1:26" ht="15.75" customHeight="1" x14ac:dyDescent="0.2">
      <c r="A605" s="102"/>
      <c r="B605" s="103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spans="1:26" ht="15.75" customHeight="1" x14ac:dyDescent="0.2">
      <c r="A606" s="102"/>
      <c r="B606" s="103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spans="1:26" ht="15.75" customHeight="1" x14ac:dyDescent="0.2">
      <c r="A607" s="102"/>
      <c r="B607" s="103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spans="1:26" ht="15.75" customHeight="1" x14ac:dyDescent="0.2">
      <c r="A608" s="102"/>
      <c r="B608" s="103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6" ht="15.75" customHeight="1" x14ac:dyDescent="0.2">
      <c r="A609" s="102"/>
      <c r="B609" s="103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spans="1:26" ht="15.75" customHeight="1" x14ac:dyDescent="0.2">
      <c r="A610" s="102"/>
      <c r="B610" s="103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spans="1:26" ht="15.75" customHeight="1" x14ac:dyDescent="0.2">
      <c r="A611" s="102"/>
      <c r="B611" s="103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spans="1:26" ht="15.75" customHeight="1" x14ac:dyDescent="0.2">
      <c r="A612" s="102"/>
      <c r="B612" s="103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spans="1:26" ht="15.75" customHeight="1" x14ac:dyDescent="0.2">
      <c r="A613" s="102"/>
      <c r="B613" s="103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spans="1:26" ht="15.75" customHeight="1" x14ac:dyDescent="0.2">
      <c r="A614" s="102"/>
      <c r="B614" s="103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spans="1:26" ht="15.75" customHeight="1" x14ac:dyDescent="0.2">
      <c r="A615" s="102"/>
      <c r="B615" s="103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spans="1:26" ht="15.75" customHeight="1" x14ac:dyDescent="0.2">
      <c r="A616" s="102"/>
      <c r="B616" s="103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spans="1:26" ht="15.75" customHeight="1" x14ac:dyDescent="0.2">
      <c r="A617" s="102"/>
      <c r="B617" s="103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spans="1:26" ht="15.75" customHeight="1" x14ac:dyDescent="0.2">
      <c r="A618" s="102"/>
      <c r="B618" s="103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spans="1:26" ht="15.75" customHeight="1" x14ac:dyDescent="0.2">
      <c r="A619" s="102"/>
      <c r="B619" s="103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spans="1:26" ht="15.75" customHeight="1" x14ac:dyDescent="0.2">
      <c r="A620" s="102"/>
      <c r="B620" s="103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spans="1:26" ht="15.75" customHeight="1" x14ac:dyDescent="0.2">
      <c r="A621" s="102"/>
      <c r="B621" s="103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spans="1:26" ht="15.75" customHeight="1" x14ac:dyDescent="0.2">
      <c r="A622" s="102"/>
      <c r="B622" s="103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spans="1:26" ht="15.75" customHeight="1" x14ac:dyDescent="0.2">
      <c r="A623" s="102"/>
      <c r="B623" s="103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spans="1:26" ht="15.75" customHeight="1" x14ac:dyDescent="0.2">
      <c r="A624" s="102"/>
      <c r="B624" s="103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6" ht="15.75" customHeight="1" x14ac:dyDescent="0.2">
      <c r="A625" s="102"/>
      <c r="B625" s="103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spans="1:26" ht="15.75" customHeight="1" x14ac:dyDescent="0.2">
      <c r="A626" s="102"/>
      <c r="B626" s="103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spans="1:26" ht="15.75" customHeight="1" x14ac:dyDescent="0.2">
      <c r="A627" s="102"/>
      <c r="B627" s="103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spans="1:26" ht="15.75" customHeight="1" x14ac:dyDescent="0.2">
      <c r="A628" s="102"/>
      <c r="B628" s="103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spans="1:26" ht="15.75" customHeight="1" x14ac:dyDescent="0.2">
      <c r="A629" s="102"/>
      <c r="B629" s="103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spans="1:26" ht="15.75" customHeight="1" x14ac:dyDescent="0.2">
      <c r="A630" s="102"/>
      <c r="B630" s="103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spans="1:26" ht="15.75" customHeight="1" x14ac:dyDescent="0.2">
      <c r="A631" s="102"/>
      <c r="B631" s="103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spans="1:26" ht="15.75" customHeight="1" x14ac:dyDescent="0.2">
      <c r="A632" s="102"/>
      <c r="B632" s="103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spans="1:26" ht="15.75" customHeight="1" x14ac:dyDescent="0.2">
      <c r="A633" s="102"/>
      <c r="B633" s="103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spans="1:26" ht="15.75" customHeight="1" x14ac:dyDescent="0.2">
      <c r="A634" s="102"/>
      <c r="B634" s="103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spans="1:26" ht="15.75" customHeight="1" x14ac:dyDescent="0.2">
      <c r="A635" s="102"/>
      <c r="B635" s="103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spans="1:26" ht="15.75" customHeight="1" x14ac:dyDescent="0.2">
      <c r="A636" s="102"/>
      <c r="B636" s="103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spans="1:26" ht="15.75" customHeight="1" x14ac:dyDescent="0.2">
      <c r="A637" s="102"/>
      <c r="B637" s="103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spans="1:26" ht="15.75" customHeight="1" x14ac:dyDescent="0.2">
      <c r="A638" s="102"/>
      <c r="B638" s="103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spans="1:26" ht="15.75" customHeight="1" x14ac:dyDescent="0.2">
      <c r="A639" s="102"/>
      <c r="B639" s="103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spans="1:26" ht="15.75" customHeight="1" x14ac:dyDescent="0.2">
      <c r="A640" s="102"/>
      <c r="B640" s="103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6" ht="15.75" customHeight="1" x14ac:dyDescent="0.2">
      <c r="A641" s="102"/>
      <c r="B641" s="103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spans="1:26" ht="15.75" customHeight="1" x14ac:dyDescent="0.2">
      <c r="A642" s="102"/>
      <c r="B642" s="103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spans="1:26" ht="15.75" customHeight="1" x14ac:dyDescent="0.2">
      <c r="A643" s="102"/>
      <c r="B643" s="103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spans="1:26" ht="15.75" customHeight="1" x14ac:dyDescent="0.2">
      <c r="A644" s="102"/>
      <c r="B644" s="103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spans="1:26" ht="15.75" customHeight="1" x14ac:dyDescent="0.2">
      <c r="A645" s="102"/>
      <c r="B645" s="103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spans="1:26" ht="15.75" customHeight="1" x14ac:dyDescent="0.2">
      <c r="A646" s="102"/>
      <c r="B646" s="103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spans="1:26" ht="15.75" customHeight="1" x14ac:dyDescent="0.2">
      <c r="A647" s="102"/>
      <c r="B647" s="103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spans="1:26" ht="15.75" customHeight="1" x14ac:dyDescent="0.2">
      <c r="A648" s="102"/>
      <c r="B648" s="103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spans="1:26" ht="15.75" customHeight="1" x14ac:dyDescent="0.2">
      <c r="A649" s="102"/>
      <c r="B649" s="103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spans="1:26" ht="15.75" customHeight="1" x14ac:dyDescent="0.2">
      <c r="A650" s="102"/>
      <c r="B650" s="103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spans="1:26" ht="15.75" customHeight="1" x14ac:dyDescent="0.2">
      <c r="A651" s="102"/>
      <c r="B651" s="103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spans="1:26" ht="15.75" customHeight="1" x14ac:dyDescent="0.2">
      <c r="A652" s="102"/>
      <c r="B652" s="103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spans="1:26" ht="15.75" customHeight="1" x14ac:dyDescent="0.2">
      <c r="A653" s="102"/>
      <c r="B653" s="103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spans="1:26" ht="15.75" customHeight="1" x14ac:dyDescent="0.2">
      <c r="A654" s="102"/>
      <c r="B654" s="103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spans="1:26" ht="15.75" customHeight="1" x14ac:dyDescent="0.2">
      <c r="A655" s="102"/>
      <c r="B655" s="103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spans="1:26" ht="15.75" customHeight="1" x14ac:dyDescent="0.2">
      <c r="A656" s="102"/>
      <c r="B656" s="103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6" ht="15.75" customHeight="1" x14ac:dyDescent="0.2">
      <c r="A657" s="102"/>
      <c r="B657" s="103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spans="1:26" ht="15.75" customHeight="1" x14ac:dyDescent="0.2">
      <c r="A658" s="102"/>
      <c r="B658" s="103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spans="1:26" ht="15.75" customHeight="1" x14ac:dyDescent="0.2">
      <c r="A659" s="102"/>
      <c r="B659" s="103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spans="1:26" ht="15.75" customHeight="1" x14ac:dyDescent="0.2">
      <c r="A660" s="102"/>
      <c r="B660" s="103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spans="1:26" ht="15.75" customHeight="1" x14ac:dyDescent="0.2">
      <c r="A661" s="102"/>
      <c r="B661" s="103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spans="1:26" ht="15.75" customHeight="1" x14ac:dyDescent="0.2">
      <c r="A662" s="102"/>
      <c r="B662" s="103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spans="1:26" ht="15.75" customHeight="1" x14ac:dyDescent="0.2">
      <c r="A663" s="102"/>
      <c r="B663" s="103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spans="1:26" ht="15.75" customHeight="1" x14ac:dyDescent="0.2">
      <c r="A664" s="102"/>
      <c r="B664" s="103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spans="1:26" ht="15.75" customHeight="1" x14ac:dyDescent="0.2">
      <c r="A665" s="102"/>
      <c r="B665" s="103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spans="1:26" ht="15.75" customHeight="1" x14ac:dyDescent="0.2">
      <c r="A666" s="102"/>
      <c r="B666" s="103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spans="1:26" ht="15.75" customHeight="1" x14ac:dyDescent="0.2">
      <c r="A667" s="102"/>
      <c r="B667" s="103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spans="1:26" ht="15.75" customHeight="1" x14ac:dyDescent="0.2">
      <c r="A668" s="102"/>
      <c r="B668" s="103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spans="1:26" ht="15.75" customHeight="1" x14ac:dyDescent="0.2">
      <c r="A669" s="102"/>
      <c r="B669" s="103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spans="1:26" ht="15.75" customHeight="1" x14ac:dyDescent="0.2">
      <c r="A670" s="102"/>
      <c r="B670" s="103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spans="1:26" ht="15.75" customHeight="1" x14ac:dyDescent="0.2">
      <c r="A671" s="102"/>
      <c r="B671" s="103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spans="1:26" ht="15.75" customHeight="1" x14ac:dyDescent="0.2">
      <c r="A672" s="102"/>
      <c r="B672" s="103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6" ht="15.75" customHeight="1" x14ac:dyDescent="0.2">
      <c r="A673" s="102"/>
      <c r="B673" s="103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5.75" customHeight="1" x14ac:dyDescent="0.2">
      <c r="A674" s="102"/>
      <c r="B674" s="103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5.75" customHeight="1" x14ac:dyDescent="0.2">
      <c r="A675" s="102"/>
      <c r="B675" s="103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spans="1:26" ht="15.75" customHeight="1" x14ac:dyDescent="0.2">
      <c r="A676" s="102"/>
      <c r="B676" s="103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5.75" customHeight="1" x14ac:dyDescent="0.2">
      <c r="A677" s="102"/>
      <c r="B677" s="103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5.75" customHeight="1" x14ac:dyDescent="0.2">
      <c r="A678" s="102"/>
      <c r="B678" s="103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5.75" customHeight="1" x14ac:dyDescent="0.2">
      <c r="A679" s="102"/>
      <c r="B679" s="103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5.75" customHeight="1" x14ac:dyDescent="0.2">
      <c r="A680" s="102"/>
      <c r="B680" s="103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spans="1:26" ht="15.75" customHeight="1" x14ac:dyDescent="0.2">
      <c r="A681" s="102"/>
      <c r="B681" s="103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spans="1:26" ht="15.75" customHeight="1" x14ac:dyDescent="0.2">
      <c r="A682" s="102"/>
      <c r="B682" s="103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5.75" customHeight="1" x14ac:dyDescent="0.2">
      <c r="A683" s="102"/>
      <c r="B683" s="103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spans="1:26" ht="15.75" customHeight="1" x14ac:dyDescent="0.2">
      <c r="A684" s="102"/>
      <c r="B684" s="103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5.75" customHeight="1" x14ac:dyDescent="0.2">
      <c r="A685" s="102"/>
      <c r="B685" s="103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spans="1:26" ht="15.75" customHeight="1" x14ac:dyDescent="0.2">
      <c r="A686" s="102"/>
      <c r="B686" s="103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5.75" customHeight="1" x14ac:dyDescent="0.2">
      <c r="A687" s="102"/>
      <c r="B687" s="103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spans="1:26" ht="15.75" customHeight="1" x14ac:dyDescent="0.2">
      <c r="A688" s="102"/>
      <c r="B688" s="103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6" ht="15.75" customHeight="1" x14ac:dyDescent="0.2">
      <c r="A689" s="102"/>
      <c r="B689" s="103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spans="1:26" ht="15.75" customHeight="1" x14ac:dyDescent="0.2">
      <c r="A690" s="102"/>
      <c r="B690" s="103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spans="1:26" ht="15.75" customHeight="1" x14ac:dyDescent="0.2">
      <c r="A691" s="102"/>
      <c r="B691" s="103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spans="1:26" ht="15.75" customHeight="1" x14ac:dyDescent="0.2">
      <c r="A692" s="102"/>
      <c r="B692" s="103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spans="1:26" ht="15.75" customHeight="1" x14ac:dyDescent="0.2">
      <c r="A693" s="102"/>
      <c r="B693" s="103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spans="1:26" ht="15.75" customHeight="1" x14ac:dyDescent="0.2">
      <c r="A694" s="102"/>
      <c r="B694" s="103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spans="1:26" ht="15.75" customHeight="1" x14ac:dyDescent="0.2">
      <c r="A695" s="102"/>
      <c r="B695" s="103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spans="1:26" ht="15.75" customHeight="1" x14ac:dyDescent="0.2">
      <c r="A696" s="102"/>
      <c r="B696" s="103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spans="1:26" ht="15.75" customHeight="1" x14ac:dyDescent="0.2">
      <c r="A697" s="102"/>
      <c r="B697" s="103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spans="1:26" ht="15.75" customHeight="1" x14ac:dyDescent="0.2">
      <c r="A698" s="102"/>
      <c r="B698" s="103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spans="1:26" ht="15.75" customHeight="1" x14ac:dyDescent="0.2">
      <c r="A699" s="102"/>
      <c r="B699" s="103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spans="1:26" ht="15.75" customHeight="1" x14ac:dyDescent="0.2">
      <c r="A700" s="102"/>
      <c r="B700" s="103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spans="1:26" ht="15.75" customHeight="1" x14ac:dyDescent="0.2">
      <c r="A701" s="102"/>
      <c r="B701" s="103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spans="1:26" ht="15.75" customHeight="1" x14ac:dyDescent="0.2">
      <c r="A702" s="102"/>
      <c r="B702" s="103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spans="1:26" ht="15.75" customHeight="1" x14ac:dyDescent="0.2">
      <c r="A703" s="102"/>
      <c r="B703" s="103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spans="1:26" ht="15.75" customHeight="1" x14ac:dyDescent="0.2">
      <c r="A704" s="102"/>
      <c r="B704" s="103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6" ht="15.75" customHeight="1" x14ac:dyDescent="0.2">
      <c r="A705" s="102"/>
      <c r="B705" s="103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spans="1:26" ht="15.75" customHeight="1" x14ac:dyDescent="0.2">
      <c r="A706" s="102"/>
      <c r="B706" s="103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spans="1:26" ht="15.75" customHeight="1" x14ac:dyDescent="0.2">
      <c r="A707" s="102"/>
      <c r="B707" s="103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spans="1:26" ht="15.75" customHeight="1" x14ac:dyDescent="0.2">
      <c r="A708" s="102"/>
      <c r="B708" s="103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spans="1:26" ht="15.75" customHeight="1" x14ac:dyDescent="0.2">
      <c r="A709" s="102"/>
      <c r="B709" s="103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spans="1:26" ht="15.75" customHeight="1" x14ac:dyDescent="0.2">
      <c r="A710" s="102"/>
      <c r="B710" s="103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spans="1:26" ht="15.75" customHeight="1" x14ac:dyDescent="0.2">
      <c r="A711" s="102"/>
      <c r="B711" s="103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spans="1:26" ht="15.75" customHeight="1" x14ac:dyDescent="0.2">
      <c r="A712" s="102"/>
      <c r="B712" s="103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spans="1:26" ht="15.75" customHeight="1" x14ac:dyDescent="0.2">
      <c r="A713" s="102"/>
      <c r="B713" s="103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spans="1:26" ht="15.75" customHeight="1" x14ac:dyDescent="0.2">
      <c r="A714" s="102"/>
      <c r="B714" s="103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spans="1:26" ht="15.75" customHeight="1" x14ac:dyDescent="0.2">
      <c r="A715" s="102"/>
      <c r="B715" s="103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spans="1:26" ht="15.75" customHeight="1" x14ac:dyDescent="0.2">
      <c r="A716" s="102"/>
      <c r="B716" s="103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spans="1:26" ht="15.75" customHeight="1" x14ac:dyDescent="0.2">
      <c r="A717" s="102"/>
      <c r="B717" s="103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spans="1:26" ht="15.75" customHeight="1" x14ac:dyDescent="0.2">
      <c r="A718" s="102"/>
      <c r="B718" s="103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spans="1:26" ht="15.75" customHeight="1" x14ac:dyDescent="0.2">
      <c r="A719" s="102"/>
      <c r="B719" s="103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spans="1:26" ht="15.75" customHeight="1" x14ac:dyDescent="0.2">
      <c r="A720" s="102"/>
      <c r="B720" s="103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6" ht="15.75" customHeight="1" x14ac:dyDescent="0.2">
      <c r="A721" s="102"/>
      <c r="B721" s="103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6" ht="15.75" customHeight="1" x14ac:dyDescent="0.2">
      <c r="A722" s="102"/>
      <c r="B722" s="103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spans="1:26" ht="15.75" customHeight="1" x14ac:dyDescent="0.2">
      <c r="A723" s="102"/>
      <c r="B723" s="103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spans="1:26" ht="15.75" customHeight="1" x14ac:dyDescent="0.2">
      <c r="A724" s="102"/>
      <c r="B724" s="103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spans="1:26" ht="15.75" customHeight="1" x14ac:dyDescent="0.2">
      <c r="A725" s="102"/>
      <c r="B725" s="103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spans="1:26" ht="15.75" customHeight="1" x14ac:dyDescent="0.2">
      <c r="A726" s="102"/>
      <c r="B726" s="103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spans="1:26" ht="15.75" customHeight="1" x14ac:dyDescent="0.2">
      <c r="A727" s="102"/>
      <c r="B727" s="103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spans="1:26" ht="15.75" customHeight="1" x14ac:dyDescent="0.2">
      <c r="A728" s="102"/>
      <c r="B728" s="103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spans="1:26" ht="15.75" customHeight="1" x14ac:dyDescent="0.2">
      <c r="A729" s="102"/>
      <c r="B729" s="103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spans="1:26" ht="15.75" customHeight="1" x14ac:dyDescent="0.2">
      <c r="A730" s="102"/>
      <c r="B730" s="103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spans="1:26" ht="15.75" customHeight="1" x14ac:dyDescent="0.2">
      <c r="A731" s="102"/>
      <c r="B731" s="103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spans="1:26" ht="15.75" customHeight="1" x14ac:dyDescent="0.2">
      <c r="A732" s="102"/>
      <c r="B732" s="103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spans="1:26" ht="15.75" customHeight="1" x14ac:dyDescent="0.2">
      <c r="A733" s="102"/>
      <c r="B733" s="103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spans="1:26" ht="15.75" customHeight="1" x14ac:dyDescent="0.2">
      <c r="A734" s="102"/>
      <c r="B734" s="103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spans="1:26" ht="15.75" customHeight="1" x14ac:dyDescent="0.2">
      <c r="A735" s="102"/>
      <c r="B735" s="103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spans="1:26" ht="15.75" customHeight="1" x14ac:dyDescent="0.2">
      <c r="A736" s="102"/>
      <c r="B736" s="103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spans="1:26" ht="15.75" customHeight="1" x14ac:dyDescent="0.2">
      <c r="A737" s="102"/>
      <c r="B737" s="103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6" ht="15.75" customHeight="1" x14ac:dyDescent="0.2">
      <c r="A738" s="102"/>
      <c r="B738" s="103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spans="1:26" ht="15.75" customHeight="1" x14ac:dyDescent="0.2">
      <c r="A739" s="102"/>
      <c r="B739" s="103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spans="1:26" ht="15.75" customHeight="1" x14ac:dyDescent="0.2">
      <c r="A740" s="102"/>
      <c r="B740" s="103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spans="1:26" ht="15.75" customHeight="1" x14ac:dyDescent="0.2">
      <c r="A741" s="102"/>
      <c r="B741" s="103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spans="1:26" ht="15.75" customHeight="1" x14ac:dyDescent="0.2">
      <c r="A742" s="102"/>
      <c r="B742" s="103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spans="1:26" ht="15.75" customHeight="1" x14ac:dyDescent="0.2">
      <c r="A743" s="102"/>
      <c r="B743" s="103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spans="1:26" ht="15.75" customHeight="1" x14ac:dyDescent="0.2">
      <c r="A744" s="102"/>
      <c r="B744" s="103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spans="1:26" ht="15.75" customHeight="1" x14ac:dyDescent="0.2">
      <c r="A745" s="102"/>
      <c r="B745" s="103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spans="1:26" ht="15.75" customHeight="1" x14ac:dyDescent="0.2">
      <c r="A746" s="102"/>
      <c r="B746" s="103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spans="1:26" ht="15.75" customHeight="1" x14ac:dyDescent="0.2">
      <c r="A747" s="102"/>
      <c r="B747" s="103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spans="1:26" ht="15.75" customHeight="1" x14ac:dyDescent="0.2">
      <c r="A748" s="102"/>
      <c r="B748" s="103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spans="1:26" ht="15.75" customHeight="1" x14ac:dyDescent="0.2">
      <c r="A749" s="102"/>
      <c r="B749" s="103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spans="1:26" ht="15.75" customHeight="1" x14ac:dyDescent="0.2">
      <c r="A750" s="102"/>
      <c r="B750" s="103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spans="1:26" ht="15.75" customHeight="1" x14ac:dyDescent="0.2">
      <c r="A751" s="102"/>
      <c r="B751" s="103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spans="1:26" ht="15.75" customHeight="1" x14ac:dyDescent="0.2">
      <c r="A752" s="102"/>
      <c r="B752" s="103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spans="1:26" ht="15.75" customHeight="1" x14ac:dyDescent="0.2">
      <c r="A753" s="102"/>
      <c r="B753" s="103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6" ht="15.75" customHeight="1" x14ac:dyDescent="0.2">
      <c r="A754" s="102"/>
      <c r="B754" s="103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spans="1:26" ht="15.75" customHeight="1" x14ac:dyDescent="0.2">
      <c r="A755" s="102"/>
      <c r="B755" s="103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spans="1:26" ht="15.75" customHeight="1" x14ac:dyDescent="0.2">
      <c r="A756" s="102"/>
      <c r="B756" s="103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spans="1:26" ht="15.75" customHeight="1" x14ac:dyDescent="0.2">
      <c r="A757" s="102"/>
      <c r="B757" s="103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spans="1:26" ht="15.75" customHeight="1" x14ac:dyDescent="0.2">
      <c r="A758" s="102"/>
      <c r="B758" s="103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spans="1:26" ht="15.75" customHeight="1" x14ac:dyDescent="0.2">
      <c r="A759" s="102"/>
      <c r="B759" s="103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spans="1:26" ht="15.75" customHeight="1" x14ac:dyDescent="0.2">
      <c r="A760" s="102"/>
      <c r="B760" s="103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spans="1:26" ht="15.75" customHeight="1" x14ac:dyDescent="0.2">
      <c r="A761" s="102"/>
      <c r="B761" s="103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spans="1:26" ht="15.75" customHeight="1" x14ac:dyDescent="0.2">
      <c r="A762" s="102"/>
      <c r="B762" s="103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spans="1:26" ht="15.75" customHeight="1" x14ac:dyDescent="0.2">
      <c r="A763" s="102"/>
      <c r="B763" s="103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spans="1:26" ht="15.75" customHeight="1" x14ac:dyDescent="0.2">
      <c r="A764" s="102"/>
      <c r="B764" s="103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spans="1:26" ht="15.75" customHeight="1" x14ac:dyDescent="0.2">
      <c r="A765" s="102"/>
      <c r="B765" s="103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spans="1:26" ht="15.75" customHeight="1" x14ac:dyDescent="0.2">
      <c r="A766" s="102"/>
      <c r="B766" s="103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spans="1:26" ht="15.75" customHeight="1" x14ac:dyDescent="0.2">
      <c r="A767" s="102"/>
      <c r="B767" s="103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spans="1:26" ht="15.75" customHeight="1" x14ac:dyDescent="0.2">
      <c r="A768" s="102"/>
      <c r="B768" s="103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spans="1:26" ht="15.75" customHeight="1" x14ac:dyDescent="0.2">
      <c r="A769" s="102"/>
      <c r="B769" s="103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6" ht="15.75" customHeight="1" x14ac:dyDescent="0.2">
      <c r="A770" s="102"/>
      <c r="B770" s="103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spans="1:26" ht="15.75" customHeight="1" x14ac:dyDescent="0.2">
      <c r="A771" s="102"/>
      <c r="B771" s="103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spans="1:26" ht="15.75" customHeight="1" x14ac:dyDescent="0.2">
      <c r="A772" s="102"/>
      <c r="B772" s="103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spans="1:26" ht="15.75" customHeight="1" x14ac:dyDescent="0.2">
      <c r="A773" s="102"/>
      <c r="B773" s="103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spans="1:26" ht="15.75" customHeight="1" x14ac:dyDescent="0.2">
      <c r="A774" s="102"/>
      <c r="B774" s="103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spans="1:26" ht="15.75" customHeight="1" x14ac:dyDescent="0.2">
      <c r="A775" s="102"/>
      <c r="B775" s="103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spans="1:26" ht="15.75" customHeight="1" x14ac:dyDescent="0.2">
      <c r="A776" s="102"/>
      <c r="B776" s="103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spans="1:26" ht="15.75" customHeight="1" x14ac:dyDescent="0.2">
      <c r="A777" s="102"/>
      <c r="B777" s="103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spans="1:26" ht="15.75" customHeight="1" x14ac:dyDescent="0.2">
      <c r="A778" s="102"/>
      <c r="B778" s="103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spans="1:26" ht="15.75" customHeight="1" x14ac:dyDescent="0.2">
      <c r="A779" s="102"/>
      <c r="B779" s="103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spans="1:26" ht="15.75" customHeight="1" x14ac:dyDescent="0.2">
      <c r="A780" s="102"/>
      <c r="B780" s="103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spans="1:26" ht="15.75" customHeight="1" x14ac:dyDescent="0.2">
      <c r="A781" s="102"/>
      <c r="B781" s="103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spans="1:26" ht="15.75" customHeight="1" x14ac:dyDescent="0.2">
      <c r="A782" s="102"/>
      <c r="B782" s="103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spans="1:26" ht="15.75" customHeight="1" x14ac:dyDescent="0.2">
      <c r="A783" s="102"/>
      <c r="B783" s="103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spans="1:26" ht="15.75" customHeight="1" x14ac:dyDescent="0.2">
      <c r="A784" s="102"/>
      <c r="B784" s="103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spans="1:26" ht="15.75" customHeight="1" x14ac:dyDescent="0.2">
      <c r="A785" s="102"/>
      <c r="B785" s="103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spans="1:26" ht="15.75" customHeight="1" x14ac:dyDescent="0.2">
      <c r="A786" s="102"/>
      <c r="B786" s="103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spans="1:26" ht="15.75" customHeight="1" x14ac:dyDescent="0.2">
      <c r="A787" s="102"/>
      <c r="B787" s="103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spans="1:26" ht="15.75" customHeight="1" x14ac:dyDescent="0.2">
      <c r="A788" s="102"/>
      <c r="B788" s="103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spans="1:26" ht="15.75" customHeight="1" x14ac:dyDescent="0.2">
      <c r="A789" s="102"/>
      <c r="B789" s="103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spans="1:26" ht="15.75" customHeight="1" x14ac:dyDescent="0.2">
      <c r="A790" s="102"/>
      <c r="B790" s="103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spans="1:26" ht="15.75" customHeight="1" x14ac:dyDescent="0.2">
      <c r="A791" s="102"/>
      <c r="B791" s="103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spans="1:26" ht="15.75" customHeight="1" x14ac:dyDescent="0.2">
      <c r="A792" s="102"/>
      <c r="B792" s="103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spans="1:26" ht="15.75" customHeight="1" x14ac:dyDescent="0.2">
      <c r="A793" s="102"/>
      <c r="B793" s="103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spans="1:26" ht="15.75" customHeight="1" x14ac:dyDescent="0.2">
      <c r="A794" s="102"/>
      <c r="B794" s="103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spans="1:26" ht="15.75" customHeight="1" x14ac:dyDescent="0.2">
      <c r="A795" s="102"/>
      <c r="B795" s="103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spans="1:26" ht="15.75" customHeight="1" x14ac:dyDescent="0.2">
      <c r="A796" s="102"/>
      <c r="B796" s="103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spans="1:26" ht="15.75" customHeight="1" x14ac:dyDescent="0.2">
      <c r="A797" s="102"/>
      <c r="B797" s="103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spans="1:26" ht="15.75" customHeight="1" x14ac:dyDescent="0.2">
      <c r="A798" s="102"/>
      <c r="B798" s="103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spans="1:26" ht="15.75" customHeight="1" x14ac:dyDescent="0.2">
      <c r="A799" s="102"/>
      <c r="B799" s="103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spans="1:26" ht="15.75" customHeight="1" x14ac:dyDescent="0.2">
      <c r="A800" s="102"/>
      <c r="B800" s="103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spans="1:26" ht="15.75" customHeight="1" x14ac:dyDescent="0.2">
      <c r="A801" s="102"/>
      <c r="B801" s="103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spans="1:26" ht="15.75" customHeight="1" x14ac:dyDescent="0.2">
      <c r="A802" s="102"/>
      <c r="B802" s="103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spans="1:26" ht="15.75" customHeight="1" x14ac:dyDescent="0.2">
      <c r="A803" s="102"/>
      <c r="B803" s="103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spans="1:26" ht="15.75" customHeight="1" x14ac:dyDescent="0.2">
      <c r="A804" s="102"/>
      <c r="B804" s="103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spans="1:26" ht="15.75" customHeight="1" x14ac:dyDescent="0.2">
      <c r="A805" s="102"/>
      <c r="B805" s="103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spans="1:26" ht="15.75" customHeight="1" x14ac:dyDescent="0.2">
      <c r="A806" s="102"/>
      <c r="B806" s="103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spans="1:26" ht="15.75" customHeight="1" x14ac:dyDescent="0.2">
      <c r="A807" s="102"/>
      <c r="B807" s="103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spans="1:26" ht="15.75" customHeight="1" x14ac:dyDescent="0.2">
      <c r="A808" s="102"/>
      <c r="B808" s="103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spans="1:26" ht="15.75" customHeight="1" x14ac:dyDescent="0.2">
      <c r="A809" s="102"/>
      <c r="B809" s="103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spans="1:26" ht="15.75" customHeight="1" x14ac:dyDescent="0.2">
      <c r="A810" s="102"/>
      <c r="B810" s="103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spans="1:26" ht="15.75" customHeight="1" x14ac:dyDescent="0.2">
      <c r="A811" s="102"/>
      <c r="B811" s="103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spans="1:26" ht="15.75" customHeight="1" x14ac:dyDescent="0.2">
      <c r="A812" s="102"/>
      <c r="B812" s="103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spans="1:26" ht="15.75" customHeight="1" x14ac:dyDescent="0.2">
      <c r="A813" s="102"/>
      <c r="B813" s="103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spans="1:26" ht="15.75" customHeight="1" x14ac:dyDescent="0.2">
      <c r="A814" s="102"/>
      <c r="B814" s="103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spans="1:26" ht="15.75" customHeight="1" x14ac:dyDescent="0.2">
      <c r="A815" s="102"/>
      <c r="B815" s="103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spans="1:26" ht="15.75" customHeight="1" x14ac:dyDescent="0.2">
      <c r="A816" s="102"/>
      <c r="B816" s="103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spans="1:26" ht="15.75" customHeight="1" x14ac:dyDescent="0.2">
      <c r="A817" s="102"/>
      <c r="B817" s="103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spans="1:26" ht="15.75" customHeight="1" x14ac:dyDescent="0.2">
      <c r="A818" s="102"/>
      <c r="B818" s="103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spans="1:26" ht="15.75" customHeight="1" x14ac:dyDescent="0.2">
      <c r="A819" s="102"/>
      <c r="B819" s="103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spans="1:26" ht="15.75" customHeight="1" x14ac:dyDescent="0.2">
      <c r="A820" s="102"/>
      <c r="B820" s="103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spans="1:26" ht="15.75" customHeight="1" x14ac:dyDescent="0.2">
      <c r="A821" s="102"/>
      <c r="B821" s="103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spans="1:26" ht="15.75" customHeight="1" x14ac:dyDescent="0.2">
      <c r="A822" s="102"/>
      <c r="B822" s="103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spans="1:26" ht="15.75" customHeight="1" x14ac:dyDescent="0.2">
      <c r="A823" s="102"/>
      <c r="B823" s="103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spans="1:26" ht="15.75" customHeight="1" x14ac:dyDescent="0.2">
      <c r="A824" s="102"/>
      <c r="B824" s="103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spans="1:26" ht="15.75" customHeight="1" x14ac:dyDescent="0.2">
      <c r="A825" s="102"/>
      <c r="B825" s="103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spans="1:26" ht="15.75" customHeight="1" x14ac:dyDescent="0.2">
      <c r="A826" s="102"/>
      <c r="B826" s="103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spans="1:26" ht="15.75" customHeight="1" x14ac:dyDescent="0.2">
      <c r="A827" s="102"/>
      <c r="B827" s="103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spans="1:26" ht="15.75" customHeight="1" x14ac:dyDescent="0.2">
      <c r="A828" s="102"/>
      <c r="B828" s="103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spans="1:26" ht="15.75" customHeight="1" x14ac:dyDescent="0.2">
      <c r="A829" s="102"/>
      <c r="B829" s="103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spans="1:26" ht="15.75" customHeight="1" x14ac:dyDescent="0.2">
      <c r="A830" s="102"/>
      <c r="B830" s="103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spans="1:26" ht="15.75" customHeight="1" x14ac:dyDescent="0.2">
      <c r="A831" s="102"/>
      <c r="B831" s="103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spans="1:26" ht="15.75" customHeight="1" x14ac:dyDescent="0.2">
      <c r="A832" s="102"/>
      <c r="B832" s="103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spans="1:26" ht="15.75" customHeight="1" x14ac:dyDescent="0.2">
      <c r="A833" s="102"/>
      <c r="B833" s="103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spans="1:26" ht="15.75" customHeight="1" x14ac:dyDescent="0.2">
      <c r="A834" s="102"/>
      <c r="B834" s="103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spans="1:26" ht="15.75" customHeight="1" x14ac:dyDescent="0.2">
      <c r="A835" s="102"/>
      <c r="B835" s="103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spans="1:26" ht="15.75" customHeight="1" x14ac:dyDescent="0.2">
      <c r="A836" s="102"/>
      <c r="B836" s="103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spans="1:26" ht="15.75" customHeight="1" x14ac:dyDescent="0.2">
      <c r="A837" s="102"/>
      <c r="B837" s="103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spans="1:26" ht="15.75" customHeight="1" x14ac:dyDescent="0.2">
      <c r="A838" s="102"/>
      <c r="B838" s="103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spans="1:26" ht="15.75" customHeight="1" x14ac:dyDescent="0.2">
      <c r="A839" s="102"/>
      <c r="B839" s="103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spans="1:26" ht="15.75" customHeight="1" x14ac:dyDescent="0.2">
      <c r="A840" s="102"/>
      <c r="B840" s="103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spans="1:26" ht="15.75" customHeight="1" x14ac:dyDescent="0.2">
      <c r="A841" s="102"/>
      <c r="B841" s="103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spans="1:26" ht="15.75" customHeight="1" x14ac:dyDescent="0.2">
      <c r="A842" s="102"/>
      <c r="B842" s="103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spans="1:26" ht="15.75" customHeight="1" x14ac:dyDescent="0.2">
      <c r="A843" s="102"/>
      <c r="B843" s="103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spans="1:26" ht="15.75" customHeight="1" x14ac:dyDescent="0.2">
      <c r="A844" s="102"/>
      <c r="B844" s="103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spans="1:26" ht="15.75" customHeight="1" x14ac:dyDescent="0.2">
      <c r="A845" s="102"/>
      <c r="B845" s="103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spans="1:26" ht="15.75" customHeight="1" x14ac:dyDescent="0.2">
      <c r="A846" s="102"/>
      <c r="B846" s="103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spans="1:26" ht="15.75" customHeight="1" x14ac:dyDescent="0.2">
      <c r="A847" s="102"/>
      <c r="B847" s="103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spans="1:26" ht="15.75" customHeight="1" x14ac:dyDescent="0.2">
      <c r="A848" s="102"/>
      <c r="B848" s="103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spans="1:26" ht="15.75" customHeight="1" x14ac:dyDescent="0.2">
      <c r="A849" s="102"/>
      <c r="B849" s="103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spans="1:26" ht="15.75" customHeight="1" x14ac:dyDescent="0.2">
      <c r="A850" s="102"/>
      <c r="B850" s="103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spans="1:26" ht="15.75" customHeight="1" x14ac:dyDescent="0.2">
      <c r="A851" s="102"/>
      <c r="B851" s="103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spans="1:26" ht="15.75" customHeight="1" x14ac:dyDescent="0.2">
      <c r="A852" s="102"/>
      <c r="B852" s="103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spans="1:26" ht="15.75" customHeight="1" x14ac:dyDescent="0.2">
      <c r="A853" s="102"/>
      <c r="B853" s="103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spans="1:26" ht="15.75" customHeight="1" x14ac:dyDescent="0.2">
      <c r="A854" s="102"/>
      <c r="B854" s="103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spans="1:26" ht="15.75" customHeight="1" x14ac:dyDescent="0.2">
      <c r="A855" s="102"/>
      <c r="B855" s="103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spans="1:26" ht="15.75" customHeight="1" x14ac:dyDescent="0.2">
      <c r="A856" s="102"/>
      <c r="B856" s="103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spans="1:26" ht="15.75" customHeight="1" x14ac:dyDescent="0.2">
      <c r="A857" s="102"/>
      <c r="B857" s="103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spans="1:26" ht="15.75" customHeight="1" x14ac:dyDescent="0.2">
      <c r="A858" s="102"/>
      <c r="B858" s="103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spans="1:26" ht="15.75" customHeight="1" x14ac:dyDescent="0.2">
      <c r="A859" s="102"/>
      <c r="B859" s="103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spans="1:26" ht="15.75" customHeight="1" x14ac:dyDescent="0.2">
      <c r="A860" s="102"/>
      <c r="B860" s="103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spans="1:26" ht="15.75" customHeight="1" x14ac:dyDescent="0.2">
      <c r="A861" s="102"/>
      <c r="B861" s="103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spans="1:26" ht="15.75" customHeight="1" x14ac:dyDescent="0.2">
      <c r="A862" s="102"/>
      <c r="B862" s="103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spans="1:26" ht="15.75" customHeight="1" x14ac:dyDescent="0.2">
      <c r="A863" s="102"/>
      <c r="B863" s="103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spans="1:26" ht="15.75" customHeight="1" x14ac:dyDescent="0.2">
      <c r="A864" s="102"/>
      <c r="B864" s="103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spans="1:26" ht="15.75" customHeight="1" x14ac:dyDescent="0.2">
      <c r="A865" s="102"/>
      <c r="B865" s="103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spans="1:26" ht="15.75" customHeight="1" x14ac:dyDescent="0.2">
      <c r="A866" s="102"/>
      <c r="B866" s="103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spans="1:26" ht="15.75" customHeight="1" x14ac:dyDescent="0.2">
      <c r="A867" s="102"/>
      <c r="B867" s="103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spans="1:26" ht="15.75" customHeight="1" x14ac:dyDescent="0.2">
      <c r="A868" s="102"/>
      <c r="B868" s="103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spans="1:26" ht="15.75" customHeight="1" x14ac:dyDescent="0.2">
      <c r="A869" s="102"/>
      <c r="B869" s="103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spans="1:26" ht="15.75" customHeight="1" x14ac:dyDescent="0.2">
      <c r="A870" s="102"/>
      <c r="B870" s="103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spans="1:26" ht="15.75" customHeight="1" x14ac:dyDescent="0.2">
      <c r="A871" s="102"/>
      <c r="B871" s="103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spans="1:26" ht="15.75" customHeight="1" x14ac:dyDescent="0.2">
      <c r="A872" s="102"/>
      <c r="B872" s="103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spans="1:26" ht="15.75" customHeight="1" x14ac:dyDescent="0.2">
      <c r="A873" s="102"/>
      <c r="B873" s="103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spans="1:26" ht="15.75" customHeight="1" x14ac:dyDescent="0.2">
      <c r="A874" s="102"/>
      <c r="B874" s="103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spans="1:26" ht="15.75" customHeight="1" x14ac:dyDescent="0.2">
      <c r="A875" s="102"/>
      <c r="B875" s="103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spans="1:26" ht="15.75" customHeight="1" x14ac:dyDescent="0.2">
      <c r="A876" s="102"/>
      <c r="B876" s="103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spans="1:26" ht="15.75" customHeight="1" x14ac:dyDescent="0.2">
      <c r="A877" s="102"/>
      <c r="B877" s="103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spans="1:26" ht="15.75" customHeight="1" x14ac:dyDescent="0.2">
      <c r="A878" s="102"/>
      <c r="B878" s="103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spans="1:26" ht="15.75" customHeight="1" x14ac:dyDescent="0.2">
      <c r="A879" s="102"/>
      <c r="B879" s="103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spans="1:26" ht="15.75" customHeight="1" x14ac:dyDescent="0.2">
      <c r="A880" s="102"/>
      <c r="B880" s="103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spans="1:26" ht="15.75" customHeight="1" x14ac:dyDescent="0.2">
      <c r="A881" s="102"/>
      <c r="B881" s="103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spans="1:26" ht="15.75" customHeight="1" x14ac:dyDescent="0.2">
      <c r="A882" s="102"/>
      <c r="B882" s="103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spans="1:26" ht="15.75" customHeight="1" x14ac:dyDescent="0.2">
      <c r="A883" s="102"/>
      <c r="B883" s="103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spans="1:26" ht="15.75" customHeight="1" x14ac:dyDescent="0.2">
      <c r="A884" s="102"/>
      <c r="B884" s="103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spans="1:26" ht="15.75" customHeight="1" x14ac:dyDescent="0.2">
      <c r="A885" s="102"/>
      <c r="B885" s="103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spans="1:26" ht="15.75" customHeight="1" x14ac:dyDescent="0.2">
      <c r="A886" s="102"/>
      <c r="B886" s="103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spans="1:26" ht="15.75" customHeight="1" x14ac:dyDescent="0.2">
      <c r="A887" s="102"/>
      <c r="B887" s="103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spans="1:26" ht="15.75" customHeight="1" x14ac:dyDescent="0.2">
      <c r="A888" s="102"/>
      <c r="B888" s="103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spans="1:26" ht="15.75" customHeight="1" x14ac:dyDescent="0.2">
      <c r="A889" s="102"/>
      <c r="B889" s="103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spans="1:26" ht="15.75" customHeight="1" x14ac:dyDescent="0.2">
      <c r="A890" s="102"/>
      <c r="B890" s="103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spans="1:26" ht="15.75" customHeight="1" x14ac:dyDescent="0.2">
      <c r="A891" s="102"/>
      <c r="B891" s="103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spans="1:26" ht="15.75" customHeight="1" x14ac:dyDescent="0.2">
      <c r="A892" s="102"/>
      <c r="B892" s="103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spans="1:26" ht="15.75" customHeight="1" x14ac:dyDescent="0.2">
      <c r="A893" s="102"/>
      <c r="B893" s="103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spans="1:26" ht="15.75" customHeight="1" x14ac:dyDescent="0.2">
      <c r="A894" s="102"/>
      <c r="B894" s="103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spans="1:26" ht="15.75" customHeight="1" x14ac:dyDescent="0.2">
      <c r="A895" s="102"/>
      <c r="B895" s="103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spans="1:26" ht="15.75" customHeight="1" x14ac:dyDescent="0.2">
      <c r="A896" s="102"/>
      <c r="B896" s="103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spans="1:26" ht="15.75" customHeight="1" x14ac:dyDescent="0.2">
      <c r="A897" s="102"/>
      <c r="B897" s="103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spans="1:26" ht="15.75" customHeight="1" x14ac:dyDescent="0.2">
      <c r="A898" s="102"/>
      <c r="B898" s="103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spans="1:26" ht="15.75" customHeight="1" x14ac:dyDescent="0.2">
      <c r="A899" s="102"/>
      <c r="B899" s="103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spans="1:26" ht="15.75" customHeight="1" x14ac:dyDescent="0.2">
      <c r="A900" s="102"/>
      <c r="B900" s="103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spans="1:26" ht="15.75" customHeight="1" x14ac:dyDescent="0.2">
      <c r="A901" s="102"/>
      <c r="B901" s="103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spans="1:26" ht="15.75" customHeight="1" x14ac:dyDescent="0.2">
      <c r="A902" s="102"/>
      <c r="B902" s="103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spans="1:26" ht="15.75" customHeight="1" x14ac:dyDescent="0.2">
      <c r="A903" s="102"/>
      <c r="B903" s="103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spans="1:26" ht="15.75" customHeight="1" x14ac:dyDescent="0.2">
      <c r="A904" s="102"/>
      <c r="B904" s="103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spans="1:26" ht="15.75" customHeight="1" x14ac:dyDescent="0.2">
      <c r="A905" s="102"/>
      <c r="B905" s="103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spans="1:26" ht="15.75" customHeight="1" x14ac:dyDescent="0.2">
      <c r="A906" s="102"/>
      <c r="B906" s="103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spans="1:26" ht="15.75" customHeight="1" x14ac:dyDescent="0.2">
      <c r="A907" s="102"/>
      <c r="B907" s="103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spans="1:26" ht="15.75" customHeight="1" x14ac:dyDescent="0.2">
      <c r="A908" s="102"/>
      <c r="B908" s="103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spans="1:26" ht="15.75" customHeight="1" x14ac:dyDescent="0.2">
      <c r="A909" s="102"/>
      <c r="B909" s="103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spans="1:26" ht="15.75" customHeight="1" x14ac:dyDescent="0.2">
      <c r="A910" s="102"/>
      <c r="B910" s="103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spans="1:26" ht="15.75" customHeight="1" x14ac:dyDescent="0.2">
      <c r="A911" s="102"/>
      <c r="B911" s="103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spans="1:26" ht="15.75" customHeight="1" x14ac:dyDescent="0.2">
      <c r="A912" s="102"/>
      <c r="B912" s="103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spans="1:26" ht="15.75" customHeight="1" x14ac:dyDescent="0.2">
      <c r="A913" s="102"/>
      <c r="B913" s="103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spans="1:26" ht="15.75" customHeight="1" x14ac:dyDescent="0.2">
      <c r="A914" s="102"/>
      <c r="B914" s="103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spans="1:26" ht="15.75" customHeight="1" x14ac:dyDescent="0.2">
      <c r="A915" s="102"/>
      <c r="B915" s="103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spans="1:26" ht="15.75" customHeight="1" x14ac:dyDescent="0.2">
      <c r="A916" s="102"/>
      <c r="B916" s="103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spans="1:26" ht="15.75" customHeight="1" x14ac:dyDescent="0.2">
      <c r="A917" s="102"/>
      <c r="B917" s="103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spans="1:26" ht="15.75" customHeight="1" x14ac:dyDescent="0.2">
      <c r="A918" s="102"/>
      <c r="B918" s="103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spans="1:26" ht="15.75" customHeight="1" x14ac:dyDescent="0.2">
      <c r="A919" s="102"/>
      <c r="B919" s="103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spans="1:26" ht="15.75" customHeight="1" x14ac:dyDescent="0.2">
      <c r="A920" s="102"/>
      <c r="B920" s="103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spans="1:26" ht="15.75" customHeight="1" x14ac:dyDescent="0.2">
      <c r="A921" s="102"/>
      <c r="B921" s="103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spans="1:26" ht="15.75" customHeight="1" x14ac:dyDescent="0.2">
      <c r="A922" s="102"/>
      <c r="B922" s="103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spans="1:26" ht="15.75" customHeight="1" x14ac:dyDescent="0.2">
      <c r="A923" s="102"/>
      <c r="B923" s="103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spans="1:26" ht="15.75" customHeight="1" x14ac:dyDescent="0.2">
      <c r="A924" s="102"/>
      <c r="B924" s="103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spans="1:26" ht="15.75" customHeight="1" x14ac:dyDescent="0.2">
      <c r="A925" s="102"/>
      <c r="B925" s="103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spans="1:26" ht="15.75" customHeight="1" x14ac:dyDescent="0.2">
      <c r="A926" s="102"/>
      <c r="B926" s="103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spans="1:26" ht="15.75" customHeight="1" x14ac:dyDescent="0.2">
      <c r="A927" s="102"/>
      <c r="B927" s="103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spans="1:26" ht="15.75" customHeight="1" x14ac:dyDescent="0.2">
      <c r="A928" s="102"/>
      <c r="B928" s="103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spans="1:26" ht="15.75" customHeight="1" x14ac:dyDescent="0.2">
      <c r="A929" s="102"/>
      <c r="B929" s="103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spans="1:26" ht="15.75" customHeight="1" x14ac:dyDescent="0.2">
      <c r="A930" s="102"/>
      <c r="B930" s="103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spans="1:26" ht="15.75" customHeight="1" x14ac:dyDescent="0.2">
      <c r="A931" s="102"/>
      <c r="B931" s="103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spans="1:26" ht="15.75" customHeight="1" x14ac:dyDescent="0.2">
      <c r="A932" s="102"/>
      <c r="B932" s="103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spans="1:26" ht="15.75" customHeight="1" x14ac:dyDescent="0.2">
      <c r="A933" s="102"/>
      <c r="B933" s="103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spans="1:26" ht="15.75" customHeight="1" x14ac:dyDescent="0.2">
      <c r="A934" s="102"/>
      <c r="B934" s="103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spans="1:26" ht="15.75" customHeight="1" x14ac:dyDescent="0.2">
      <c r="A935" s="102"/>
      <c r="B935" s="103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spans="1:26" ht="15.75" customHeight="1" x14ac:dyDescent="0.2">
      <c r="A936" s="102"/>
      <c r="B936" s="103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spans="1:26" ht="15.75" customHeight="1" x14ac:dyDescent="0.2">
      <c r="A937" s="102"/>
      <c r="B937" s="103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spans="1:26" ht="15.75" customHeight="1" x14ac:dyDescent="0.2">
      <c r="A938" s="102"/>
      <c r="B938" s="103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spans="1:26" ht="15.75" customHeight="1" x14ac:dyDescent="0.2">
      <c r="A939" s="102"/>
      <c r="B939" s="103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spans="1:26" ht="15.75" customHeight="1" x14ac:dyDescent="0.2">
      <c r="A940" s="102"/>
      <c r="B940" s="103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spans="1:26" ht="15.75" customHeight="1" x14ac:dyDescent="0.2">
      <c r="A941" s="102"/>
      <c r="B941" s="103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spans="1:26" ht="15.75" customHeight="1" x14ac:dyDescent="0.2">
      <c r="A942" s="102"/>
      <c r="B942" s="103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spans="1:26" ht="15.75" customHeight="1" x14ac:dyDescent="0.2">
      <c r="A943" s="102"/>
      <c r="B943" s="103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spans="1:26" ht="15.75" customHeight="1" x14ac:dyDescent="0.2">
      <c r="A944" s="102"/>
      <c r="B944" s="103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spans="1:26" ht="15.75" customHeight="1" x14ac:dyDescent="0.2">
      <c r="A945" s="102"/>
      <c r="B945" s="103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spans="1:26" ht="15.75" customHeight="1" x14ac:dyDescent="0.2">
      <c r="A946" s="102"/>
      <c r="B946" s="103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spans="1:26" ht="15.75" customHeight="1" x14ac:dyDescent="0.2">
      <c r="A947" s="102"/>
      <c r="B947" s="103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spans="1:26" ht="15.75" customHeight="1" x14ac:dyDescent="0.2">
      <c r="A948" s="102"/>
      <c r="B948" s="103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spans="1:26" ht="15.75" customHeight="1" x14ac:dyDescent="0.2">
      <c r="A949" s="102"/>
      <c r="B949" s="103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spans="1:26" ht="15.75" customHeight="1" x14ac:dyDescent="0.2">
      <c r="A950" s="102"/>
      <c r="B950" s="103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spans="1:26" ht="15.75" customHeight="1" x14ac:dyDescent="0.2">
      <c r="A951" s="102"/>
      <c r="B951" s="103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spans="1:26" ht="15.75" customHeight="1" x14ac:dyDescent="0.2">
      <c r="A952" s="102"/>
      <c r="B952" s="103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spans="1:26" ht="15.75" customHeight="1" x14ac:dyDescent="0.2">
      <c r="A953" s="102"/>
      <c r="B953" s="103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spans="1:26" ht="15.75" customHeight="1" x14ac:dyDescent="0.2">
      <c r="A954" s="102"/>
      <c r="B954" s="103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spans="1:26" ht="15.75" customHeight="1" x14ac:dyDescent="0.2">
      <c r="A955" s="102"/>
      <c r="B955" s="103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spans="1:26" ht="15.75" customHeight="1" x14ac:dyDescent="0.2">
      <c r="A956" s="102"/>
      <c r="B956" s="103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spans="1:26" ht="15.75" customHeight="1" x14ac:dyDescent="0.2">
      <c r="A957" s="102"/>
      <c r="B957" s="103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spans="1:26" ht="15.75" customHeight="1" x14ac:dyDescent="0.2">
      <c r="A958" s="102"/>
      <c r="B958" s="103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spans="1:26" ht="15.75" customHeight="1" x14ac:dyDescent="0.2">
      <c r="A959" s="102"/>
      <c r="B959" s="103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spans="1:26" ht="15.75" customHeight="1" x14ac:dyDescent="0.2">
      <c r="A960" s="102"/>
      <c r="B960" s="103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spans="1:26" ht="15.75" customHeight="1" x14ac:dyDescent="0.2">
      <c r="A961" s="102"/>
      <c r="B961" s="103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spans="1:26" ht="15.75" customHeight="1" x14ac:dyDescent="0.2">
      <c r="A962" s="102"/>
      <c r="B962" s="103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spans="1:26" ht="15.75" customHeight="1" x14ac:dyDescent="0.2">
      <c r="A963" s="102"/>
      <c r="B963" s="103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spans="1:26" ht="15.75" customHeight="1" x14ac:dyDescent="0.2">
      <c r="A964" s="102"/>
      <c r="B964" s="103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spans="1:26" ht="15.75" customHeight="1" x14ac:dyDescent="0.2">
      <c r="A965" s="102"/>
      <c r="B965" s="103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spans="1:26" ht="15.75" customHeight="1" x14ac:dyDescent="0.2">
      <c r="A966" s="102"/>
      <c r="B966" s="103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spans="1:26" ht="15.75" customHeight="1" x14ac:dyDescent="0.2">
      <c r="A967" s="102"/>
      <c r="B967" s="103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spans="1:26" ht="15.75" customHeight="1" x14ac:dyDescent="0.2">
      <c r="A968" s="102"/>
      <c r="B968" s="103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spans="1:26" ht="15.75" customHeight="1" x14ac:dyDescent="0.2">
      <c r="A969" s="102"/>
      <c r="B969" s="103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spans="1:26" ht="15.75" customHeight="1" x14ac:dyDescent="0.2">
      <c r="A970" s="102"/>
      <c r="B970" s="103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spans="1:26" ht="15.75" customHeight="1" x14ac:dyDescent="0.2">
      <c r="A971" s="102"/>
      <c r="B971" s="103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spans="1:26" ht="15.75" customHeight="1" x14ac:dyDescent="0.2">
      <c r="A972" s="102"/>
      <c r="B972" s="103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spans="1:26" ht="15.75" customHeight="1" x14ac:dyDescent="0.2">
      <c r="A973" s="102"/>
      <c r="B973" s="103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spans="1:26" ht="15.75" customHeight="1" x14ac:dyDescent="0.2">
      <c r="A974" s="102"/>
      <c r="B974" s="103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spans="1:26" ht="15.75" customHeight="1" x14ac:dyDescent="0.2">
      <c r="A975" s="102"/>
      <c r="B975" s="103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spans="1:26" ht="15.75" customHeight="1" x14ac:dyDescent="0.2">
      <c r="A976" s="102"/>
      <c r="B976" s="103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spans="1:26" ht="15.75" customHeight="1" x14ac:dyDescent="0.2">
      <c r="A977" s="102"/>
      <c r="B977" s="103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spans="1:26" ht="15.75" customHeight="1" x14ac:dyDescent="0.2">
      <c r="A978" s="102"/>
      <c r="B978" s="103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spans="1:26" ht="15.75" customHeight="1" x14ac:dyDescent="0.2">
      <c r="A979" s="102"/>
      <c r="B979" s="103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spans="1:26" ht="15.75" customHeight="1" x14ac:dyDescent="0.2">
      <c r="A980" s="102"/>
      <c r="B980" s="103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spans="1:26" ht="15.75" customHeight="1" x14ac:dyDescent="0.2">
      <c r="A981" s="102"/>
      <c r="B981" s="103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spans="1:26" ht="15.75" customHeight="1" x14ac:dyDescent="0.2">
      <c r="A982" s="102"/>
      <c r="B982" s="103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spans="1:26" ht="15.75" customHeight="1" x14ac:dyDescent="0.2">
      <c r="A983" s="102"/>
      <c r="B983" s="103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spans="1:26" ht="15.75" customHeight="1" x14ac:dyDescent="0.2">
      <c r="A984" s="102"/>
      <c r="B984" s="103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spans="1:26" ht="15.75" customHeight="1" x14ac:dyDescent="0.2">
      <c r="A985" s="102"/>
      <c r="B985" s="103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spans="1:26" ht="15.75" customHeight="1" x14ac:dyDescent="0.2">
      <c r="A986" s="102"/>
      <c r="B986" s="103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spans="1:26" ht="15.75" customHeight="1" x14ac:dyDescent="0.2">
      <c r="A987" s="102"/>
      <c r="B987" s="103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spans="1:26" ht="15.75" customHeight="1" x14ac:dyDescent="0.2">
      <c r="A988" s="102"/>
      <c r="B988" s="103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spans="1:26" ht="15.75" customHeight="1" x14ac:dyDescent="0.2">
      <c r="A989" s="102"/>
      <c r="B989" s="103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spans="1:26" ht="15.75" customHeight="1" x14ac:dyDescent="0.2">
      <c r="A990" s="102"/>
      <c r="B990" s="103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spans="1:26" ht="15.75" customHeight="1" x14ac:dyDescent="0.2">
      <c r="A991" s="102"/>
      <c r="B991" s="103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spans="1:26" ht="15.75" customHeight="1" x14ac:dyDescent="0.2">
      <c r="A992" s="102"/>
      <c r="B992" s="103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spans="1:26" ht="15.75" customHeight="1" x14ac:dyDescent="0.2">
      <c r="A993" s="102"/>
      <c r="B993" s="103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spans="1:26" ht="15.75" customHeight="1" x14ac:dyDescent="0.2">
      <c r="A994" s="102"/>
      <c r="B994" s="103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spans="1:26" ht="15.75" customHeight="1" x14ac:dyDescent="0.2">
      <c r="A995" s="102"/>
      <c r="B995" s="103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spans="1:26" ht="15.75" customHeight="1" x14ac:dyDescent="0.2">
      <c r="A996" s="102"/>
      <c r="B996" s="103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spans="1:26" ht="15.75" customHeight="1" x14ac:dyDescent="0.2">
      <c r="A997" s="102"/>
      <c r="B997" s="103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spans="1:26" ht="15.75" customHeight="1" x14ac:dyDescent="0.2">
      <c r="A998" s="102"/>
      <c r="B998" s="103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spans="1:26" ht="15.75" customHeight="1" x14ac:dyDescent="0.2">
      <c r="A999" s="102"/>
      <c r="B999" s="103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spans="1:26" ht="15.75" customHeight="1" x14ac:dyDescent="0.2">
      <c r="A1000" s="102"/>
      <c r="B1000" s="103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sortState xmlns:xlrd2="http://schemas.microsoft.com/office/spreadsheetml/2017/richdata2" ref="A483:O504">
    <sortCondition ref="E483:E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stats1</vt:lpstr>
      <vt:lpstr>stats2</vt:lpstr>
      <vt:lpstr>stats3</vt:lpstr>
      <vt:lpstr>stats4</vt:lpstr>
      <vt:lpstr>stats5</vt:lpstr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2022-12-14T21:57:36Z</dcterms:modified>
</cp:coreProperties>
</file>