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24"/>
  <workbookPr autoCompressPictures="0"/>
  <mc:AlternateContent xmlns:mc="http://schemas.openxmlformats.org/markup-compatibility/2006">
    <mc:Choice Requires="x15">
      <x15ac:absPath xmlns:x15ac="http://schemas.microsoft.com/office/spreadsheetml/2010/11/ac" url="/Users/arthurferreira/Google Drive - arthur_sf/Observatorios/ObservatorioUNISUAM-CR/PPG/"/>
    </mc:Choice>
  </mc:AlternateContent>
  <xr:revisionPtr revIDLastSave="0" documentId="13_ncr:1_{0CF1BB27-86F3-424B-864D-CE22756AE191}" xr6:coauthVersionLast="47" xr6:coauthVersionMax="47" xr10:uidLastSave="{00000000-0000-0000-0000-000000000000}"/>
  <bookViews>
    <workbookView xWindow="940" yWindow="680" windowWidth="27880" windowHeight="17500" xr2:uid="{00000000-000D-0000-FFFF-FFFF00000000}"/>
  </bookViews>
  <sheets>
    <sheet name="financiadores" sheetId="1" r:id="rId1"/>
  </sheets>
  <definedNames>
    <definedName name="_xlnm._FilterDatabase" localSheetId="0" hidden="1">financiadores!$A$1:$M$165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80" i="1" l="1"/>
  <c r="I178" i="1"/>
  <c r="I176" i="1"/>
  <c r="I174" i="1"/>
  <c r="J173" i="1"/>
  <c r="J172" i="1"/>
  <c r="J171" i="1"/>
  <c r="I170" i="1" s="1"/>
  <c r="I161" i="1"/>
  <c r="J161" i="1" s="1"/>
  <c r="I169" i="1"/>
  <c r="J169" i="1" s="1"/>
  <c r="I168" i="1"/>
  <c r="J168" i="1" s="1"/>
  <c r="J167" i="1"/>
  <c r="J165" i="1"/>
  <c r="J164" i="1"/>
  <c r="J163" i="1"/>
  <c r="I160" i="1"/>
  <c r="J160" i="1" s="1"/>
  <c r="I157" i="1"/>
  <c r="I154" i="1"/>
  <c r="J138" i="1"/>
  <c r="J137" i="1"/>
  <c r="I153" i="1"/>
  <c r="J153" i="1" s="1"/>
  <c r="I152" i="1"/>
  <c r="J152" i="1" s="1"/>
  <c r="I124" i="1"/>
  <c r="J115" i="1"/>
  <c r="I115" i="1" s="1"/>
  <c r="I77" i="1"/>
  <c r="I83" i="1"/>
  <c r="I74" i="1"/>
  <c r="I67" i="1"/>
  <c r="I66" i="1"/>
  <c r="I61" i="1"/>
  <c r="I55" i="1"/>
  <c r="I53" i="1"/>
  <c r="I36" i="1"/>
  <c r="I37" i="1"/>
  <c r="I38" i="1"/>
  <c r="I39" i="1"/>
  <c r="I40" i="1"/>
  <c r="I41" i="1"/>
  <c r="I44" i="1"/>
  <c r="I45" i="1"/>
  <c r="I46" i="1"/>
  <c r="I47" i="1"/>
  <c r="I22" i="1"/>
  <c r="I23" i="1"/>
  <c r="I24" i="1"/>
  <c r="I25" i="1"/>
  <c r="I26" i="1"/>
  <c r="I27" i="1"/>
  <c r="I28" i="1"/>
  <c r="I29" i="1"/>
  <c r="I30" i="1"/>
  <c r="I32" i="1"/>
  <c r="I34" i="1"/>
  <c r="I35" i="1"/>
  <c r="I21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3" i="1"/>
  <c r="I2" i="1"/>
  <c r="I133" i="1"/>
  <c r="J59" i="1"/>
  <c r="J58" i="1"/>
  <c r="J57" i="1"/>
  <c r="I151" i="1"/>
  <c r="J151" i="1" s="1"/>
  <c r="J120" i="1"/>
  <c r="I120" i="1" s="1"/>
  <c r="I150" i="1"/>
  <c r="J150" i="1" s="1"/>
  <c r="J113" i="1"/>
  <c r="J112" i="1"/>
  <c r="J111" i="1"/>
  <c r="J143" i="1"/>
  <c r="J142" i="1"/>
  <c r="J141" i="1"/>
  <c r="J118" i="1"/>
  <c r="J103" i="1"/>
  <c r="J102" i="1"/>
  <c r="J149" i="1"/>
  <c r="J148" i="1"/>
  <c r="I145" i="1"/>
  <c r="J145" i="1" s="1"/>
  <c r="I144" i="1"/>
  <c r="J144" i="1" s="1"/>
  <c r="J99" i="1"/>
  <c r="I99" i="1" s="1"/>
  <c r="I139" i="1"/>
  <c r="J139" i="1" s="1"/>
  <c r="J114" i="1"/>
  <c r="I114" i="1" s="1"/>
  <c r="J100" i="1"/>
  <c r="I100" i="1" s="1"/>
  <c r="J94" i="1"/>
  <c r="I94" i="1" s="1"/>
  <c r="J43" i="1"/>
  <c r="I43" i="1" s="1"/>
  <c r="J54" i="1"/>
  <c r="I54" i="1" s="1"/>
  <c r="J68" i="1"/>
  <c r="I68" i="1" s="1"/>
  <c r="J75" i="1"/>
  <c r="I75" i="1" s="1"/>
  <c r="J93" i="1"/>
  <c r="I93" i="1" s="1"/>
  <c r="J128" i="1"/>
  <c r="J127" i="1"/>
  <c r="J126" i="1"/>
  <c r="J132" i="1"/>
  <c r="J131" i="1"/>
  <c r="J130" i="1"/>
  <c r="J119" i="1"/>
  <c r="J104" i="1"/>
  <c r="J117" i="1"/>
  <c r="I123" i="1"/>
  <c r="J121" i="1"/>
  <c r="I121" i="1" s="1"/>
  <c r="J122" i="1"/>
  <c r="I122" i="1" s="1"/>
  <c r="J109" i="1"/>
  <c r="J108" i="1"/>
  <c r="J87" i="1"/>
  <c r="J98" i="1"/>
  <c r="I98" i="1" s="1"/>
  <c r="I162" i="1" l="1"/>
  <c r="I166" i="1"/>
  <c r="I146" i="1"/>
  <c r="I56" i="1"/>
  <c r="I136" i="1"/>
  <c r="I140" i="1"/>
  <c r="I129" i="1"/>
  <c r="I125" i="1"/>
  <c r="I116" i="1"/>
  <c r="I101" i="1"/>
  <c r="I110" i="1"/>
  <c r="J42" i="1"/>
  <c r="I42" i="1" s="1"/>
  <c r="J31" i="1"/>
  <c r="I31" i="1" s="1"/>
  <c r="J105" i="1" l="1"/>
  <c r="I105" i="1" s="1"/>
  <c r="J95" i="1" l="1"/>
  <c r="I95" i="1" s="1"/>
  <c r="J76" i="1"/>
  <c r="I76" i="1" s="1"/>
  <c r="J97" i="1" l="1"/>
  <c r="I97" i="1" s="1"/>
  <c r="J92" i="1" l="1"/>
  <c r="I92" i="1" s="1"/>
  <c r="J96" i="1" l="1"/>
  <c r="I96" i="1" s="1"/>
  <c r="J89" i="1" l="1"/>
  <c r="J90" i="1"/>
  <c r="J107" i="1"/>
  <c r="J60" i="1"/>
  <c r="I60" i="1" s="1"/>
  <c r="J81" i="1"/>
  <c r="I81" i="1" s="1"/>
  <c r="J85" i="1"/>
  <c r="J86" i="1"/>
  <c r="J91" i="1"/>
  <c r="J18" i="1"/>
  <c r="J19" i="1"/>
  <c r="J20" i="1"/>
  <c r="J33" i="1"/>
  <c r="I33" i="1" s="1"/>
  <c r="J50" i="1"/>
  <c r="J51" i="1"/>
  <c r="J52" i="1"/>
  <c r="J78" i="1"/>
  <c r="I78" i="1" s="1"/>
  <c r="J63" i="1"/>
  <c r="J64" i="1"/>
  <c r="J65" i="1"/>
  <c r="J82" i="1"/>
  <c r="I82" i="1" s="1"/>
  <c r="J80" i="1"/>
  <c r="I80" i="1" s="1"/>
  <c r="J69" i="1"/>
  <c r="I69" i="1" s="1"/>
  <c r="J71" i="1"/>
  <c r="J72" i="1"/>
  <c r="J73" i="1"/>
  <c r="J79" i="1"/>
  <c r="I79" i="1" s="1"/>
  <c r="J48" i="1"/>
  <c r="I48" i="1" s="1"/>
  <c r="I106" i="1" l="1"/>
  <c r="I88" i="1"/>
  <c r="I84" i="1"/>
  <c r="I70" i="1"/>
  <c r="I62" i="1"/>
  <c r="I49" i="1"/>
  <c r="I17" i="1"/>
</calcChain>
</file>

<file path=xl/sharedStrings.xml><?xml version="1.0" encoding="utf-8"?>
<sst xmlns="http://schemas.openxmlformats.org/spreadsheetml/2006/main" count="1124" uniqueCount="375">
  <si>
    <t>CAPEX</t>
  </si>
  <si>
    <t>Agência</t>
  </si>
  <si>
    <t>CNPq</t>
  </si>
  <si>
    <t>Universal</t>
  </si>
  <si>
    <t>Bolsa de Produtividade em Pesquisa (PQ)</t>
  </si>
  <si>
    <t>CAPES</t>
  </si>
  <si>
    <t>Programa de Auxílio a Eventos no País (PAEP)</t>
  </si>
  <si>
    <t>FAPERJ</t>
  </si>
  <si>
    <t>Auxílio à Pesquisa (APQ1)</t>
  </si>
  <si>
    <t>Auxílio ao Pesquisador Recém-Contratado (ARC)</t>
  </si>
  <si>
    <t>Jovem Cientista do Nosso Estado (JCNE)</t>
  </si>
  <si>
    <t>Bolsa de Iniciação Científica (IC)</t>
  </si>
  <si>
    <t>Auxílio à Organização de Evento Científico (APQ2)</t>
  </si>
  <si>
    <t>Ano</t>
  </si>
  <si>
    <t>Total</t>
  </si>
  <si>
    <t>Proponente</t>
  </si>
  <si>
    <t>Edital</t>
  </si>
  <si>
    <t>Processo No.</t>
  </si>
  <si>
    <t>Título do projeto</t>
  </si>
  <si>
    <t>Programa</t>
  </si>
  <si>
    <t>Tipo</t>
  </si>
  <si>
    <t>Parcelas</t>
  </si>
  <si>
    <t>2006/1</t>
  </si>
  <si>
    <t>E-26/171.421/2006</t>
  </si>
  <si>
    <t>Atividade eletromiográfica do diafragma e do esternocleidomastóide durante a realização da espirometria de incentivo e do breath-stacking em indivíduos submetidos á cirurgia abdominal</t>
  </si>
  <si>
    <t>2007/1</t>
  </si>
  <si>
    <t>E-26/170.783/2007</t>
  </si>
  <si>
    <t>Estudo da pressão arterial não-invasiva durante a realização de exercicios isotônicos e isométricos em indivíduos com hipertensão arterial sistêmica</t>
  </si>
  <si>
    <t>http://www.faperj.br/?id=781.3.9</t>
  </si>
  <si>
    <t>E-26/111.786/2008</t>
  </si>
  <si>
    <t>Inclusão e autonomia através da reabilitação funcional de portadores de deficiências físicas - Lesões Neurológicas</t>
  </si>
  <si>
    <t>Apoio à Construção da Cidadania da Pessoa com Deficiência</t>
  </si>
  <si>
    <t>http://www.faperj.br/?id=1003.3.9</t>
  </si>
  <si>
    <t>2009/2</t>
  </si>
  <si>
    <t>2010/1</t>
  </si>
  <si>
    <t>Avaliação da capacidade funcional, da variabilidade da frequência cardíaca e da qualidade de vida pós-infarto agudo do miocárdio: comparação de dois protocolos de exercícios</t>
  </si>
  <si>
    <t>http://www.faperj.br/downloads/formularios/resultado_APQ1_2010_1.pdf</t>
  </si>
  <si>
    <t>E-26/111.626/2010</t>
  </si>
  <si>
    <t>2011/2</t>
  </si>
  <si>
    <t>E-26/110.450/2012</t>
  </si>
  <si>
    <t>Desenvolvimento e validação de exame complementar substituto para estimação imediata do índice ambulatorial de rigidez arterial</t>
  </si>
  <si>
    <t>http://www.faperj.br/downloads/formularios/resultado_APQ1_2011_2.pdf</t>
  </si>
  <si>
    <t>23038.000664/2013-70</t>
  </si>
  <si>
    <t>VIII Fórum Nacional de Pesquisa e Pós Graduação Stricto Sensu em Fisioterapia</t>
  </si>
  <si>
    <t>Evento</t>
  </si>
  <si>
    <t>E-26/111.975/2011</t>
  </si>
  <si>
    <t>Impacto da participação no projeto Universidade Aberta à Terceira Idade (UNATI-UNISUAM) na estabilidade e na composição de idosos</t>
  </si>
  <si>
    <t>2012/1</t>
  </si>
  <si>
    <t>E-26/112.490/2012</t>
  </si>
  <si>
    <t>Efeito do treinamento físico aeróbico na capacidade funcional de pacientes adultos com fibrose cística</t>
  </si>
  <si>
    <t>E-26/112.472/2012</t>
  </si>
  <si>
    <t>Ativação muscular dos estabilizadores patelares e do quadril durante exercícios em cadeia cinética aberta e fechada associados à rotação lateral do quadril em indivíduos com síndrome da dor femoropatelar</t>
  </si>
  <si>
    <t>2012/2</t>
  </si>
  <si>
    <t>E-26/112.322/2012</t>
  </si>
  <si>
    <t>E-26/110.880/2013</t>
  </si>
  <si>
    <t xml:space="preserve">Capacidade cardíaca em esforço, composição corporal, desempenho muscular e controle postural nos diferentes quartis da faixa de referência para o TSH sérico: avaliação seccional e efeito do uso do metimazol em uma população idosa. </t>
  </si>
  <si>
    <t>http://www.faperj.br/downloads/formularios/resultado_APQ1_2012_2.pdf</t>
  </si>
  <si>
    <t>E-26/103.066/2012</t>
  </si>
  <si>
    <t>Aplicação de Métodos e Modelos Computacionais na Avaliação e Intervenção em Ciências da Reabilitação</t>
  </si>
  <si>
    <t>http://www.faperj.br/?id=3154.3.0</t>
  </si>
  <si>
    <t>2013/2</t>
  </si>
  <si>
    <t>E-26/110.351/2014</t>
  </si>
  <si>
    <t>Análise cinemática da trajetória de indivíduos saudáveis durante o teste de caminhada de seis minutos para avaliação da capacidade funcional</t>
  </si>
  <si>
    <t>http://www.faperj.br/downloads/editais/resultado_APQ1_2013_1.pdf</t>
  </si>
  <si>
    <t>2013/1</t>
  </si>
  <si>
    <t>E-26/111.315/2013</t>
  </si>
  <si>
    <t xml:space="preserve">Avaliação da função pulmonar, capacidade funcional, equilíbrio e postura em pacientes portadores de acromegalia </t>
  </si>
  <si>
    <t>http://www.faperj.br/downloads/formularios/resultado_APQ1_2013_1.pdf</t>
  </si>
  <si>
    <t>E-26/111.654/2013</t>
  </si>
  <si>
    <t xml:space="preserve">Benefícios da prática esportiva na capacidade cardiopulmonar e na composição corporal de pessoas com deficiência </t>
  </si>
  <si>
    <t>E-26/111.465/2013</t>
  </si>
  <si>
    <t>Treino em esteira com suporte parcial de peso em pacientes atáxicos: impacto sobre o consumo energético, a eficácia da marcha, o risco de quedas e a qualidade de vida</t>
  </si>
  <si>
    <t>E-26/111.416/2013</t>
  </si>
  <si>
    <t xml:space="preserve">Função musculoesquelética, tolerância ao exercício e composição corporal em pacientes adultos com fibrose cística </t>
  </si>
  <si>
    <t xml:space="preserve">E-26/111.400/2013- 5 </t>
  </si>
  <si>
    <t xml:space="preserve">Estimulação transcraniana por corrente contínua na reabilitação de pacientes pós-acidente vascular cerebral: ensaio clínico duplo-cego e randomizado. </t>
  </si>
  <si>
    <t>Edital Nº 21</t>
  </si>
  <si>
    <t>E-26/190.228/2013</t>
  </si>
  <si>
    <t>Otimização do treinamento paradesportivo através da avaliação fisiológica e biomecânica</t>
  </si>
  <si>
    <t>Apoio ao Desenvolvimento de Inovações no Esporte do Estado do Rio de Janeiro</t>
  </si>
  <si>
    <t>http://www.faperj.br/?id=2346.3.0</t>
  </si>
  <si>
    <t>2014/2</t>
  </si>
  <si>
    <t>E-26/010.003122/2014</t>
  </si>
  <si>
    <t>I Simpósio Paralímpico Carioca</t>
  </si>
  <si>
    <t>Edital Nº 16</t>
  </si>
  <si>
    <t>E-26/010.001922/2014</t>
  </si>
  <si>
    <t>Projeto UNATI/UNISUAM: integrando os idosos no ambiente universitário</t>
  </si>
  <si>
    <t>Apoio a Projetos de Extensão e Pesquisa (EXTPESQ)</t>
  </si>
  <si>
    <t>http://www.faperj.br/?id=2635.3.0</t>
  </si>
  <si>
    <t>2014/1</t>
  </si>
  <si>
    <t>E-26/111.310/2014</t>
  </si>
  <si>
    <t xml:space="preserve">Avaliação da função pulmonar, capacidade funcional, equilíbrio e postura em pacientes com esclerodermia </t>
  </si>
  <si>
    <t>http://www.faperj.br/downloads/editais/resultado_APQ1_2014_1.pdf</t>
  </si>
  <si>
    <t>E-26/111.342/2014</t>
  </si>
  <si>
    <t xml:space="preserve">Características antropométricas, composição corporal e desempenho esportivo em atletas de rugby em cadeira de rodas </t>
  </si>
  <si>
    <t>E-26/111.311/2014</t>
  </si>
  <si>
    <t xml:space="preserve">Resposta autonômica cardíaca e da hipotensão arterial com a prática do treinamento de força com oclusão vascular </t>
  </si>
  <si>
    <t>E-26/111.332/2014</t>
  </si>
  <si>
    <t>Abordagens fisioterapêuticas na Doença de Parkinson</t>
  </si>
  <si>
    <t>E-26/111.321/2014</t>
  </si>
  <si>
    <t xml:space="preserve">Prática Mental na reabilitação de alterações no controle postural após o acidente vascular cerebral. </t>
  </si>
  <si>
    <t>Edital Nº 19</t>
  </si>
  <si>
    <t>E-26/010.002688/2014</t>
  </si>
  <si>
    <t>Desenvolvimento de um sistema para avaliação e treinamento da valência física agilidade, em atletas com deficiência visual</t>
  </si>
  <si>
    <t>http://www.faperj.br/?id=2687.3.3</t>
  </si>
  <si>
    <t>E-26/200.564/2015</t>
  </si>
  <si>
    <t>Mapeamento do centro de pressão para avaliação das estratégias de controle postural em pacientes com síndrome pós-poliomielite</t>
  </si>
  <si>
    <t>Bolsa</t>
  </si>
  <si>
    <t>2015/1</t>
  </si>
  <si>
    <t>E-26/211.296/2015</t>
  </si>
  <si>
    <t>Avaliação da força muscular de quadríceps e ísquios através da dinamometria isocinética em portadores de Acromegalia</t>
  </si>
  <si>
    <t>http://www.faperj.br/?id=3191.3.9</t>
  </si>
  <si>
    <t>2015/2</t>
  </si>
  <si>
    <t>E-26/010.001572/2015</t>
  </si>
  <si>
    <t>II Simpósio Paradesportivo Carioca</t>
  </si>
  <si>
    <t>E-26/010.000841/2016</t>
  </si>
  <si>
    <t>Efeito do treinamento muscular inspiratório na capacidade cardiopulmonar em esforço, função pulmonar, força da musculatura respiratória e desempenho esportivo em atletas com lesão medular</t>
  </si>
  <si>
    <t>http://www.faperj.br/downloads/APQ1_2015_-_II_-_DIVULGACAO.pdf</t>
  </si>
  <si>
    <t>E-26/203.577/2015</t>
  </si>
  <si>
    <t>Apoio à consolidação do Doutorado em Ciências da Reabilitação do Centro Universitário Augusto Motta</t>
  </si>
  <si>
    <t>Apoio emergencial para os programas e Cursos de pós graduação stricto Sensu do estado do Rio de Janeiro</t>
  </si>
  <si>
    <t>http://www.faperj.br/downloads/Resultado_do_edital_de_appio_à_PG_(PDF).pdf</t>
  </si>
  <si>
    <t>E-26/202.769/2015</t>
  </si>
  <si>
    <t>Integrando avaliação e intervenção nas ciências da reabilitação com métodos e modelos computacionais</t>
  </si>
  <si>
    <t>2015</t>
  </si>
  <si>
    <t>202600/2015-7</t>
  </si>
  <si>
    <t>Tendências e variações nas apresentações de emergência em pessoas com dor lombar – uma análise de dados hospitalares</t>
  </si>
  <si>
    <t>Pós-Doutorado no Exterior (PDE)</t>
  </si>
  <si>
    <t>2016/1</t>
  </si>
  <si>
    <t xml:space="preserve">428068/2016-2 </t>
  </si>
  <si>
    <t>Efeito do treinamento de equilíbrio dinâmico durante marcha com suporte parcial de peso combinado com estimulação transcraniana por corrente contínua sobre a funcionalidade e a anatomofisiologia cerebral de pessoas com Doença de Parkinson</t>
  </si>
  <si>
    <t>2016/2</t>
  </si>
  <si>
    <t>304625/2016-7</t>
  </si>
  <si>
    <t>Teste de caminhada de 6 minutos: Elaboração de equação preditora considerando a distância percorrida</t>
  </si>
  <si>
    <t>http://cnpq.br/view/-/journal_content/56_INSTANCE_0oED/10157/2958271?COMPANY_ID=10132</t>
  </si>
  <si>
    <t>E-26/200.437/2017</t>
  </si>
  <si>
    <t>Correlação entre função muscular respiratória e periférica em portadores de Anemia Falciforme</t>
  </si>
  <si>
    <t>http://www.faperj.br/downloads/resultados_ic_2016_2.pdf</t>
  </si>
  <si>
    <t>E-26/010.002009/2016</t>
  </si>
  <si>
    <t>III Simpósio Paradesportivo Carioca</t>
  </si>
  <si>
    <t>E-26/203.259/2016</t>
  </si>
  <si>
    <t>Integrando avaliação e intervenção nas Ciências da Reabilitação com métodos de realidade virtual: da modelagem e simulação a aplicação na reabilitação</t>
  </si>
  <si>
    <t>http://www.faperj.br/downloads/Lista_JCNE_para_publicação_em_PDF.pdf</t>
  </si>
  <si>
    <t>E-26/010.002486/2016</t>
  </si>
  <si>
    <t>Inovação em reabilitação no envelhecimento</t>
  </si>
  <si>
    <t>Pesquisa em Doenças do Envelhecimento no Estado do Rio de Janeiro</t>
  </si>
  <si>
    <t>http://www.faperj.br/downloads/Resultado_Edital_19_2016_Pesquisa_em_Doenças_do_Envelhecimento_no_Estado_do_RJ.pdf</t>
  </si>
  <si>
    <t>2017/1</t>
  </si>
  <si>
    <t>E-26/202.142/2017</t>
  </si>
  <si>
    <t>Capacidade cardiorrespiratória em esforço de pessoas com deficiência física que praticam esportes</t>
  </si>
  <si>
    <t>http://www.faperj.br/downloads/resultados_ic_2017_1.pdf</t>
  </si>
  <si>
    <t>E-26/203.256/2017</t>
  </si>
  <si>
    <t>Crescimento, desenvolvimento e aptidão física de crianças e adolescentes com deficiência: integrando avaliação e intervenção nas ciências da reabilitação e educação física</t>
  </si>
  <si>
    <t>http://www.faperj.br/downloads/Resultado_JCNE_2017.pdf</t>
  </si>
  <si>
    <t>2017/2</t>
  </si>
  <si>
    <t>E-26/200.214/2018</t>
  </si>
  <si>
    <t xml:space="preserve">Comparação da Validade de Métodos de Rastreio do Risco Prospectivo de Queda em Idosos </t>
  </si>
  <si>
    <t>http://www.faperj.br/downloads/Resultados_IC_2017_2.pdf</t>
  </si>
  <si>
    <t>E-26/200.160/2018</t>
  </si>
  <si>
    <t>Avaliação do impacto da produção científica na área da fisioterapia para saúde da sociedade</t>
  </si>
  <si>
    <t>E-26/200.235/2018</t>
  </si>
  <si>
    <t>Exercícios terapêuticos cognitivo-funcionais: Estudo descritivo dos exercícios utilizados durante o ensaio clínico controlado aleatorizado</t>
  </si>
  <si>
    <t>2018-1</t>
  </si>
  <si>
    <t>E-26/201.727/2018</t>
  </si>
  <si>
    <t>Esclerose sistêmica: avaliação cinemática durante o teste de caminhada de seis minutos</t>
  </si>
  <si>
    <t>http://www.faperj.br/downloads/Resultado_final_IC_2018_listagem_para_o_site_Luciana.pdf</t>
  </si>
  <si>
    <t>E-26/202.112/2018</t>
  </si>
  <si>
    <t>Relação entre crenças inadequadas e fatores psicossociais com a dor e funcionalidade de pacientes com dor lombar</t>
  </si>
  <si>
    <t>E-26/202.679/2018</t>
  </si>
  <si>
    <t>Acromegalia: Programa de reabilitação funcional e seu impacto na qualidade de vida e saúde global</t>
  </si>
  <si>
    <t>http://www.faperj.br/downloads/Resultado_JCNE_2018.pdf</t>
  </si>
  <si>
    <t>E-26/202.748/2018</t>
  </si>
  <si>
    <t>Neurociências e Tecnologia da Informação Aplicadas à Inovação em Reabilitação</t>
  </si>
  <si>
    <t>407138/2018-8</t>
  </si>
  <si>
    <t>Recondicionamento físico em doenças negligenciadas: Efeitos sobre a qualidade de vida relacionada à saúde em adultos com anemia falciforme</t>
  </si>
  <si>
    <t>http://www.cnpq.br/web/guest/chamadas-publicas?p_p_id=resultadosportlet_WAR_resultadoscnpqportlet_INSTANCE_0ZaM&amp;idDivulgacao=8242&amp;filtro=encerradas&amp;detalha=chamadaDetalhada&amp;id=47-1191-5774</t>
  </si>
  <si>
    <t>E-26/010.100996/2018</t>
  </si>
  <si>
    <t>Neuromodulação não-invasiva associada ao treino de marcha em esteira com suporte parcial de peso para melhora do equilíbrio em idosos</t>
  </si>
  <si>
    <t>Programa Universidades Sediadas</t>
  </si>
  <si>
    <t>http://www.faperj.br/downloads/Resultado_Programa_de_Apoio_às_Instituições_de_Ensino_e_Pesquisa_Sediadas_no_RJ_2018.pdf</t>
  </si>
  <si>
    <t>E-26/010.100987/2018</t>
  </si>
  <si>
    <t>Eficácia da Terapia Cognitivo-Funcional em pacientes com dores lombares e cervicais crônicas inespecíficas: ensaios clínicos controlados aleatorizados</t>
  </si>
  <si>
    <t>Programa Institucional de Bolsas de Iniciação Científica</t>
  </si>
  <si>
    <t>155242/2019-9</t>
  </si>
  <si>
    <t>Esclerodermia: Avaliação da capacidade funcional durante o teste de AVD-GLITTRE</t>
  </si>
  <si>
    <t>2018-2</t>
  </si>
  <si>
    <t>Estratégias de avaliação de tratamento de indivíduos com ataxia espnocerebelar (SCA)</t>
  </si>
  <si>
    <t>http://www.faperj.br/downloads/Resultado_do_programa_de_IC_2018_2.pdf</t>
  </si>
  <si>
    <t>2019-2</t>
  </si>
  <si>
    <t>E-26/201.898/2019</t>
  </si>
  <si>
    <t>Esclerodermia: Impacto da função da mão, musculatura periférica e função pulmonar sobre a capacidade funcional durante o teste de AVD-Glittre</t>
  </si>
  <si>
    <t>http://www.faperj.br/downloads/Resultado_Programa_de_Iniciação_Cient%C3%ADfica_IC_2019_1.pdf</t>
  </si>
  <si>
    <t>302215/2019-0</t>
  </si>
  <si>
    <t>Esclerodermia: Confiabilidade do Teste de AVD-Glittre considerando a função da mão e a reabilitação</t>
  </si>
  <si>
    <t>http://resultado.cnpq.br/7385911428422725</t>
  </si>
  <si>
    <t>2020-1</t>
  </si>
  <si>
    <t>Avaliação da capacidade funcional utilizando o teste de caminhada de seis minutos na doença pulmonar obstrutiva crônica (DPOC) e no overlap asma-DPOC</t>
  </si>
  <si>
    <t>http://www.faperj.br/downloads/Resultado_Final_Bolsas_de_Iniciação_Cientifica_2019_02.pdf</t>
  </si>
  <si>
    <t>E-26/200.503/2019</t>
  </si>
  <si>
    <t>Estratégias de avaliação e tratamento de indivíduos com ataxia espinocerebelar</t>
  </si>
  <si>
    <t>Programa Nacional de Pós-Doutorado (PNPD)</t>
  </si>
  <si>
    <t>88882.464291/2019-01</t>
  </si>
  <si>
    <t>88882.464261/2019-01</t>
  </si>
  <si>
    <t>88882.314984/2013-01</t>
  </si>
  <si>
    <t>Concessão</t>
  </si>
  <si>
    <t>E-26/200.857/2020</t>
  </si>
  <si>
    <t>http://www.faperj.br/?id=4222.2.0</t>
  </si>
  <si>
    <t>Gerenciamento do tecido neural adicionado a orientação para manter-se ativo nas medidas clínicas e na neurodinâmica do nervo ciático em pacientes com ciatalgia crônica: um ensaio clínico randomizado controlado</t>
  </si>
  <si>
    <t>Impacto da fisioterapia respiratória sobre a função pulmonar de pacientes críticos ventilados artificialmente</t>
  </si>
  <si>
    <t>Fonte</t>
  </si>
  <si>
    <t>2021-1</t>
  </si>
  <si>
    <t>http://www.faperj.br/downloads/Resultado_2021_IC_final.pdf</t>
  </si>
  <si>
    <t>Concordância e poder preditivo de métodos de avaliação de risco de queda na população idosa hospitalizada</t>
  </si>
  <si>
    <t>Avaliação do equilíbrio postural e sua associação com qualidade de vida e funcionalidade em indivíduos pós- período de contaminação pela COVID- 19</t>
  </si>
  <si>
    <t>2020-2</t>
  </si>
  <si>
    <t>http://www.faperj.br/downloads/formularios/resultado_APQ1_2009_2.pdf</t>
  </si>
  <si>
    <t>Avaliação postural e eletromiográfica de idosos com disfunção vestibular periférica</t>
  </si>
  <si>
    <t>https://www.gov.br/capes/pt-br/centrais-de-conteudo/resultado-edital-04-2012-2013-pdf</t>
  </si>
  <si>
    <t>http://memoria2.cnpq.br/web/guest/chamadas-publicas?p_p_id=resultadosportlet_WAR_resultadoscnpqportlet_INSTANCE_0ZaM&amp;idDivulgacao=7883&amp;filtro=resultados&amp;detalha=chamadaDetalhada&amp;exibe=exibe&amp;id=156-108-5377&amp;idResultado=156-108-5377</t>
  </si>
  <si>
    <t>E-26/202.177/2021</t>
  </si>
  <si>
    <t>E-26/201.398/2021</t>
  </si>
  <si>
    <t>http://memoria2.cnpq.br/web/guest/chamadas-publicas?p_p_id=resultadosportlet_WAR_resultadoscnpqportlet_INSTANCE_0ZaM&amp;filtro=resultados&amp;detalha=chamadaDetalhada&amp;exibe=exibe&amp;idResultado=47-721-3978&amp;id=47-721-3978</t>
  </si>
  <si>
    <t>http://www.faperj.br/downloads/Resultado_Apoio_aos_Programas_e_Cursos_de_Pós-graduação_Stricto_sensu_do_Estado_do_Rio_de_Janeiro_2021.pdf</t>
  </si>
  <si>
    <t>Apoio ao Programa de Pós-graduação Stricto Sensu em Ciências da Reabilitação</t>
  </si>
  <si>
    <t>E-26/110.476/2010</t>
  </si>
  <si>
    <t>E-26/111.629/2010</t>
  </si>
  <si>
    <t>E-26/203.512/2021</t>
  </si>
  <si>
    <t>E-26/211.104/2021</t>
  </si>
  <si>
    <t>Fatores preditivos e autopercepção sobre dor musculoesquelética em indivíduos com alta hospitalar após COVID-19</t>
  </si>
  <si>
    <t>http://www.faperj.br/downloads/Resultado_Edital_FAPERJ_Nº_27_2021___Aux%C3%ADlio_Básico_à_Pesquisa_(APQ1)_em_ICTs_Sediadas_no_Estado_do_Rio_de_Janeiro.pdf</t>
  </si>
  <si>
    <t xml:space="preserve"> Avaliação da estabilidade postural na saúde e doenças neurológicas com métodos computacionais</t>
  </si>
  <si>
    <t>http://memoria2.cnpq.br/web/guest/chamadas-publicas?p_p_id=resultadosportlet_WAR_resultadoscnpqportlet_INSTANCE_0ZaM&amp;filtro=abertas&amp;detalha=chamadaDivulgada&amp;idDivulgacao=10162</t>
  </si>
  <si>
    <t>2021-2</t>
  </si>
  <si>
    <t>Uso da oscilometria de impulso e da reabilitação pulmonar domiciliar no acompanhamento dos sobreviventes da COVID-19 na Zona da Leopoldina</t>
  </si>
  <si>
    <t>Cientista do Nosso Estado (CNE)</t>
  </si>
  <si>
    <t>https://www.faperj.br/rp/downloads/Lista_de_Contemplados_Edição_2021_JCNE.pdf</t>
  </si>
  <si>
    <t>https://www.faperj.br/rp/downloads/Lista_de_Contemplados_Edição_2021_CNE.pdf</t>
  </si>
  <si>
    <t>Terapia Cognitivo-Funcional comparada à Pilates em pacientes idosos com dor lombar crônica submetidos a teleatendimento: ensaio clínico randomizado aleatorizado</t>
  </si>
  <si>
    <t>315453/2021-4</t>
  </si>
  <si>
    <t>Programa de Suporte à Pós-Graduação de IES Particulares (PROSUP)</t>
  </si>
  <si>
    <t>E-26/200.929/2022</t>
  </si>
  <si>
    <t>23038.001971/2022-69</t>
  </si>
  <si>
    <t>23038.001989/2020-07</t>
  </si>
  <si>
    <t>E-26/211.638/2021</t>
  </si>
  <si>
    <t>Bolsas de Mestrado e Doutorado no País</t>
  </si>
  <si>
    <t>Bolsas de Pós-Doutorado no País</t>
  </si>
  <si>
    <t>23038.000114/2020-80</t>
  </si>
  <si>
    <t>Bolsas de Doutorado Sanduíche no Exterior</t>
  </si>
  <si>
    <t>Programa de Doutorado Sanduíche no Exterior (PDSE)</t>
  </si>
  <si>
    <t>https://www.gov.br/capes/pt-br/centrais-de-conteudo/resultados-dos-editais/EDITAL192020RESULTADOFINAL.pdf</t>
  </si>
  <si>
    <t>Thiago Lemos de Carvalho</t>
  </si>
  <si>
    <t>Laura Alice Santos de Oliveira</t>
  </si>
  <si>
    <t>Susana Ortiz Costa</t>
  </si>
  <si>
    <t>Alex Souto Maior</t>
  </si>
  <si>
    <t>Leandro Alberto Calazans Nogueira</t>
  </si>
  <si>
    <t>Julio Guilherne Silva</t>
  </si>
  <si>
    <t>https://www.faperj.br/rp/downloads/Resultado_Edital_FAPERJ_Nº_06_2022_Programa_de_Bolsa_de_Iniciação_Cient%C3%ADfica.pdf</t>
  </si>
  <si>
    <t>Programa de Desenvolvimento da Pós-Graduação (PDPG) Emergencial de Consolidação Estratégica dos Programas de Pós-Graduação stricto sensu acadêmicos</t>
  </si>
  <si>
    <t>https://www.gov.br/capes/pt-br/acesso-a-informacao/acoes-e-programas/bolsas/programas-estrategicos/desenvolvimento-regional/programa-de-desenvolvimento-da-pos-graduacao-estrategico-de-consolidacao-dos-programas-de-pos-graduacao-stricto-sensu-academicos</t>
  </si>
  <si>
    <t>88887.708718/2022-00</t>
  </si>
  <si>
    <t>PDPG Emergencial de Consolidação Estratégica dos Programas de Pós-Graduação (PPGs) stricto sensu acadêmicos com notas 3 e 4</t>
  </si>
  <si>
    <t>88881.708719/2022-01</t>
  </si>
  <si>
    <t>Edital Nº 14/2022</t>
  </si>
  <si>
    <t>Edital Nº 12</t>
  </si>
  <si>
    <t>Edital Nº 6</t>
  </si>
  <si>
    <t>Edital Nº 4</t>
  </si>
  <si>
    <t>Edital Nº 10</t>
  </si>
  <si>
    <t>Edital Nº 3</t>
  </si>
  <si>
    <t>Chamada Nº 3</t>
  </si>
  <si>
    <t>Edital Nº 9</t>
  </si>
  <si>
    <t>Edital Nº 11</t>
  </si>
  <si>
    <t>Edital Nº 29</t>
  </si>
  <si>
    <t>Edital Nº 27</t>
  </si>
  <si>
    <t>VIII Fórum Nacional de Pesquisa e Pós-Graduação Strictu Sensu em Fisioterapia</t>
  </si>
  <si>
    <t>Desenvolvimento de modelo de negócio para sistema de captura de movimento tridimensional sem marcadores atráves de inteligencia artificial</t>
  </si>
  <si>
    <t>https://www.faperj.br/rp/downloads/Resultado_da_2ª_Etapa_Edital_FAPERJ_Nº_14_2022___Doutor_Empreendedor_Transformando_Conhecimento_em_Inovação.pdf</t>
  </si>
  <si>
    <t>E-26/204.215/2022</t>
  </si>
  <si>
    <t>Alterações longitudinais no Teste de AVD-Glittre em pacientes com Esclerodermia antes e após reabilitação</t>
  </si>
  <si>
    <t>e-26/201.357/2022</t>
  </si>
  <si>
    <t>30196712022-9</t>
  </si>
  <si>
    <t>http://memoria2.cnpq.br/web/guest/chamadas-publicas?p_p_id=resultadosportlet_WAR_resultadoscnpqportlet_INSTANCE_0ZaM&amp;filtro=encerradas&amp;detalha=chamadaDivulgada&amp;idDivulgacao=10628</t>
  </si>
  <si>
    <t>Alterações longitudinais no Teste de AVD-Glittre em pacientes com câncer de pulmão: Análise pré e pós-operatória usando reabilitação em ensaio randomizado controlado</t>
  </si>
  <si>
    <t>E-26/204.560/2022</t>
  </si>
  <si>
    <t>SEI-260.117/2023</t>
  </si>
  <si>
    <t>Programa Doutor Empreendedor</t>
  </si>
  <si>
    <t>IFTO</t>
  </si>
  <si>
    <t>Edital No 27/2019/REI/IFTO</t>
  </si>
  <si>
    <t>23235.008495/2020-19</t>
  </si>
  <si>
    <t>Pró-Qualificar</t>
  </si>
  <si>
    <t>http://www.ifto.edu.br/ifto/reitoria/diretoria-sistemica/dgp/seletivos-dgp/processo-seletivo/edital-de-abertura-n-o-27-2019/edital-27-2019-pro-qualificar.pdf</t>
  </si>
  <si>
    <t>23038.003788/2023-89</t>
  </si>
  <si>
    <t>https://www.in.gov.br/web/dou/-/extrato-de-termo-de-cooperacao-tecnica-478372214</t>
  </si>
  <si>
    <t>https://www.in.gov.br/web/dou/-/extrato-de-cooperacao-tecnica-201904966</t>
  </si>
  <si>
    <t>23038.009043/2019-47</t>
  </si>
  <si>
    <t>https://www.in.gov.br/web/dou/-/extrato-de-termo-de-cooperacao-tecnica-407200613</t>
  </si>
  <si>
    <t>23038.007223/2022-90</t>
  </si>
  <si>
    <t>https://www.in.gov.br/web/dou/-/extrato-de-termo-de-cooperacao-tecnica-42867806</t>
  </si>
  <si>
    <t>23038.000222/2016-76</t>
  </si>
  <si>
    <t>FAPEMIG</t>
  </si>
  <si>
    <t>Luciana Crepaldi Lunkes</t>
  </si>
  <si>
    <t>PROGRAMA INSTITUCIONAL DE BOLSAS DE INICIAÇÃO CIENTÍFICA – PIBIC/CNPq  EDITAL 2021/01</t>
  </si>
  <si>
    <t>https://unilavras.edu.br/new_site/wp-content/uploads/2021/04/Edital-2021-CNPQ-1.pdf</t>
  </si>
  <si>
    <t>Edital Nº 09/2022</t>
  </si>
  <si>
    <t>Edital Nº 2021/01</t>
  </si>
  <si>
    <t xml:space="preserve">PROGRAMA INSTITUCIONAL DE BOLSAS DE INICIAÇÃO CIENTÍFICA – PIBIC / FAPEMIG  EDITAL 01/2021  </t>
  </si>
  <si>
    <t>https://unilavras.edu.br/new_site/wp-content/uploads/2021/04/Edital-2021-Fapemig-1.pdf</t>
  </si>
  <si>
    <t>Edital Nº 01/2021</t>
  </si>
  <si>
    <t>Estudo de revisão sobre a presença de dor cervical associada ao “text neck” utilizando os critérios de causalidade de Hill</t>
  </si>
  <si>
    <t>A influência da prática do pilates nos sintomas de ansiedade, estresse e depressão em estudantes</t>
  </si>
  <si>
    <t>Text neck: definição conceitual e de um ponto de corte para a avaliação quantitativa</t>
  </si>
  <si>
    <t>E-26/202.978/2023</t>
  </si>
  <si>
    <t>Substituição de Bolsa de Iniciação Científica (IC)</t>
  </si>
  <si>
    <t>IC2023S</t>
  </si>
  <si>
    <t>ID</t>
  </si>
  <si>
    <t>Contribuição do Teste AVD-Glittre acoplado às medidas de ventilação pulmonar na avaliação de indivíduos obesos</t>
  </si>
  <si>
    <t>Desenvolvimento e validação de equações de referência da estabilidade postural na postura ortostática</t>
  </si>
  <si>
    <t>https://www.faperj.br/rp/downloads/Resultado_Final_Edital_Nº_04_2023___Bolsa_de_Iniciação_Científica_(IC).pdf</t>
  </si>
  <si>
    <t>408494/2023-9</t>
  </si>
  <si>
    <t>Desenvolvimento e validação de métodos computacionais e M-Health na predição de quedas para reabilitação de idosos com comprometimento neuromusculoesquelético</t>
  </si>
  <si>
    <t>Custeio</t>
  </si>
  <si>
    <t>http://resultado.cnpq.br/4076356954450370</t>
  </si>
  <si>
    <t>401633/2023-3</t>
  </si>
  <si>
    <t>Reabilitando pessoas com doença pulmonar pós-tuberculose: Um ensaio randomizado controlado</t>
  </si>
  <si>
    <t>E-26/200.834/2024</t>
  </si>
  <si>
    <t>E-26/200.830/2024</t>
  </si>
  <si>
    <t>23038.001768/2024-54</t>
  </si>
  <si>
    <t>País</t>
  </si>
  <si>
    <t>Brasil</t>
  </si>
  <si>
    <t>Edital N°20/2023</t>
  </si>
  <si>
    <t>Métodos Computacionais Avançados para Estudo do Equilíbrio Postural na Saúde e Doenças Neuromusculares</t>
  </si>
  <si>
    <t>Agnaldo Jose Lopes</t>
  </si>
  <si>
    <t>Arthur De Sa Ferreira</t>
  </si>
  <si>
    <t>Cristina Marcia Dias</t>
  </si>
  <si>
    <t>Erika De Carvalho Rodrigues</t>
  </si>
  <si>
    <t>Fernando Silva Guimaraes</t>
  </si>
  <si>
    <t>Juliana Flavia De Oliveira</t>
  </si>
  <si>
    <t>Lilian Ramiro Felicio</t>
  </si>
  <si>
    <t>Miriam Raquel Meira Mainenti</t>
  </si>
  <si>
    <t>Ney Armando De Mello Meziat Filho</t>
  </si>
  <si>
    <t>Andre Luis Dos Santos Silva</t>
  </si>
  <si>
    <t>Patricia Dos Santos Vigario</t>
  </si>
  <si>
    <t>Renato Santos De Almeida</t>
  </si>
  <si>
    <t>Sara Lucia Silveira De Menezes</t>
  </si>
  <si>
    <t>https://www.faperj.br/rp/downloads/Resultado_Final_Edital_FAPERJ_N%C2%BA_20_2023_%E2%80%93_Programa_Cientista_do_Nosso_Estado.pdf</t>
  </si>
  <si>
    <t>E-26/204.369/2024</t>
  </si>
  <si>
    <t>Edital N°17/2024</t>
  </si>
  <si>
    <t>Programa Pós-Doutorado Nota10 (PDR10)</t>
  </si>
  <si>
    <t>Percepções e experiências de pacientes com ciatalgia crônica que foram submetidos apenas à orientação para se manter ativo em um ensaio clínico: um estudo qualitativo</t>
  </si>
  <si>
    <t>https://www.faperj.br/rp/downloads/Resultado_preliminar_Edital_FAPERJ_Nº_17_2024_–_Pós-Doutorado_Nota_10.pdf</t>
  </si>
  <si>
    <t>Edital Nº 23</t>
  </si>
  <si>
    <t>O efeito do biofeedback por posturografia sobre a atividade muscular na postura ortostática em idosos</t>
  </si>
  <si>
    <t>Fabio Vieira dos Anjos</t>
  </si>
  <si>
    <t>Educação e esporte: unindo pilares para a reabilitação de pessoas com deficiência</t>
  </si>
  <si>
    <t>https://www.faperj.br/rp/downloads/Resultado_Preliminar_Edital_FAPERJ_Nº_23_2024_–_Bolsa_de_Iniciação_Científica_(IC).pdf</t>
  </si>
  <si>
    <t>E-26/200.180/2025</t>
  </si>
  <si>
    <t>E-26/201.127/2025</t>
  </si>
  <si>
    <t>E-26/201.003/2025</t>
  </si>
  <si>
    <t>Canadá</t>
  </si>
  <si>
    <t>McMaster University</t>
  </si>
  <si>
    <t>Assessing pain-related maladaptive functional behaviors in chronic disabling low back pain with cognitive functional therapy approach</t>
  </si>
  <si>
    <t>Michael G. DeGroote Institute for Pain Research and Care (IPRC) 2024 Research Seed Grant Competition</t>
  </si>
  <si>
    <t>https://pain-institute.healthsci.mcmaster.ca/awards/past-recipients-2023-2/</t>
  </si>
  <si>
    <t>IPRC Seed Grant</t>
  </si>
  <si>
    <t>Edital Nº 18/2024</t>
  </si>
  <si>
    <t>Em processamento</t>
  </si>
  <si>
    <t>Métodos Computacionais Avançados para Estudo do Equilíbrio Postural na Saúde e Doenças Neuromuscular</t>
  </si>
  <si>
    <t>https://www.gov.br/cnpq/pt-br/assuntos/noticias/cnpq-em-acao/bolsa-de-produtividade-resultado-final/Chamada182024ResultadoFinalVF.pdf</t>
  </si>
  <si>
    <t>Edital nº 07</t>
  </si>
  <si>
    <t>ReabiTEC – Oficina de Tecnologia Assistiva com Reuso e Sustentabilidade</t>
  </si>
  <si>
    <t>Programa PISTA: Conectando Territórios Inovadores</t>
  </si>
  <si>
    <t>https://www.faperj.br/rp/downloads/Resultado_Preliminar_Edital_FAPERJ_Nº_07_2025_–_Programa_Pista_Conectando_Territórios_Inovadores.pdf</t>
  </si>
  <si>
    <t>Mãos que curam - Formação em Massoterapia para Mulheres na Comunidade</t>
  </si>
  <si>
    <t>Camila de Oliveira Goulart Villas Boas</t>
  </si>
  <si>
    <t>CriaEdu3D: Inclusão e Equidade Social através de Tecnologias Acessíveis na Educação de Crianças com Transtorno do Espectro Autista</t>
  </si>
  <si>
    <t>ASSIST-TEL ALEMÃO: AÇÕES DE SAÚDE MENTAL E DIGITAL PARA MÃES DO COMPLEXO DO ALEMÃO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</si>
</sst>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name val="Arial"/>
      <family val="2"/>
    </font>
    <font>
      <sz val="12"/>
      <color rgb="FF37404E"/>
      <name val="Arial"/>
      <family val="2"/>
    </font>
    <font>
      <sz val="12"/>
      <color rgb="FF000000"/>
      <name val="Arial"/>
      <family val="2"/>
    </font>
    <font>
      <sz val="12"/>
      <color rgb="FFFF0000"/>
      <name val="Arial"/>
      <family val="2"/>
    </font>
    <font>
      <u/>
      <sz val="12"/>
      <color theme="10"/>
      <name val="Arial"/>
      <family val="2"/>
    </font>
    <font>
      <b/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2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29">
    <xf numFmtId="0" fontId="0" fillId="0" borderId="0" xfId="0"/>
    <xf numFmtId="1" fontId="4" fillId="2" borderId="0" xfId="0" applyNumberFormat="1" applyFont="1" applyFill="1" applyAlignment="1">
      <alignment horizontal="center" vertical="center" wrapText="1"/>
    </xf>
    <xf numFmtId="49" fontId="4" fillId="2" borderId="0" xfId="0" applyNumberFormat="1" applyFont="1" applyFill="1" applyAlignment="1">
      <alignment horizontal="center" vertical="center" wrapText="1"/>
    </xf>
    <xf numFmtId="164" fontId="4" fillId="2" borderId="0" xfId="0" applyNumberFormat="1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" fontId="3" fillId="0" borderId="0" xfId="0" applyNumberFormat="1" applyFont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 wrapText="1"/>
    </xf>
    <xf numFmtId="164" fontId="3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 wrapText="1"/>
    </xf>
    <xf numFmtId="49" fontId="6" fillId="0" borderId="0" xfId="0" applyNumberFormat="1" applyFont="1" applyAlignment="1">
      <alignment horizontal="center" vertical="center" wrapText="1"/>
    </xf>
    <xf numFmtId="164" fontId="5" fillId="0" borderId="0" xfId="0" applyNumberFormat="1" applyFont="1" applyAlignment="1">
      <alignment horizontal="center" vertical="center" wrapText="1"/>
    </xf>
    <xf numFmtId="164" fontId="7" fillId="0" borderId="0" xfId="0" applyNumberFormat="1" applyFont="1" applyAlignment="1">
      <alignment horizontal="center" vertical="center" wrapText="1"/>
    </xf>
    <xf numFmtId="0" fontId="8" fillId="3" borderId="0" xfId="0" applyFont="1" applyFill="1" applyAlignment="1">
      <alignment horizontal="center" vertical="center" wrapText="1"/>
    </xf>
    <xf numFmtId="164" fontId="3" fillId="3" borderId="0" xfId="0" applyNumberFormat="1" applyFont="1" applyFill="1" applyAlignment="1">
      <alignment horizontal="center" vertical="center" wrapText="1"/>
    </xf>
    <xf numFmtId="0" fontId="9" fillId="0" borderId="0" xfId="127" applyNumberFormat="1" applyFont="1" applyBorder="1" applyAlignment="1">
      <alignment horizontal="center" vertical="center" wrapText="1"/>
    </xf>
    <xf numFmtId="0" fontId="9" fillId="3" borderId="0" xfId="127" applyNumberFormat="1" applyFont="1" applyFill="1" applyBorder="1" applyAlignment="1">
      <alignment horizontal="center" vertical="center" wrapText="1"/>
    </xf>
    <xf numFmtId="0" fontId="9" fillId="0" borderId="0" xfId="127" applyNumberFormat="1" applyFont="1" applyFill="1" applyBorder="1" applyAlignment="1">
      <alignment horizontal="center" vertical="center" wrapText="1"/>
    </xf>
    <xf numFmtId="49" fontId="7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49" fontId="3" fillId="3" borderId="0" xfId="0" applyNumberFormat="1" applyFont="1" applyFill="1" applyAlignment="1">
      <alignment horizontal="center" vertical="center" wrapText="1"/>
    </xf>
    <xf numFmtId="0" fontId="1" fillId="0" borderId="0" xfId="127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1" fontId="10" fillId="2" borderId="0" xfId="0" applyNumberFormat="1" applyFont="1" applyFill="1" applyAlignment="1">
      <alignment horizontal="center" vertical="center" wrapText="1"/>
    </xf>
    <xf numFmtId="164" fontId="3" fillId="4" borderId="0" xfId="0" applyNumberFormat="1" applyFont="1" applyFill="1" applyAlignment="1">
      <alignment horizontal="center" vertical="center" wrapText="1"/>
    </xf>
    <xf numFmtId="164" fontId="7" fillId="4" borderId="0" xfId="0" applyNumberFormat="1" applyFont="1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</cellXfs>
  <cellStyles count="129">
    <cellStyle name="Hiperlink" xfId="61" builtinId="8" hidden="1"/>
    <cellStyle name="Hiperlink" xfId="103" builtinId="8" hidden="1"/>
    <cellStyle name="Hiperlink" xfId="115" builtinId="8" hidden="1"/>
    <cellStyle name="Hiperlink" xfId="123" builtinId="8" hidden="1"/>
    <cellStyle name="Hiperlink" xfId="117" builtinId="8" hidden="1"/>
    <cellStyle name="Hiperlink" xfId="105" builtinId="8" hidden="1"/>
    <cellStyle name="Hiperlink" xfId="97" builtinId="8" hidden="1"/>
    <cellStyle name="Hiperlink" xfId="85" builtinId="8" hidden="1"/>
    <cellStyle name="Hiperlink" xfId="73" builtinId="8" hidden="1"/>
    <cellStyle name="Hiperlink" xfId="93" builtinId="8" hidden="1"/>
    <cellStyle name="Hiperlink" xfId="125" builtinId="8" hidden="1"/>
    <cellStyle name="Hiperlink" xfId="79" builtinId="8" hidden="1"/>
    <cellStyle name="Hiperlink" xfId="87" builtinId="8" hidden="1"/>
    <cellStyle name="Hiperlink" xfId="99" builtinId="8" hidden="1"/>
    <cellStyle name="Hiperlink" xfId="71" builtinId="8" hidden="1"/>
    <cellStyle name="Hiperlink" xfId="67" builtinId="8" hidden="1"/>
    <cellStyle name="Hiperlink" xfId="63" builtinId="8" hidden="1"/>
    <cellStyle name="Hiperlink" xfId="75" builtinId="8" hidden="1"/>
    <cellStyle name="Hiperlink" xfId="95" builtinId="8" hidden="1"/>
    <cellStyle name="Hiperlink" xfId="91" builtinId="8" hidden="1"/>
    <cellStyle name="Hiperlink" xfId="83" builtinId="8" hidden="1"/>
    <cellStyle name="Hiperlink" xfId="111" builtinId="8" hidden="1"/>
    <cellStyle name="Hiperlink" xfId="109" builtinId="8" hidden="1"/>
    <cellStyle name="Hiperlink" xfId="77" builtinId="8" hidden="1"/>
    <cellStyle name="Hiperlink" xfId="81" builtinId="8" hidden="1"/>
    <cellStyle name="Hiperlink" xfId="89" builtinId="8" hidden="1"/>
    <cellStyle name="Hiperlink" xfId="101" builtinId="8" hidden="1"/>
    <cellStyle name="Hiperlink" xfId="113" builtinId="8" hidden="1"/>
    <cellStyle name="Hiperlink" xfId="121" builtinId="8" hidden="1"/>
    <cellStyle name="Hiperlink" xfId="119" builtinId="8" hidden="1"/>
    <cellStyle name="Hiperlink" xfId="107" builtinId="8" hidden="1"/>
    <cellStyle name="Hiperlink" xfId="69" builtinId="8" hidden="1"/>
    <cellStyle name="Hiperlink" xfId="23" builtinId="8" hidden="1"/>
    <cellStyle name="Hiperlink" xfId="33" builtinId="8" hidden="1"/>
    <cellStyle name="Hiperlink" xfId="9" builtinId="8" hidden="1"/>
    <cellStyle name="Hiperlink" xfId="19" builtinId="8" hidden="1"/>
    <cellStyle name="Hiperlink" xfId="5" builtinId="8" hidden="1"/>
    <cellStyle name="Hiperlink" xfId="3" builtinId="8" hidden="1"/>
    <cellStyle name="Hiperlink" xfId="7" builtinId="8" hidden="1"/>
    <cellStyle name="Hiperlink" xfId="17" builtinId="8" hidden="1"/>
    <cellStyle name="Hiperlink" xfId="15" builtinId="8" hidden="1"/>
    <cellStyle name="Hiperlink" xfId="25" builtinId="8" hidden="1"/>
    <cellStyle name="Hiperlink" xfId="41" builtinId="8" hidden="1"/>
    <cellStyle name="Hiperlink" xfId="57" builtinId="8" hidden="1"/>
    <cellStyle name="Hiperlink" xfId="51" builtinId="8" hidden="1"/>
    <cellStyle name="Hiperlink" xfId="45" builtinId="8" hidden="1"/>
    <cellStyle name="Hiperlink" xfId="39" builtinId="8" hidden="1"/>
    <cellStyle name="Hiperlink" xfId="29" builtinId="8" hidden="1"/>
    <cellStyle name="Hiperlink" xfId="35" builtinId="8" hidden="1"/>
    <cellStyle name="Hiperlink" xfId="55" builtinId="8" hidden="1"/>
    <cellStyle name="Hiperlink" xfId="11" builtinId="8" hidden="1"/>
    <cellStyle name="Hiperlink" xfId="1" builtinId="8" hidden="1"/>
    <cellStyle name="Hiperlink" xfId="13" builtinId="8" hidden="1"/>
    <cellStyle name="Hiperlink" xfId="37" builtinId="8" hidden="1"/>
    <cellStyle name="Hiperlink" xfId="43" builtinId="8" hidden="1"/>
    <cellStyle name="Hiperlink" xfId="47" builtinId="8" hidden="1"/>
    <cellStyle name="Hiperlink" xfId="53" builtinId="8" hidden="1"/>
    <cellStyle name="Hiperlink" xfId="49" builtinId="8" hidden="1"/>
    <cellStyle name="Hiperlink" xfId="59" builtinId="8" hidden="1"/>
    <cellStyle name="Hiperlink" xfId="27" builtinId="8" hidden="1"/>
    <cellStyle name="Hiperlink" xfId="31" builtinId="8" hidden="1"/>
    <cellStyle name="Hiperlink" xfId="21" builtinId="8" hidden="1"/>
    <cellStyle name="Hiperlink" xfId="65" builtinId="8" hidden="1"/>
    <cellStyle name="Hiperlink" xfId="127" builtinId="8"/>
    <cellStyle name="Hiperlink Visitado" xfId="28" builtinId="9" hidden="1"/>
    <cellStyle name="Hiperlink Visitado" xfId="102" builtinId="9" hidden="1"/>
    <cellStyle name="Hiperlink Visitado" xfId="104" builtinId="9" hidden="1"/>
    <cellStyle name="Hiperlink Visitado" xfId="110" builtinId="9" hidden="1"/>
    <cellStyle name="Hiperlink Visitado" xfId="116" builtinId="9" hidden="1"/>
    <cellStyle name="Hiperlink Visitado" xfId="118" builtinId="9" hidden="1"/>
    <cellStyle name="Hiperlink Visitado" xfId="120" builtinId="9" hidden="1"/>
    <cellStyle name="Hiperlink Visitado" xfId="126" builtinId="9" hidden="1"/>
    <cellStyle name="Hiperlink Visitado" xfId="114" builtinId="9" hidden="1"/>
    <cellStyle name="Hiperlink Visitado" xfId="106" builtinId="9" hidden="1"/>
    <cellStyle name="Hiperlink Visitado" xfId="90" builtinId="9" hidden="1"/>
    <cellStyle name="Hiperlink Visitado" xfId="82" builtinId="9" hidden="1"/>
    <cellStyle name="Hiperlink Visitado" xfId="74" builtinId="9" hidden="1"/>
    <cellStyle name="Hiperlink Visitado" xfId="108" builtinId="9" hidden="1"/>
    <cellStyle name="Hiperlink Visitado" xfId="80" builtinId="9" hidden="1"/>
    <cellStyle name="Hiperlink Visitado" xfId="84" builtinId="9" hidden="1"/>
    <cellStyle name="Hiperlink Visitado" xfId="88" builtinId="9" hidden="1"/>
    <cellStyle name="Hiperlink Visitado" xfId="92" builtinId="9" hidden="1"/>
    <cellStyle name="Hiperlink Visitado" xfId="94" builtinId="9" hidden="1"/>
    <cellStyle name="Hiperlink Visitado" xfId="72" builtinId="9" hidden="1"/>
    <cellStyle name="Hiperlink Visitado" xfId="76" builtinId="9" hidden="1"/>
    <cellStyle name="Hiperlink Visitado" xfId="78" builtinId="9" hidden="1"/>
    <cellStyle name="Hiperlink Visitado" xfId="70" builtinId="9" hidden="1"/>
    <cellStyle name="Hiperlink Visitado" xfId="64" builtinId="9" hidden="1"/>
    <cellStyle name="Hiperlink Visitado" xfId="68" builtinId="9" hidden="1"/>
    <cellStyle name="Hiperlink Visitado" xfId="96" builtinId="9" hidden="1"/>
    <cellStyle name="Hiperlink Visitado" xfId="86" builtinId="9" hidden="1"/>
    <cellStyle name="Hiperlink Visitado" xfId="122" builtinId="9" hidden="1"/>
    <cellStyle name="Hiperlink Visitado" xfId="98" builtinId="9" hidden="1"/>
    <cellStyle name="Hiperlink Visitado" xfId="124" builtinId="9" hidden="1"/>
    <cellStyle name="Hiperlink Visitado" xfId="112" builtinId="9" hidden="1"/>
    <cellStyle name="Hiperlink Visitado" xfId="100" builtinId="9" hidden="1"/>
    <cellStyle name="Hiperlink Visitado" xfId="34" builtinId="9" hidden="1"/>
    <cellStyle name="Hiperlink Visitado" xfId="14" builtinId="9" hidden="1"/>
    <cellStyle name="Hiperlink Visitado" xfId="16" builtinId="9" hidden="1"/>
    <cellStyle name="Hiperlink Visitado" xfId="22" builtinId="9" hidden="1"/>
    <cellStyle name="Hiperlink Visitado" xfId="24" builtinId="9" hidden="1"/>
    <cellStyle name="Hiperlink Visitado" xfId="8" builtinId="9" hidden="1"/>
    <cellStyle name="Hiperlink Visitado" xfId="10" builtinId="9" hidden="1"/>
    <cellStyle name="Hiperlink Visitado" xfId="12" builtinId="9" hidden="1"/>
    <cellStyle name="Hiperlink Visitado" xfId="6" builtinId="9" hidden="1"/>
    <cellStyle name="Hiperlink Visitado" xfId="2" builtinId="9" hidden="1"/>
    <cellStyle name="Hiperlink Visitado" xfId="26" builtinId="9" hidden="1"/>
    <cellStyle name="Hiperlink Visitado" xfId="18" builtinId="9" hidden="1"/>
    <cellStyle name="Hiperlink Visitado" xfId="50" builtinId="9" hidden="1"/>
    <cellStyle name="Hiperlink Visitado" xfId="56" builtinId="9" hidden="1"/>
    <cellStyle name="Hiperlink Visitado" xfId="46" builtinId="9" hidden="1"/>
    <cellStyle name="Hiperlink Visitado" xfId="38" builtinId="9" hidden="1"/>
    <cellStyle name="Hiperlink Visitado" xfId="4" builtinId="9" hidden="1"/>
    <cellStyle name="Hiperlink Visitado" xfId="20" builtinId="9" hidden="1"/>
    <cellStyle name="Hiperlink Visitado" xfId="44" builtinId="9" hidden="1"/>
    <cellStyle name="Hiperlink Visitado" xfId="48" builtinId="9" hidden="1"/>
    <cellStyle name="Hiperlink Visitado" xfId="52" builtinId="9" hidden="1"/>
    <cellStyle name="Hiperlink Visitado" xfId="54" builtinId="9" hidden="1"/>
    <cellStyle name="Hiperlink Visitado" xfId="58" builtinId="9" hidden="1"/>
    <cellStyle name="Hiperlink Visitado" xfId="60" builtinId="9" hidden="1"/>
    <cellStyle name="Hiperlink Visitado" xfId="62" builtinId="9" hidden="1"/>
    <cellStyle name="Hiperlink Visitado" xfId="36" builtinId="9" hidden="1"/>
    <cellStyle name="Hiperlink Visitado" xfId="40" builtinId="9" hidden="1"/>
    <cellStyle name="Hiperlink Visitado" xfId="42" builtinId="9" hidden="1"/>
    <cellStyle name="Hiperlink Visitado" xfId="30" builtinId="9" hidden="1"/>
    <cellStyle name="Hiperlink Visitado" xfId="32" builtinId="9" hidden="1"/>
    <cellStyle name="Hiperlink Visitado" xfId="66" builtinId="9" hidden="1"/>
    <cellStyle name="Hyperlink" xfId="128" xr:uid="{00000000-000B-0000-0000-000008000000}"/>
    <cellStyle name="Normal" xfId="0" builtinId="0"/>
  </cellStyles>
  <dxfs count="0"/>
  <tableStyles count="0" defaultTableStyle="TableStyleMedium2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n.gov.br/web/dou/-/extrato-de-termo-de-cooperacao-tecnica-478372214" TargetMode="External"/><Relationship Id="rId7" Type="http://schemas.openxmlformats.org/officeDocument/2006/relationships/hyperlink" Target="https://www.faperj.br/rp/downloads/Resultado_Edital_N%C2%BA_04_2023___Bolsa_de_Inicia%C3%A7%C3%A3o_Cient%C3%ADfica_(IC).pdf" TargetMode="External"/><Relationship Id="rId2" Type="http://schemas.openxmlformats.org/officeDocument/2006/relationships/hyperlink" Target="http://www.ifto.edu.br/ifto/reitoria/diretoria-sistemica/dgp/seletivos-dgp/processo-seletivo/edital-de-abertura-n-o-27-2019/edital-27-2019-pro-qualificar.pdf" TargetMode="External"/><Relationship Id="rId1" Type="http://schemas.openxmlformats.org/officeDocument/2006/relationships/hyperlink" Target="https://www.gov.br/capes/pt-br/centrais-de-conteudo/resultados-dos-editais/EDITAL192020RESULTADOFINAL.pdf" TargetMode="External"/><Relationship Id="rId6" Type="http://schemas.openxmlformats.org/officeDocument/2006/relationships/hyperlink" Target="https://www.faperj.br/rp/downloads/Resultado_Edital_N%C2%BA_04_2023___Bolsa_de_Inicia%C3%A7%C3%A3o_Cient%C3%ADfica_(IC).pdf" TargetMode="External"/><Relationship Id="rId5" Type="http://schemas.openxmlformats.org/officeDocument/2006/relationships/hyperlink" Target="http://www.faperj.br/downloads/Resultado_do_programa_de_IC_2018_2.pdf" TargetMode="External"/><Relationship Id="rId4" Type="http://schemas.openxmlformats.org/officeDocument/2006/relationships/hyperlink" Target="https://unilavras.edu.br/new_site/wp-content/uploads/2021/04/Edital-2021-Fapemig-1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M181"/>
  <sheetViews>
    <sheetView tabSelected="1" zoomScale="75" zoomScaleNormal="100" workbookViewId="0">
      <pane xSplit="3" ySplit="1" topLeftCell="D157" activePane="bottomRight" state="frozen"/>
      <selection pane="topRight" activeCell="C1" sqref="C1"/>
      <selection pane="bottomLeft" activeCell="A2" sqref="A2"/>
      <selection pane="bottomRight" activeCell="A181" sqref="A181"/>
    </sheetView>
  </sheetViews>
  <sheetFormatPr baseColWidth="10" defaultColWidth="8.83203125" defaultRowHeight="16" x14ac:dyDescent="0.2"/>
  <cols>
    <col min="1" max="1" width="8.83203125" style="9"/>
    <col min="2" max="2" width="12.5" style="6" customWidth="1"/>
    <col min="3" max="3" width="11.6640625" style="7" customWidth="1"/>
    <col min="4" max="4" width="17.6640625" style="7" customWidth="1"/>
    <col min="5" max="5" width="23" style="7" customWidth="1"/>
    <col min="6" max="6" width="69" style="7" customWidth="1"/>
    <col min="7" max="7" width="66" style="7" customWidth="1"/>
    <col min="8" max="8" width="8" style="7" customWidth="1"/>
    <col min="9" max="10" width="14.6640625" style="8" customWidth="1"/>
    <col min="11" max="11" width="49.1640625" style="5" customWidth="1"/>
    <col min="12" max="12" width="62.1640625" style="5" customWidth="1"/>
    <col min="13" max="13" width="12.5" style="5" customWidth="1"/>
    <col min="14" max="16384" width="8.83203125" style="5"/>
  </cols>
  <sheetData>
    <row r="1" spans="1:13" ht="17" x14ac:dyDescent="0.2">
      <c r="A1" s="25" t="s">
        <v>313</v>
      </c>
      <c r="B1" s="1" t="s">
        <v>13</v>
      </c>
      <c r="C1" s="2" t="s">
        <v>1</v>
      </c>
      <c r="D1" s="2" t="s">
        <v>16</v>
      </c>
      <c r="E1" s="2" t="s">
        <v>17</v>
      </c>
      <c r="F1" s="2" t="s">
        <v>18</v>
      </c>
      <c r="G1" s="2" t="s">
        <v>19</v>
      </c>
      <c r="H1" s="2" t="s">
        <v>20</v>
      </c>
      <c r="I1" s="3" t="s">
        <v>14</v>
      </c>
      <c r="J1" s="3" t="s">
        <v>21</v>
      </c>
      <c r="K1" s="4" t="s">
        <v>15</v>
      </c>
      <c r="L1" s="4" t="s">
        <v>209</v>
      </c>
      <c r="M1" s="4" t="s">
        <v>326</v>
      </c>
    </row>
    <row r="2" spans="1:13" ht="51" x14ac:dyDescent="0.2">
      <c r="A2" s="9">
        <v>1</v>
      </c>
      <c r="B2" s="6">
        <v>2006</v>
      </c>
      <c r="C2" s="7" t="s">
        <v>7</v>
      </c>
      <c r="D2" s="7" t="s">
        <v>22</v>
      </c>
      <c r="E2" s="7" t="s">
        <v>23</v>
      </c>
      <c r="F2" s="7" t="s">
        <v>24</v>
      </c>
      <c r="G2" s="7" t="s">
        <v>8</v>
      </c>
      <c r="H2" s="7" t="s">
        <v>0</v>
      </c>
      <c r="I2" s="26">
        <f>J2</f>
        <v>8500</v>
      </c>
      <c r="J2" s="8">
        <v>8500</v>
      </c>
      <c r="K2" s="9" t="s">
        <v>332</v>
      </c>
      <c r="L2" s="10"/>
      <c r="M2" s="5" t="s">
        <v>327</v>
      </c>
    </row>
    <row r="3" spans="1:13" ht="51" x14ac:dyDescent="0.2">
      <c r="A3" s="9">
        <v>2</v>
      </c>
      <c r="B3" s="6">
        <v>2007</v>
      </c>
      <c r="C3" s="7" t="s">
        <v>7</v>
      </c>
      <c r="D3" s="7" t="s">
        <v>25</v>
      </c>
      <c r="E3" s="7" t="s">
        <v>26</v>
      </c>
      <c r="F3" s="7" t="s">
        <v>27</v>
      </c>
      <c r="G3" s="7" t="s">
        <v>8</v>
      </c>
      <c r="H3" s="7" t="s">
        <v>0</v>
      </c>
      <c r="I3" s="26">
        <f>J3</f>
        <v>8440</v>
      </c>
      <c r="J3" s="8">
        <v>8440</v>
      </c>
      <c r="K3" s="9" t="s">
        <v>331</v>
      </c>
      <c r="L3" s="5" t="s">
        <v>28</v>
      </c>
      <c r="M3" s="5" t="s">
        <v>327</v>
      </c>
    </row>
    <row r="4" spans="1:13" ht="34" x14ac:dyDescent="0.2">
      <c r="A4" s="9">
        <v>3</v>
      </c>
      <c r="B4" s="6">
        <v>2008</v>
      </c>
      <c r="C4" s="7" t="s">
        <v>7</v>
      </c>
      <c r="D4" s="7" t="s">
        <v>263</v>
      </c>
      <c r="E4" s="7" t="s">
        <v>29</v>
      </c>
      <c r="F4" s="7" t="s">
        <v>30</v>
      </c>
      <c r="G4" s="7" t="s">
        <v>31</v>
      </c>
      <c r="H4" s="7" t="s">
        <v>0</v>
      </c>
      <c r="I4" s="26">
        <f t="shared" ref="I4:I16" si="0">J4</f>
        <v>169159.38</v>
      </c>
      <c r="J4" s="8">
        <v>169159.38</v>
      </c>
      <c r="K4" s="9" t="s">
        <v>331</v>
      </c>
      <c r="L4" s="5" t="s">
        <v>32</v>
      </c>
      <c r="M4" s="5" t="s">
        <v>327</v>
      </c>
    </row>
    <row r="5" spans="1:13" ht="34" x14ac:dyDescent="0.2">
      <c r="A5" s="9">
        <v>4</v>
      </c>
      <c r="B5" s="6">
        <v>2009</v>
      </c>
      <c r="C5" s="7" t="s">
        <v>7</v>
      </c>
      <c r="D5" s="7" t="s">
        <v>33</v>
      </c>
      <c r="E5" s="7" t="s">
        <v>224</v>
      </c>
      <c r="F5" s="7" t="s">
        <v>216</v>
      </c>
      <c r="G5" s="7" t="s">
        <v>8</v>
      </c>
      <c r="H5" s="7" t="s">
        <v>0</v>
      </c>
      <c r="I5" s="26">
        <f t="shared" si="0"/>
        <v>7000</v>
      </c>
      <c r="J5" s="8">
        <v>7000</v>
      </c>
      <c r="K5" s="9" t="s">
        <v>339</v>
      </c>
      <c r="L5" s="5" t="s">
        <v>215</v>
      </c>
      <c r="M5" s="5" t="s">
        <v>327</v>
      </c>
    </row>
    <row r="6" spans="1:13" ht="34" x14ac:dyDescent="0.2">
      <c r="A6" s="9">
        <v>5</v>
      </c>
      <c r="B6" s="6">
        <v>2010</v>
      </c>
      <c r="C6" s="7" t="s">
        <v>5</v>
      </c>
      <c r="D6" s="7" t="s">
        <v>204</v>
      </c>
      <c r="E6" s="7" t="s">
        <v>202</v>
      </c>
      <c r="F6" s="7" t="s">
        <v>244</v>
      </c>
      <c r="G6" s="7" t="s">
        <v>239</v>
      </c>
      <c r="H6" s="7" t="s">
        <v>107</v>
      </c>
      <c r="I6" s="26">
        <f t="shared" si="0"/>
        <v>4800</v>
      </c>
      <c r="J6" s="8">
        <v>4800</v>
      </c>
      <c r="K6" s="9"/>
      <c r="L6" s="17"/>
      <c r="M6" s="17"/>
    </row>
    <row r="7" spans="1:13" ht="51" x14ac:dyDescent="0.2">
      <c r="A7" s="9">
        <v>6</v>
      </c>
      <c r="B7" s="6">
        <v>2010</v>
      </c>
      <c r="C7" s="7" t="s">
        <v>7</v>
      </c>
      <c r="D7" s="7" t="s">
        <v>34</v>
      </c>
      <c r="E7" s="7" t="s">
        <v>225</v>
      </c>
      <c r="F7" s="7" t="s">
        <v>35</v>
      </c>
      <c r="G7" s="7" t="s">
        <v>8</v>
      </c>
      <c r="H7" s="7" t="s">
        <v>0</v>
      </c>
      <c r="I7" s="26">
        <f t="shared" si="0"/>
        <v>5063</v>
      </c>
      <c r="J7" s="8">
        <v>5063</v>
      </c>
      <c r="K7" s="9" t="s">
        <v>335</v>
      </c>
      <c r="L7" s="5" t="s">
        <v>36</v>
      </c>
      <c r="M7" s="5" t="s">
        <v>327</v>
      </c>
    </row>
    <row r="8" spans="1:13" ht="34" x14ac:dyDescent="0.2">
      <c r="A8" s="9">
        <v>7</v>
      </c>
      <c r="B8" s="6">
        <v>2010</v>
      </c>
      <c r="C8" s="7" t="s">
        <v>7</v>
      </c>
      <c r="D8" s="7" t="s">
        <v>34</v>
      </c>
      <c r="E8" s="7" t="s">
        <v>37</v>
      </c>
      <c r="F8" s="7" t="s">
        <v>208</v>
      </c>
      <c r="G8" s="7" t="s">
        <v>8</v>
      </c>
      <c r="H8" s="7" t="s">
        <v>0</v>
      </c>
      <c r="I8" s="26">
        <f t="shared" si="0"/>
        <v>16500</v>
      </c>
      <c r="J8" s="8">
        <v>16500</v>
      </c>
      <c r="K8" s="9" t="s">
        <v>332</v>
      </c>
      <c r="L8" s="5" t="s">
        <v>36</v>
      </c>
      <c r="M8" s="5" t="s">
        <v>327</v>
      </c>
    </row>
    <row r="9" spans="1:13" ht="34" x14ac:dyDescent="0.2">
      <c r="A9" s="9">
        <v>8</v>
      </c>
      <c r="B9" s="6">
        <v>2011</v>
      </c>
      <c r="C9" s="7" t="s">
        <v>5</v>
      </c>
      <c r="D9" s="7" t="s">
        <v>204</v>
      </c>
      <c r="E9" s="7" t="s">
        <v>202</v>
      </c>
      <c r="F9" s="7" t="s">
        <v>244</v>
      </c>
      <c r="G9" s="7" t="s">
        <v>239</v>
      </c>
      <c r="H9" s="7" t="s">
        <v>107</v>
      </c>
      <c r="I9" s="26">
        <f t="shared" si="0"/>
        <v>54000</v>
      </c>
      <c r="J9" s="8">
        <v>54000</v>
      </c>
      <c r="K9" s="9"/>
      <c r="L9" s="17"/>
      <c r="M9" s="17"/>
    </row>
    <row r="10" spans="1:13" ht="34" x14ac:dyDescent="0.2">
      <c r="A10" s="9">
        <v>9</v>
      </c>
      <c r="B10" s="6">
        <v>2011</v>
      </c>
      <c r="C10" s="7" t="s">
        <v>7</v>
      </c>
      <c r="D10" s="7" t="s">
        <v>38</v>
      </c>
      <c r="E10" s="7" t="s">
        <v>39</v>
      </c>
      <c r="F10" s="7" t="s">
        <v>40</v>
      </c>
      <c r="G10" s="7" t="s">
        <v>8</v>
      </c>
      <c r="H10" s="7" t="s">
        <v>0</v>
      </c>
      <c r="I10" s="26">
        <f t="shared" si="0"/>
        <v>18000</v>
      </c>
      <c r="J10" s="8">
        <v>18000</v>
      </c>
      <c r="K10" s="9" t="s">
        <v>331</v>
      </c>
      <c r="L10" s="5" t="s">
        <v>41</v>
      </c>
      <c r="M10" s="5" t="s">
        <v>327</v>
      </c>
    </row>
    <row r="11" spans="1:13" ht="34" x14ac:dyDescent="0.2">
      <c r="A11" s="9">
        <v>10</v>
      </c>
      <c r="B11" s="6">
        <v>2012</v>
      </c>
      <c r="C11" s="7" t="s">
        <v>5</v>
      </c>
      <c r="D11" s="7" t="s">
        <v>204</v>
      </c>
      <c r="E11" s="7" t="s">
        <v>202</v>
      </c>
      <c r="F11" s="7" t="s">
        <v>244</v>
      </c>
      <c r="G11" s="7" t="s">
        <v>239</v>
      </c>
      <c r="H11" s="7" t="s">
        <v>107</v>
      </c>
      <c r="I11" s="26">
        <f t="shared" si="0"/>
        <v>32400</v>
      </c>
      <c r="J11" s="8">
        <v>32400</v>
      </c>
      <c r="K11" s="9"/>
      <c r="L11" s="17"/>
      <c r="M11" s="17"/>
    </row>
    <row r="12" spans="1:13" ht="34" x14ac:dyDescent="0.2">
      <c r="A12" s="9">
        <v>11</v>
      </c>
      <c r="B12" s="6">
        <v>2012</v>
      </c>
      <c r="C12" s="7" t="s">
        <v>7</v>
      </c>
      <c r="D12" s="11" t="s">
        <v>47</v>
      </c>
      <c r="E12" s="11" t="s">
        <v>48</v>
      </c>
      <c r="F12" s="7" t="s">
        <v>49</v>
      </c>
      <c r="G12" s="7" t="s">
        <v>9</v>
      </c>
      <c r="H12" s="7" t="s">
        <v>0</v>
      </c>
      <c r="I12" s="26">
        <f t="shared" si="0"/>
        <v>9975</v>
      </c>
      <c r="J12" s="8">
        <v>9975</v>
      </c>
      <c r="K12" s="9" t="s">
        <v>340</v>
      </c>
      <c r="L12" s="10"/>
      <c r="M12" s="5" t="s">
        <v>327</v>
      </c>
    </row>
    <row r="13" spans="1:13" ht="34" x14ac:dyDescent="0.2">
      <c r="A13" s="9">
        <v>12</v>
      </c>
      <c r="B13" s="6">
        <v>2012</v>
      </c>
      <c r="C13" s="7" t="s">
        <v>7</v>
      </c>
      <c r="D13" s="11" t="s">
        <v>38</v>
      </c>
      <c r="E13" s="11" t="s">
        <v>45</v>
      </c>
      <c r="F13" s="7" t="s">
        <v>46</v>
      </c>
      <c r="G13" s="7" t="s">
        <v>9</v>
      </c>
      <c r="H13" s="7" t="s">
        <v>0</v>
      </c>
      <c r="I13" s="26">
        <f t="shared" si="0"/>
        <v>9999</v>
      </c>
      <c r="J13" s="8">
        <v>9999</v>
      </c>
      <c r="K13" s="9" t="s">
        <v>337</v>
      </c>
      <c r="L13" s="10"/>
      <c r="M13" s="5" t="s">
        <v>327</v>
      </c>
    </row>
    <row r="14" spans="1:13" ht="51" x14ac:dyDescent="0.2">
      <c r="A14" s="9">
        <v>13</v>
      </c>
      <c r="B14" s="6">
        <v>2012</v>
      </c>
      <c r="C14" s="7" t="s">
        <v>7</v>
      </c>
      <c r="D14" s="11" t="s">
        <v>47</v>
      </c>
      <c r="E14" s="11" t="s">
        <v>50</v>
      </c>
      <c r="F14" s="7" t="s">
        <v>51</v>
      </c>
      <c r="G14" s="7" t="s">
        <v>9</v>
      </c>
      <c r="H14" s="7" t="s">
        <v>0</v>
      </c>
      <c r="I14" s="26">
        <f t="shared" si="0"/>
        <v>10000</v>
      </c>
      <c r="J14" s="8">
        <v>10000</v>
      </c>
      <c r="K14" s="9" t="s">
        <v>336</v>
      </c>
      <c r="L14" s="10"/>
      <c r="M14" s="5" t="s">
        <v>327</v>
      </c>
    </row>
    <row r="15" spans="1:13" ht="34" x14ac:dyDescent="0.2">
      <c r="A15" s="9">
        <v>13</v>
      </c>
      <c r="B15" s="6">
        <v>2012</v>
      </c>
      <c r="C15" s="7" t="s">
        <v>7</v>
      </c>
      <c r="D15" s="11" t="s">
        <v>52</v>
      </c>
      <c r="E15" s="11" t="s">
        <v>53</v>
      </c>
      <c r="F15" s="7" t="s">
        <v>43</v>
      </c>
      <c r="G15" s="7" t="s">
        <v>12</v>
      </c>
      <c r="H15" s="7" t="s">
        <v>44</v>
      </c>
      <c r="I15" s="26">
        <f t="shared" si="0"/>
        <v>10000</v>
      </c>
      <c r="J15" s="8">
        <v>10000</v>
      </c>
      <c r="K15" s="9" t="s">
        <v>332</v>
      </c>
      <c r="L15" s="10"/>
      <c r="M15" s="5" t="s">
        <v>327</v>
      </c>
    </row>
    <row r="16" spans="1:13" ht="68" x14ac:dyDescent="0.2">
      <c r="A16" s="9">
        <v>14</v>
      </c>
      <c r="B16" s="6">
        <v>2012</v>
      </c>
      <c r="C16" s="7" t="s">
        <v>7</v>
      </c>
      <c r="D16" s="7" t="s">
        <v>52</v>
      </c>
      <c r="E16" s="7" t="s">
        <v>54</v>
      </c>
      <c r="F16" s="7" t="s">
        <v>55</v>
      </c>
      <c r="G16" s="7" t="s">
        <v>8</v>
      </c>
      <c r="H16" s="7" t="s">
        <v>0</v>
      </c>
      <c r="I16" s="26">
        <f t="shared" si="0"/>
        <v>20000</v>
      </c>
      <c r="J16" s="8">
        <v>20000</v>
      </c>
      <c r="K16" s="9" t="s">
        <v>337</v>
      </c>
      <c r="L16" s="5" t="s">
        <v>56</v>
      </c>
      <c r="M16" s="5" t="s">
        <v>327</v>
      </c>
    </row>
    <row r="17" spans="1:13" ht="34" x14ac:dyDescent="0.2">
      <c r="A17" s="9">
        <v>15</v>
      </c>
      <c r="B17" s="6">
        <v>2012</v>
      </c>
      <c r="C17" s="7" t="s">
        <v>7</v>
      </c>
      <c r="D17" s="7" t="s">
        <v>264</v>
      </c>
      <c r="E17" s="7" t="s">
        <v>57</v>
      </c>
      <c r="F17" s="7" t="s">
        <v>58</v>
      </c>
      <c r="G17" s="7" t="s">
        <v>10</v>
      </c>
      <c r="H17" s="7" t="s">
        <v>0</v>
      </c>
      <c r="I17" s="26">
        <f>SUM(J18:J20)</f>
        <v>75600</v>
      </c>
      <c r="K17" s="9" t="s">
        <v>331</v>
      </c>
      <c r="L17" s="5" t="s">
        <v>59</v>
      </c>
      <c r="M17" s="5" t="s">
        <v>327</v>
      </c>
    </row>
    <row r="18" spans="1:13" ht="17" x14ac:dyDescent="0.2">
      <c r="A18" s="9">
        <v>15</v>
      </c>
      <c r="B18" s="6">
        <v>2013</v>
      </c>
      <c r="C18" s="7" t="s">
        <v>7</v>
      </c>
      <c r="H18" s="7" t="s">
        <v>0</v>
      </c>
      <c r="J18" s="8">
        <f>2100*36/3</f>
        <v>25200</v>
      </c>
      <c r="K18" s="9"/>
      <c r="L18" s="17"/>
      <c r="M18" s="17"/>
    </row>
    <row r="19" spans="1:13" ht="17" x14ac:dyDescent="0.2">
      <c r="A19" s="9">
        <v>15</v>
      </c>
      <c r="B19" s="6">
        <v>2014</v>
      </c>
      <c r="C19" s="7" t="s">
        <v>7</v>
      </c>
      <c r="H19" s="7" t="s">
        <v>0</v>
      </c>
      <c r="J19" s="8">
        <f>2100*36/3</f>
        <v>25200</v>
      </c>
      <c r="K19" s="9"/>
      <c r="L19" s="17"/>
      <c r="M19" s="17"/>
    </row>
    <row r="20" spans="1:13" s="24" customFormat="1" ht="17" x14ac:dyDescent="0.2">
      <c r="A20" s="9">
        <v>15</v>
      </c>
      <c r="B20" s="6">
        <v>2015</v>
      </c>
      <c r="C20" s="7" t="s">
        <v>7</v>
      </c>
      <c r="D20" s="7"/>
      <c r="E20" s="7"/>
      <c r="F20" s="7"/>
      <c r="G20" s="7"/>
      <c r="H20" s="7" t="s">
        <v>0</v>
      </c>
      <c r="I20" s="8"/>
      <c r="J20" s="8">
        <f>2100*36/3</f>
        <v>25200</v>
      </c>
      <c r="K20" s="9"/>
      <c r="L20" s="17"/>
      <c r="M20" s="17"/>
    </row>
    <row r="21" spans="1:13" ht="34" x14ac:dyDescent="0.2">
      <c r="A21" s="9">
        <v>16</v>
      </c>
      <c r="B21" s="6">
        <v>2013</v>
      </c>
      <c r="C21" s="7" t="s">
        <v>5</v>
      </c>
      <c r="D21" s="7" t="s">
        <v>204</v>
      </c>
      <c r="E21" s="7" t="s">
        <v>203</v>
      </c>
      <c r="F21" s="7" t="s">
        <v>245</v>
      </c>
      <c r="G21" s="7" t="s">
        <v>200</v>
      </c>
      <c r="H21" s="7" t="s">
        <v>107</v>
      </c>
      <c r="I21" s="26">
        <f t="shared" ref="I21:I48" si="1">J21</f>
        <v>8200</v>
      </c>
      <c r="J21" s="8">
        <v>8200</v>
      </c>
      <c r="K21" s="9" t="s">
        <v>250</v>
      </c>
      <c r="L21" s="17"/>
      <c r="M21" s="5" t="s">
        <v>327</v>
      </c>
    </row>
    <row r="22" spans="1:13" ht="34" x14ac:dyDescent="0.2">
      <c r="A22" s="9">
        <v>17</v>
      </c>
      <c r="B22" s="6">
        <v>2013</v>
      </c>
      <c r="C22" s="7" t="s">
        <v>5</v>
      </c>
      <c r="D22" s="11" t="s">
        <v>265</v>
      </c>
      <c r="E22" s="7" t="s">
        <v>42</v>
      </c>
      <c r="F22" s="7" t="s">
        <v>273</v>
      </c>
      <c r="G22" s="11" t="s">
        <v>6</v>
      </c>
      <c r="H22" s="7" t="s">
        <v>44</v>
      </c>
      <c r="I22" s="26">
        <f t="shared" si="1"/>
        <v>14000</v>
      </c>
      <c r="J22" s="8">
        <v>14000</v>
      </c>
      <c r="K22" s="9" t="s">
        <v>331</v>
      </c>
      <c r="L22" s="5" t="s">
        <v>217</v>
      </c>
      <c r="M22" s="5" t="s">
        <v>327</v>
      </c>
    </row>
    <row r="23" spans="1:13" ht="34" x14ac:dyDescent="0.2">
      <c r="A23" s="9">
        <v>18</v>
      </c>
      <c r="B23" s="6">
        <v>2013</v>
      </c>
      <c r="C23" s="7" t="s">
        <v>5</v>
      </c>
      <c r="D23" s="7" t="s">
        <v>204</v>
      </c>
      <c r="E23" s="7" t="s">
        <v>202</v>
      </c>
      <c r="F23" s="7" t="s">
        <v>244</v>
      </c>
      <c r="G23" s="7" t="s">
        <v>239</v>
      </c>
      <c r="H23" s="7" t="s">
        <v>107</v>
      </c>
      <c r="I23" s="26">
        <f t="shared" si="1"/>
        <v>55800</v>
      </c>
      <c r="J23" s="8">
        <v>55800</v>
      </c>
      <c r="K23" s="9"/>
      <c r="L23" s="17"/>
      <c r="M23" s="5" t="s">
        <v>327</v>
      </c>
    </row>
    <row r="24" spans="1:13" ht="51" x14ac:dyDescent="0.2">
      <c r="A24" s="9">
        <v>19</v>
      </c>
      <c r="B24" s="6">
        <v>2013</v>
      </c>
      <c r="C24" s="7" t="s">
        <v>7</v>
      </c>
      <c r="D24" s="7" t="s">
        <v>60</v>
      </c>
      <c r="E24" s="7" t="s">
        <v>61</v>
      </c>
      <c r="F24" s="7" t="s">
        <v>62</v>
      </c>
      <c r="G24" s="7" t="s">
        <v>8</v>
      </c>
      <c r="H24" s="7" t="s">
        <v>0</v>
      </c>
      <c r="I24" s="26">
        <f t="shared" si="1"/>
        <v>6000</v>
      </c>
      <c r="J24" s="8">
        <v>6000</v>
      </c>
      <c r="K24" s="9" t="s">
        <v>331</v>
      </c>
      <c r="L24" s="5" t="s">
        <v>63</v>
      </c>
      <c r="M24" s="5" t="s">
        <v>327</v>
      </c>
    </row>
    <row r="25" spans="1:13" ht="34" x14ac:dyDescent="0.2">
      <c r="A25" s="9">
        <v>20</v>
      </c>
      <c r="B25" s="6">
        <v>2013</v>
      </c>
      <c r="C25" s="7" t="s">
        <v>7</v>
      </c>
      <c r="D25" s="7" t="s">
        <v>64</v>
      </c>
      <c r="E25" s="7" t="s">
        <v>65</v>
      </c>
      <c r="F25" s="7" t="s">
        <v>66</v>
      </c>
      <c r="G25" s="7" t="s">
        <v>8</v>
      </c>
      <c r="H25" s="7" t="s">
        <v>0</v>
      </c>
      <c r="I25" s="26">
        <f t="shared" si="1"/>
        <v>11088</v>
      </c>
      <c r="J25" s="8">
        <v>11088</v>
      </c>
      <c r="K25" s="9" t="s">
        <v>330</v>
      </c>
      <c r="L25" s="5" t="s">
        <v>67</v>
      </c>
      <c r="M25" s="5" t="s">
        <v>327</v>
      </c>
    </row>
    <row r="26" spans="1:13" ht="34" x14ac:dyDescent="0.2">
      <c r="A26" s="9">
        <v>21</v>
      </c>
      <c r="B26" s="6">
        <v>2013</v>
      </c>
      <c r="C26" s="7" t="s">
        <v>7</v>
      </c>
      <c r="D26" s="7" t="s">
        <v>64</v>
      </c>
      <c r="E26" s="7" t="s">
        <v>68</v>
      </c>
      <c r="F26" s="7" t="s">
        <v>69</v>
      </c>
      <c r="G26" s="7" t="s">
        <v>8</v>
      </c>
      <c r="H26" s="7" t="s">
        <v>0</v>
      </c>
      <c r="I26" s="26">
        <f t="shared" si="1"/>
        <v>19159.47</v>
      </c>
      <c r="J26" s="8">
        <v>19159.47</v>
      </c>
      <c r="K26" s="9" t="s">
        <v>340</v>
      </c>
      <c r="L26" s="5" t="s">
        <v>67</v>
      </c>
      <c r="M26" s="5" t="s">
        <v>327</v>
      </c>
    </row>
    <row r="27" spans="1:13" ht="51" x14ac:dyDescent="0.2">
      <c r="A27" s="9">
        <v>22</v>
      </c>
      <c r="B27" s="6">
        <v>2013</v>
      </c>
      <c r="C27" s="7" t="s">
        <v>7</v>
      </c>
      <c r="D27" s="7" t="s">
        <v>64</v>
      </c>
      <c r="E27" s="7" t="s">
        <v>70</v>
      </c>
      <c r="F27" s="7" t="s">
        <v>71</v>
      </c>
      <c r="G27" s="7" t="s">
        <v>8</v>
      </c>
      <c r="H27" s="7" t="s">
        <v>0</v>
      </c>
      <c r="I27" s="26">
        <f t="shared" si="1"/>
        <v>20000</v>
      </c>
      <c r="J27" s="8">
        <v>20000</v>
      </c>
      <c r="K27" s="9" t="s">
        <v>251</v>
      </c>
      <c r="L27" s="5" t="s">
        <v>67</v>
      </c>
      <c r="M27" s="5" t="s">
        <v>327</v>
      </c>
    </row>
    <row r="28" spans="1:13" ht="34" x14ac:dyDescent="0.2">
      <c r="A28" s="9">
        <v>23</v>
      </c>
      <c r="B28" s="6">
        <v>2013</v>
      </c>
      <c r="C28" s="7" t="s">
        <v>7</v>
      </c>
      <c r="D28" s="7" t="s">
        <v>64</v>
      </c>
      <c r="E28" s="7" t="s">
        <v>72</v>
      </c>
      <c r="F28" s="7" t="s">
        <v>73</v>
      </c>
      <c r="G28" s="7" t="s">
        <v>8</v>
      </c>
      <c r="H28" s="7" t="s">
        <v>0</v>
      </c>
      <c r="I28" s="26">
        <f t="shared" si="1"/>
        <v>21121.64</v>
      </c>
      <c r="J28" s="8">
        <v>21121.64</v>
      </c>
      <c r="K28" s="9" t="s">
        <v>334</v>
      </c>
      <c r="L28" s="5" t="s">
        <v>67</v>
      </c>
      <c r="M28" s="5" t="s">
        <v>327</v>
      </c>
    </row>
    <row r="29" spans="1:13" ht="51" x14ac:dyDescent="0.2">
      <c r="A29" s="9">
        <v>24</v>
      </c>
      <c r="B29" s="6">
        <v>2013</v>
      </c>
      <c r="C29" s="7" t="s">
        <v>7</v>
      </c>
      <c r="D29" s="7" t="s">
        <v>64</v>
      </c>
      <c r="E29" s="7" t="s">
        <v>74</v>
      </c>
      <c r="F29" s="7" t="s">
        <v>75</v>
      </c>
      <c r="G29" s="7" t="s">
        <v>8</v>
      </c>
      <c r="H29" s="7" t="s">
        <v>0</v>
      </c>
      <c r="I29" s="26">
        <f t="shared" si="1"/>
        <v>25500</v>
      </c>
      <c r="J29" s="8">
        <v>25500</v>
      </c>
      <c r="K29" s="9" t="s">
        <v>333</v>
      </c>
      <c r="L29" s="5" t="s">
        <v>67</v>
      </c>
      <c r="M29" s="5" t="s">
        <v>327</v>
      </c>
    </row>
    <row r="30" spans="1:13" ht="34" x14ac:dyDescent="0.2">
      <c r="A30" s="9">
        <v>25</v>
      </c>
      <c r="B30" s="6">
        <v>2013</v>
      </c>
      <c r="C30" s="7" t="s">
        <v>7</v>
      </c>
      <c r="D30" s="7" t="s">
        <v>76</v>
      </c>
      <c r="E30" s="7" t="s">
        <v>77</v>
      </c>
      <c r="F30" s="7" t="s">
        <v>78</v>
      </c>
      <c r="G30" s="7" t="s">
        <v>79</v>
      </c>
      <c r="H30" s="7" t="s">
        <v>0</v>
      </c>
      <c r="I30" s="26">
        <f t="shared" si="1"/>
        <v>130000</v>
      </c>
      <c r="J30" s="8">
        <v>130000</v>
      </c>
      <c r="K30" s="9" t="s">
        <v>331</v>
      </c>
      <c r="L30" s="5" t="s">
        <v>80</v>
      </c>
      <c r="M30" s="5" t="s">
        <v>327</v>
      </c>
    </row>
    <row r="31" spans="1:13" ht="34" x14ac:dyDescent="0.2">
      <c r="A31" s="9">
        <v>26</v>
      </c>
      <c r="B31" s="6">
        <v>2014</v>
      </c>
      <c r="C31" s="7" t="s">
        <v>5</v>
      </c>
      <c r="D31" s="7" t="s">
        <v>204</v>
      </c>
      <c r="E31" s="7" t="s">
        <v>203</v>
      </c>
      <c r="F31" s="7" t="s">
        <v>245</v>
      </c>
      <c r="G31" s="7" t="s">
        <v>200</v>
      </c>
      <c r="H31" s="7" t="s">
        <v>107</v>
      </c>
      <c r="I31" s="26">
        <f t="shared" si="1"/>
        <v>49200</v>
      </c>
      <c r="J31" s="8">
        <f>4100*12</f>
        <v>49200</v>
      </c>
      <c r="K31" s="9" t="s">
        <v>250</v>
      </c>
      <c r="L31" s="17"/>
      <c r="M31" s="5" t="s">
        <v>327</v>
      </c>
    </row>
    <row r="32" spans="1:13" ht="34" x14ac:dyDescent="0.2">
      <c r="A32" s="9">
        <v>27</v>
      </c>
      <c r="B32" s="6">
        <v>2014</v>
      </c>
      <c r="C32" s="7" t="s">
        <v>5</v>
      </c>
      <c r="D32" s="7" t="s">
        <v>204</v>
      </c>
      <c r="E32" s="7" t="s">
        <v>202</v>
      </c>
      <c r="F32" s="7" t="s">
        <v>244</v>
      </c>
      <c r="G32" s="7" t="s">
        <v>239</v>
      </c>
      <c r="H32" s="7" t="s">
        <v>107</v>
      </c>
      <c r="I32" s="26">
        <f t="shared" si="1"/>
        <v>110000</v>
      </c>
      <c r="J32" s="8">
        <v>110000</v>
      </c>
      <c r="K32" s="9"/>
      <c r="L32" s="17"/>
      <c r="M32" s="5" t="s">
        <v>327</v>
      </c>
    </row>
    <row r="33" spans="1:13" ht="34" x14ac:dyDescent="0.2">
      <c r="A33" s="9">
        <v>28</v>
      </c>
      <c r="B33" s="6">
        <v>2014</v>
      </c>
      <c r="C33" s="7" t="s">
        <v>7</v>
      </c>
      <c r="D33" s="7" t="s">
        <v>81</v>
      </c>
      <c r="E33" s="7" t="s">
        <v>105</v>
      </c>
      <c r="F33" s="7" t="s">
        <v>106</v>
      </c>
      <c r="G33" s="7" t="s">
        <v>11</v>
      </c>
      <c r="H33" s="7" t="s">
        <v>107</v>
      </c>
      <c r="I33" s="26">
        <f t="shared" si="1"/>
        <v>5040</v>
      </c>
      <c r="J33" s="8">
        <f>420*12</f>
        <v>5040</v>
      </c>
      <c r="K33" s="9" t="s">
        <v>331</v>
      </c>
      <c r="L33" s="10"/>
      <c r="M33" s="5" t="s">
        <v>327</v>
      </c>
    </row>
    <row r="34" spans="1:13" ht="17" x14ac:dyDescent="0.2">
      <c r="A34" s="9">
        <v>29</v>
      </c>
      <c r="B34" s="6">
        <v>2014</v>
      </c>
      <c r="C34" s="7" t="s">
        <v>7</v>
      </c>
      <c r="D34" s="12" t="s">
        <v>81</v>
      </c>
      <c r="E34" s="12" t="s">
        <v>82</v>
      </c>
      <c r="F34" s="12" t="s">
        <v>83</v>
      </c>
      <c r="G34" s="7" t="s">
        <v>12</v>
      </c>
      <c r="H34" s="7" t="s">
        <v>44</v>
      </c>
      <c r="I34" s="26">
        <f t="shared" si="1"/>
        <v>9000</v>
      </c>
      <c r="J34" s="13">
        <v>9000</v>
      </c>
      <c r="K34" s="9" t="s">
        <v>340</v>
      </c>
      <c r="L34" s="10"/>
      <c r="M34" s="5" t="s">
        <v>327</v>
      </c>
    </row>
    <row r="35" spans="1:13" ht="34" x14ac:dyDescent="0.2">
      <c r="A35" s="9">
        <v>30</v>
      </c>
      <c r="B35" s="6">
        <v>2014</v>
      </c>
      <c r="C35" s="7" t="s">
        <v>7</v>
      </c>
      <c r="D35" s="12" t="s">
        <v>89</v>
      </c>
      <c r="E35" s="12" t="s">
        <v>90</v>
      </c>
      <c r="F35" s="12" t="s">
        <v>91</v>
      </c>
      <c r="G35" s="7" t="s">
        <v>8</v>
      </c>
      <c r="H35" s="7" t="s">
        <v>0</v>
      </c>
      <c r="I35" s="26">
        <f t="shared" si="1"/>
        <v>10200</v>
      </c>
      <c r="J35" s="13">
        <v>10200</v>
      </c>
      <c r="K35" s="9" t="s">
        <v>330</v>
      </c>
      <c r="L35" s="5" t="s">
        <v>92</v>
      </c>
      <c r="M35" s="5" t="s">
        <v>327</v>
      </c>
    </row>
    <row r="36" spans="1:13" ht="34" x14ac:dyDescent="0.2">
      <c r="A36" s="9">
        <v>31</v>
      </c>
      <c r="B36" s="6">
        <v>2014</v>
      </c>
      <c r="C36" s="7" t="s">
        <v>7</v>
      </c>
      <c r="D36" s="12" t="s">
        <v>89</v>
      </c>
      <c r="E36" s="12" t="s">
        <v>93</v>
      </c>
      <c r="F36" s="12" t="s">
        <v>94</v>
      </c>
      <c r="G36" s="7" t="s">
        <v>8</v>
      </c>
      <c r="H36" s="7" t="s">
        <v>0</v>
      </c>
      <c r="I36" s="26">
        <f t="shared" si="1"/>
        <v>12100</v>
      </c>
      <c r="J36" s="8">
        <v>12100</v>
      </c>
      <c r="K36" s="9" t="s">
        <v>340</v>
      </c>
      <c r="L36" s="5" t="s">
        <v>92</v>
      </c>
      <c r="M36" s="5" t="s">
        <v>327</v>
      </c>
    </row>
    <row r="37" spans="1:13" ht="34" x14ac:dyDescent="0.2">
      <c r="A37" s="9">
        <v>32</v>
      </c>
      <c r="B37" s="6">
        <v>2014</v>
      </c>
      <c r="C37" s="7" t="s">
        <v>7</v>
      </c>
      <c r="D37" s="7" t="s">
        <v>84</v>
      </c>
      <c r="E37" s="7" t="s">
        <v>85</v>
      </c>
      <c r="F37" s="12" t="s">
        <v>86</v>
      </c>
      <c r="G37" s="12" t="s">
        <v>87</v>
      </c>
      <c r="H37" s="7" t="s">
        <v>0</v>
      </c>
      <c r="I37" s="26">
        <f t="shared" si="1"/>
        <v>14223</v>
      </c>
      <c r="J37" s="13">
        <v>14223</v>
      </c>
      <c r="K37" s="9" t="s">
        <v>252</v>
      </c>
      <c r="L37" s="5" t="s">
        <v>88</v>
      </c>
      <c r="M37" s="5" t="s">
        <v>327</v>
      </c>
    </row>
    <row r="38" spans="1:13" ht="34" x14ac:dyDescent="0.2">
      <c r="A38" s="9">
        <v>33</v>
      </c>
      <c r="B38" s="6">
        <v>2014</v>
      </c>
      <c r="C38" s="7" t="s">
        <v>7</v>
      </c>
      <c r="D38" s="12" t="s">
        <v>89</v>
      </c>
      <c r="E38" s="12" t="s">
        <v>95</v>
      </c>
      <c r="F38" s="12" t="s">
        <v>96</v>
      </c>
      <c r="G38" s="7" t="s">
        <v>8</v>
      </c>
      <c r="H38" s="7" t="s">
        <v>0</v>
      </c>
      <c r="I38" s="26">
        <f t="shared" si="1"/>
        <v>14262.94</v>
      </c>
      <c r="J38" s="14">
        <v>14262.94</v>
      </c>
      <c r="K38" s="9" t="s">
        <v>253</v>
      </c>
      <c r="L38" s="5" t="s">
        <v>92</v>
      </c>
      <c r="M38" s="5" t="s">
        <v>327</v>
      </c>
    </row>
    <row r="39" spans="1:13" ht="34" x14ac:dyDescent="0.2">
      <c r="A39" s="9">
        <v>34</v>
      </c>
      <c r="B39" s="6">
        <v>2014</v>
      </c>
      <c r="C39" s="7" t="s">
        <v>7</v>
      </c>
      <c r="D39" s="12" t="s">
        <v>89</v>
      </c>
      <c r="E39" s="12" t="s">
        <v>97</v>
      </c>
      <c r="F39" s="12" t="s">
        <v>98</v>
      </c>
      <c r="G39" s="7" t="s">
        <v>8</v>
      </c>
      <c r="H39" s="7" t="s">
        <v>0</v>
      </c>
      <c r="I39" s="26">
        <f t="shared" si="1"/>
        <v>15000</v>
      </c>
      <c r="J39" s="13">
        <v>15000</v>
      </c>
      <c r="K39" s="9" t="s">
        <v>251</v>
      </c>
      <c r="L39" s="5" t="s">
        <v>92</v>
      </c>
      <c r="M39" s="5" t="s">
        <v>327</v>
      </c>
    </row>
    <row r="40" spans="1:13" ht="34" x14ac:dyDescent="0.2">
      <c r="A40" s="9">
        <v>35</v>
      </c>
      <c r="B40" s="6">
        <v>2014</v>
      </c>
      <c r="C40" s="7" t="s">
        <v>7</v>
      </c>
      <c r="D40" s="12" t="s">
        <v>89</v>
      </c>
      <c r="E40" s="12" t="s">
        <v>99</v>
      </c>
      <c r="F40" s="12" t="s">
        <v>100</v>
      </c>
      <c r="G40" s="7" t="s">
        <v>8</v>
      </c>
      <c r="H40" s="7" t="s">
        <v>0</v>
      </c>
      <c r="I40" s="26">
        <f t="shared" si="1"/>
        <v>18799</v>
      </c>
      <c r="J40" s="13">
        <v>18799</v>
      </c>
      <c r="K40" s="9" t="s">
        <v>333</v>
      </c>
      <c r="L40" s="5" t="s">
        <v>92</v>
      </c>
      <c r="M40" s="5" t="s">
        <v>327</v>
      </c>
    </row>
    <row r="41" spans="1:13" ht="34" x14ac:dyDescent="0.2">
      <c r="A41" s="9">
        <v>36</v>
      </c>
      <c r="B41" s="6">
        <v>2014</v>
      </c>
      <c r="C41" s="7" t="s">
        <v>7</v>
      </c>
      <c r="D41" s="7" t="s">
        <v>101</v>
      </c>
      <c r="E41" s="7" t="s">
        <v>102</v>
      </c>
      <c r="F41" s="11" t="s">
        <v>103</v>
      </c>
      <c r="G41" s="7" t="s">
        <v>79</v>
      </c>
      <c r="H41" s="7" t="s">
        <v>0</v>
      </c>
      <c r="I41" s="26">
        <f t="shared" si="1"/>
        <v>134540.6</v>
      </c>
      <c r="J41" s="8">
        <v>134540.6</v>
      </c>
      <c r="K41" s="9" t="s">
        <v>340</v>
      </c>
      <c r="L41" s="5" t="s">
        <v>104</v>
      </c>
      <c r="M41" s="5" t="s">
        <v>327</v>
      </c>
    </row>
    <row r="42" spans="1:13" ht="34" x14ac:dyDescent="0.2">
      <c r="A42" s="9">
        <v>37</v>
      </c>
      <c r="B42" s="6">
        <v>2015</v>
      </c>
      <c r="C42" s="7" t="s">
        <v>5</v>
      </c>
      <c r="D42" s="7" t="s">
        <v>204</v>
      </c>
      <c r="E42" s="7" t="s">
        <v>203</v>
      </c>
      <c r="F42" s="7" t="s">
        <v>245</v>
      </c>
      <c r="G42" s="7" t="s">
        <v>200</v>
      </c>
      <c r="H42" s="7" t="s">
        <v>107</v>
      </c>
      <c r="I42" s="26">
        <f t="shared" si="1"/>
        <v>49200</v>
      </c>
      <c r="J42" s="8">
        <f>4100*12</f>
        <v>49200</v>
      </c>
      <c r="K42" s="9" t="s">
        <v>338</v>
      </c>
      <c r="L42" s="17"/>
      <c r="M42" s="5" t="s">
        <v>327</v>
      </c>
    </row>
    <row r="43" spans="1:13" ht="34" x14ac:dyDescent="0.2">
      <c r="A43" s="9">
        <v>38</v>
      </c>
      <c r="B43" s="6">
        <v>2015</v>
      </c>
      <c r="C43" s="7" t="s">
        <v>5</v>
      </c>
      <c r="D43" s="7" t="s">
        <v>204</v>
      </c>
      <c r="E43" s="7" t="s">
        <v>202</v>
      </c>
      <c r="F43" s="7" t="s">
        <v>244</v>
      </c>
      <c r="G43" s="7" t="s">
        <v>239</v>
      </c>
      <c r="H43" s="7" t="s">
        <v>107</v>
      </c>
      <c r="I43" s="26">
        <f t="shared" si="1"/>
        <v>161700</v>
      </c>
      <c r="J43" s="8">
        <f>29600+132100</f>
        <v>161700</v>
      </c>
      <c r="K43" s="9"/>
      <c r="L43" s="17"/>
      <c r="M43" s="5" t="s">
        <v>327</v>
      </c>
    </row>
    <row r="44" spans="1:13" ht="34" x14ac:dyDescent="0.2">
      <c r="A44" s="9">
        <v>39</v>
      </c>
      <c r="B44" s="6">
        <v>2015</v>
      </c>
      <c r="C44" s="7" t="s">
        <v>2</v>
      </c>
      <c r="D44" s="7" t="s">
        <v>124</v>
      </c>
      <c r="E44" s="7" t="s">
        <v>125</v>
      </c>
      <c r="F44" s="7" t="s">
        <v>126</v>
      </c>
      <c r="G44" s="7" t="s">
        <v>127</v>
      </c>
      <c r="H44" s="7" t="s">
        <v>107</v>
      </c>
      <c r="I44" s="26">
        <f t="shared" si="1"/>
        <v>113823.18</v>
      </c>
      <c r="J44" s="8">
        <v>113823.18</v>
      </c>
      <c r="K44" s="5" t="s">
        <v>254</v>
      </c>
      <c r="L44" s="18"/>
      <c r="M44" s="5" t="s">
        <v>327</v>
      </c>
    </row>
    <row r="45" spans="1:13" ht="17" x14ac:dyDescent="0.2">
      <c r="A45" s="9">
        <v>40</v>
      </c>
      <c r="B45" s="6">
        <v>2015</v>
      </c>
      <c r="C45" s="7" t="s">
        <v>7</v>
      </c>
      <c r="D45" s="7" t="s">
        <v>112</v>
      </c>
      <c r="E45" s="7" t="s">
        <v>113</v>
      </c>
      <c r="F45" s="7" t="s">
        <v>114</v>
      </c>
      <c r="G45" s="7" t="s">
        <v>12</v>
      </c>
      <c r="H45" s="7" t="s">
        <v>44</v>
      </c>
      <c r="I45" s="26">
        <f t="shared" si="1"/>
        <v>8000</v>
      </c>
      <c r="J45" s="8">
        <v>8000</v>
      </c>
      <c r="K45" s="9" t="s">
        <v>340</v>
      </c>
      <c r="L45" s="15"/>
      <c r="M45" s="5" t="s">
        <v>327</v>
      </c>
    </row>
    <row r="46" spans="1:13" s="24" customFormat="1" ht="34" x14ac:dyDescent="0.2">
      <c r="A46" s="9">
        <v>41</v>
      </c>
      <c r="B46" s="6">
        <v>2015</v>
      </c>
      <c r="C46" s="7" t="s">
        <v>7</v>
      </c>
      <c r="D46" s="7" t="s">
        <v>108</v>
      </c>
      <c r="E46" s="7" t="s">
        <v>109</v>
      </c>
      <c r="F46" s="7" t="s">
        <v>110</v>
      </c>
      <c r="G46" s="7" t="s">
        <v>8</v>
      </c>
      <c r="H46" s="7" t="s">
        <v>0</v>
      </c>
      <c r="I46" s="26">
        <f t="shared" si="1"/>
        <v>10750</v>
      </c>
      <c r="J46" s="8">
        <v>10750</v>
      </c>
      <c r="K46" s="9" t="s">
        <v>330</v>
      </c>
      <c r="L46" s="5" t="s">
        <v>111</v>
      </c>
      <c r="M46" s="5" t="s">
        <v>327</v>
      </c>
    </row>
    <row r="47" spans="1:13" s="24" customFormat="1" ht="51" x14ac:dyDescent="0.2">
      <c r="A47" s="9">
        <v>42</v>
      </c>
      <c r="B47" s="6">
        <v>2015</v>
      </c>
      <c r="C47" s="7" t="s">
        <v>7</v>
      </c>
      <c r="D47" s="7" t="s">
        <v>112</v>
      </c>
      <c r="E47" s="7" t="s">
        <v>115</v>
      </c>
      <c r="F47" s="7" t="s">
        <v>116</v>
      </c>
      <c r="G47" s="7" t="s">
        <v>8</v>
      </c>
      <c r="H47" s="7" t="s">
        <v>0</v>
      </c>
      <c r="I47" s="26">
        <f t="shared" si="1"/>
        <v>14105.35</v>
      </c>
      <c r="J47" s="8">
        <v>14105.35</v>
      </c>
      <c r="K47" s="9" t="s">
        <v>340</v>
      </c>
      <c r="L47" s="5" t="s">
        <v>117</v>
      </c>
      <c r="M47" s="5" t="s">
        <v>327</v>
      </c>
    </row>
    <row r="48" spans="1:13" ht="34" x14ac:dyDescent="0.2">
      <c r="A48" s="9">
        <v>43</v>
      </c>
      <c r="B48" s="6">
        <v>2015</v>
      </c>
      <c r="C48" s="7" t="s">
        <v>7</v>
      </c>
      <c r="D48" s="7" t="s">
        <v>263</v>
      </c>
      <c r="E48" s="7" t="s">
        <v>118</v>
      </c>
      <c r="F48" s="7" t="s">
        <v>119</v>
      </c>
      <c r="G48" s="7" t="s">
        <v>120</v>
      </c>
      <c r="H48" s="7" t="s">
        <v>0</v>
      </c>
      <c r="I48" s="26">
        <f t="shared" si="1"/>
        <v>36000</v>
      </c>
      <c r="J48" s="8">
        <f>3000*12</f>
        <v>36000</v>
      </c>
      <c r="K48" s="5" t="s">
        <v>342</v>
      </c>
      <c r="L48" s="5" t="s">
        <v>121</v>
      </c>
      <c r="M48" s="5" t="s">
        <v>327</v>
      </c>
    </row>
    <row r="49" spans="1:13" ht="34" x14ac:dyDescent="0.2">
      <c r="A49" s="9">
        <v>44</v>
      </c>
      <c r="B49" s="6">
        <v>2015</v>
      </c>
      <c r="C49" s="7" t="s">
        <v>7</v>
      </c>
      <c r="D49" s="7" t="s">
        <v>264</v>
      </c>
      <c r="E49" s="7" t="s">
        <v>122</v>
      </c>
      <c r="F49" s="7" t="s">
        <v>123</v>
      </c>
      <c r="G49" s="7" t="s">
        <v>10</v>
      </c>
      <c r="H49" s="7" t="s">
        <v>0</v>
      </c>
      <c r="I49" s="26">
        <f>SUM(J50:J52)</f>
        <v>75600</v>
      </c>
      <c r="K49" s="9" t="s">
        <v>331</v>
      </c>
      <c r="L49" s="5" t="s">
        <v>59</v>
      </c>
      <c r="M49" s="5" t="s">
        <v>327</v>
      </c>
    </row>
    <row r="50" spans="1:13" ht="17" x14ac:dyDescent="0.2">
      <c r="A50" s="9">
        <v>44</v>
      </c>
      <c r="B50" s="6">
        <v>2016</v>
      </c>
      <c r="C50" s="7" t="s">
        <v>7</v>
      </c>
      <c r="H50" s="7" t="s">
        <v>0</v>
      </c>
      <c r="J50" s="8">
        <f>2100*36/3</f>
        <v>25200</v>
      </c>
      <c r="K50" s="9"/>
      <c r="L50" s="17"/>
      <c r="M50" s="17"/>
    </row>
    <row r="51" spans="1:13" ht="17" x14ac:dyDescent="0.2">
      <c r="A51" s="9">
        <v>44</v>
      </c>
      <c r="B51" s="6">
        <v>2017</v>
      </c>
      <c r="C51" s="7" t="s">
        <v>7</v>
      </c>
      <c r="H51" s="7" t="s">
        <v>0</v>
      </c>
      <c r="J51" s="8">
        <f>2100*36/3</f>
        <v>25200</v>
      </c>
      <c r="K51" s="9"/>
      <c r="L51" s="17"/>
      <c r="M51" s="17"/>
    </row>
    <row r="52" spans="1:13" ht="17" x14ac:dyDescent="0.2">
      <c r="A52" s="9">
        <v>44</v>
      </c>
      <c r="B52" s="6">
        <v>2018</v>
      </c>
      <c r="C52" s="7" t="s">
        <v>7</v>
      </c>
      <c r="H52" s="7" t="s">
        <v>0</v>
      </c>
      <c r="J52" s="8">
        <f>2100*36/3</f>
        <v>25200</v>
      </c>
      <c r="K52" s="9"/>
      <c r="L52" s="17"/>
      <c r="M52" s="17"/>
    </row>
    <row r="53" spans="1:13" ht="34" x14ac:dyDescent="0.2">
      <c r="A53" s="9">
        <v>45</v>
      </c>
      <c r="B53" s="6">
        <v>2016</v>
      </c>
      <c r="C53" s="7" t="s">
        <v>5</v>
      </c>
      <c r="D53" s="7" t="s">
        <v>204</v>
      </c>
      <c r="E53" s="7" t="s">
        <v>203</v>
      </c>
      <c r="F53" s="7" t="s">
        <v>245</v>
      </c>
      <c r="G53" s="7" t="s">
        <v>200</v>
      </c>
      <c r="H53" s="7" t="s">
        <v>107</v>
      </c>
      <c r="I53" s="26">
        <f>J53</f>
        <v>49200</v>
      </c>
      <c r="J53" s="8">
        <v>49200</v>
      </c>
      <c r="K53" s="9" t="s">
        <v>338</v>
      </c>
      <c r="L53" s="17"/>
      <c r="M53" s="5" t="s">
        <v>327</v>
      </c>
    </row>
    <row r="54" spans="1:13" ht="34" x14ac:dyDescent="0.2">
      <c r="A54" s="9">
        <v>46</v>
      </c>
      <c r="B54" s="6">
        <v>2016</v>
      </c>
      <c r="C54" s="7" t="s">
        <v>5</v>
      </c>
      <c r="D54" s="7" t="s">
        <v>204</v>
      </c>
      <c r="E54" s="7" t="s">
        <v>202</v>
      </c>
      <c r="F54" s="7" t="s">
        <v>244</v>
      </c>
      <c r="G54" s="7" t="s">
        <v>239</v>
      </c>
      <c r="H54" s="7" t="s">
        <v>107</v>
      </c>
      <c r="I54" s="26">
        <f>J54</f>
        <v>320100</v>
      </c>
      <c r="J54" s="8">
        <f>182400+137700</f>
        <v>320100</v>
      </c>
      <c r="K54" s="9"/>
      <c r="L54" s="17"/>
      <c r="M54" s="5" t="s">
        <v>327</v>
      </c>
    </row>
    <row r="55" spans="1:13" ht="68" x14ac:dyDescent="0.2">
      <c r="A55" s="9">
        <v>47</v>
      </c>
      <c r="B55" s="6">
        <v>2016</v>
      </c>
      <c r="C55" s="7" t="s">
        <v>2</v>
      </c>
      <c r="D55" s="7" t="s">
        <v>128</v>
      </c>
      <c r="E55" s="7" t="s">
        <v>129</v>
      </c>
      <c r="F55" s="7" t="s">
        <v>130</v>
      </c>
      <c r="G55" s="7" t="s">
        <v>3</v>
      </c>
      <c r="H55" s="7" t="s">
        <v>0</v>
      </c>
      <c r="I55" s="26">
        <f>J55</f>
        <v>21000</v>
      </c>
      <c r="J55" s="8">
        <v>21000</v>
      </c>
      <c r="K55" s="9" t="s">
        <v>333</v>
      </c>
      <c r="L55" s="5" t="s">
        <v>221</v>
      </c>
      <c r="M55" s="5" t="s">
        <v>327</v>
      </c>
    </row>
    <row r="56" spans="1:13" ht="51" x14ac:dyDescent="0.2">
      <c r="A56" s="9">
        <v>48</v>
      </c>
      <c r="B56" s="6">
        <v>2016</v>
      </c>
      <c r="C56" s="7" t="s">
        <v>2</v>
      </c>
      <c r="D56" s="7" t="s">
        <v>131</v>
      </c>
      <c r="E56" s="7" t="s">
        <v>132</v>
      </c>
      <c r="F56" s="7" t="s">
        <v>133</v>
      </c>
      <c r="G56" s="7" t="s">
        <v>4</v>
      </c>
      <c r="H56" s="7" t="s">
        <v>107</v>
      </c>
      <c r="I56" s="26">
        <f>SUM(J57:J59)</f>
        <v>39600</v>
      </c>
      <c r="K56" s="9" t="s">
        <v>330</v>
      </c>
      <c r="L56" s="5" t="s">
        <v>134</v>
      </c>
      <c r="M56" s="5" t="s">
        <v>327</v>
      </c>
    </row>
    <row r="57" spans="1:13" ht="17" x14ac:dyDescent="0.2">
      <c r="A57" s="9">
        <v>48</v>
      </c>
      <c r="B57" s="6">
        <v>2017</v>
      </c>
      <c r="C57" s="7" t="s">
        <v>2</v>
      </c>
      <c r="H57" s="7" t="s">
        <v>107</v>
      </c>
      <c r="J57" s="8">
        <f>1100*12</f>
        <v>13200</v>
      </c>
      <c r="K57" s="9"/>
    </row>
    <row r="58" spans="1:13" ht="17" x14ac:dyDescent="0.2">
      <c r="A58" s="9">
        <v>48</v>
      </c>
      <c r="B58" s="6">
        <v>2018</v>
      </c>
      <c r="C58" s="7" t="s">
        <v>2</v>
      </c>
      <c r="H58" s="7" t="s">
        <v>107</v>
      </c>
      <c r="J58" s="8">
        <f>1100*12</f>
        <v>13200</v>
      </c>
      <c r="K58" s="9"/>
    </row>
    <row r="59" spans="1:13" ht="17" x14ac:dyDescent="0.2">
      <c r="A59" s="9">
        <v>48</v>
      </c>
      <c r="B59" s="6">
        <v>2019</v>
      </c>
      <c r="C59" s="7" t="s">
        <v>2</v>
      </c>
      <c r="H59" s="7" t="s">
        <v>107</v>
      </c>
      <c r="J59" s="8">
        <f>1100*12</f>
        <v>13200</v>
      </c>
      <c r="K59" s="9"/>
    </row>
    <row r="60" spans="1:13" ht="34" x14ac:dyDescent="0.2">
      <c r="A60" s="9">
        <v>49</v>
      </c>
      <c r="B60" s="6">
        <v>2016</v>
      </c>
      <c r="C60" s="7" t="s">
        <v>7</v>
      </c>
      <c r="D60" s="7" t="s">
        <v>131</v>
      </c>
      <c r="E60" s="7" t="s">
        <v>135</v>
      </c>
      <c r="F60" s="7" t="s">
        <v>136</v>
      </c>
      <c r="G60" s="7" t="s">
        <v>11</v>
      </c>
      <c r="H60" s="7" t="s">
        <v>107</v>
      </c>
      <c r="I60" s="26">
        <f>J60</f>
        <v>5040</v>
      </c>
      <c r="J60" s="8">
        <f>420*12</f>
        <v>5040</v>
      </c>
      <c r="K60" s="9" t="s">
        <v>330</v>
      </c>
      <c r="L60" s="5" t="s">
        <v>137</v>
      </c>
      <c r="M60" s="5" t="s">
        <v>327</v>
      </c>
    </row>
    <row r="61" spans="1:13" ht="17" x14ac:dyDescent="0.2">
      <c r="A61" s="9">
        <v>50</v>
      </c>
      <c r="B61" s="6">
        <v>2016</v>
      </c>
      <c r="C61" s="7" t="s">
        <v>7</v>
      </c>
      <c r="D61" s="7" t="s">
        <v>131</v>
      </c>
      <c r="E61" s="7" t="s">
        <v>138</v>
      </c>
      <c r="F61" s="7" t="s">
        <v>139</v>
      </c>
      <c r="G61" s="7" t="s">
        <v>12</v>
      </c>
      <c r="H61" s="7" t="s">
        <v>44</v>
      </c>
      <c r="I61" s="26">
        <f>J61</f>
        <v>8290.61</v>
      </c>
      <c r="J61" s="8">
        <v>8290.61</v>
      </c>
      <c r="K61" s="9" t="s">
        <v>340</v>
      </c>
      <c r="L61" s="10"/>
      <c r="M61" s="5" t="s">
        <v>327</v>
      </c>
    </row>
    <row r="62" spans="1:13" ht="51" x14ac:dyDescent="0.2">
      <c r="A62" s="9">
        <v>51</v>
      </c>
      <c r="B62" s="6">
        <v>2016</v>
      </c>
      <c r="C62" s="7" t="s">
        <v>7</v>
      </c>
      <c r="D62" s="7" t="s">
        <v>266</v>
      </c>
      <c r="E62" s="7" t="s">
        <v>140</v>
      </c>
      <c r="F62" s="7" t="s">
        <v>141</v>
      </c>
      <c r="G62" s="7" t="s">
        <v>10</v>
      </c>
      <c r="H62" s="7" t="s">
        <v>0</v>
      </c>
      <c r="I62" s="26">
        <f>SUM(J63:J65)</f>
        <v>75600</v>
      </c>
      <c r="K62" s="5" t="s">
        <v>255</v>
      </c>
      <c r="L62" s="5" t="s">
        <v>142</v>
      </c>
      <c r="M62" s="5" t="s">
        <v>327</v>
      </c>
    </row>
    <row r="63" spans="1:13" ht="17" x14ac:dyDescent="0.2">
      <c r="A63" s="9">
        <v>51</v>
      </c>
      <c r="B63" s="6">
        <v>2017</v>
      </c>
      <c r="C63" s="7" t="s">
        <v>7</v>
      </c>
      <c r="H63" s="7" t="s">
        <v>0</v>
      </c>
      <c r="J63" s="8">
        <f>2100*36/3</f>
        <v>25200</v>
      </c>
      <c r="L63" s="17"/>
      <c r="M63" s="17"/>
    </row>
    <row r="64" spans="1:13" ht="17" x14ac:dyDescent="0.2">
      <c r="A64" s="9">
        <v>51</v>
      </c>
      <c r="B64" s="6">
        <v>2018</v>
      </c>
      <c r="C64" s="7" t="s">
        <v>7</v>
      </c>
      <c r="H64" s="7" t="s">
        <v>0</v>
      </c>
      <c r="J64" s="8">
        <f>2100*36/3</f>
        <v>25200</v>
      </c>
      <c r="L64" s="17"/>
      <c r="M64" s="17"/>
    </row>
    <row r="65" spans="1:13" ht="17" x14ac:dyDescent="0.2">
      <c r="A65" s="9">
        <v>51</v>
      </c>
      <c r="B65" s="6">
        <v>2019</v>
      </c>
      <c r="C65" s="7" t="s">
        <v>7</v>
      </c>
      <c r="H65" s="7" t="s">
        <v>0</v>
      </c>
      <c r="J65" s="8">
        <f>2100*36/3</f>
        <v>25200</v>
      </c>
      <c r="L65" s="17"/>
      <c r="M65" s="17"/>
    </row>
    <row r="66" spans="1:13" ht="51" x14ac:dyDescent="0.2">
      <c r="A66" s="9">
        <v>52</v>
      </c>
      <c r="B66" s="6">
        <v>2016</v>
      </c>
      <c r="C66" s="7" t="s">
        <v>7</v>
      </c>
      <c r="D66" s="7" t="s">
        <v>101</v>
      </c>
      <c r="E66" s="7" t="s">
        <v>143</v>
      </c>
      <c r="F66" s="7" t="s">
        <v>144</v>
      </c>
      <c r="G66" s="7" t="s">
        <v>145</v>
      </c>
      <c r="H66" s="7" t="s">
        <v>0</v>
      </c>
      <c r="I66" s="26">
        <f>J66</f>
        <v>460670</v>
      </c>
      <c r="J66" s="16">
        <v>460670</v>
      </c>
      <c r="K66" s="5" t="s">
        <v>342</v>
      </c>
      <c r="L66" s="5" t="s">
        <v>146</v>
      </c>
      <c r="M66" s="5" t="s">
        <v>327</v>
      </c>
    </row>
    <row r="67" spans="1:13" ht="34" x14ac:dyDescent="0.2">
      <c r="A67" s="9">
        <v>53</v>
      </c>
      <c r="B67" s="6">
        <v>2017</v>
      </c>
      <c r="C67" s="7" t="s">
        <v>5</v>
      </c>
      <c r="D67" s="7" t="s">
        <v>204</v>
      </c>
      <c r="E67" s="7" t="s">
        <v>203</v>
      </c>
      <c r="F67" s="7" t="s">
        <v>245</v>
      </c>
      <c r="G67" s="7" t="s">
        <v>200</v>
      </c>
      <c r="H67" s="7" t="s">
        <v>107</v>
      </c>
      <c r="I67" s="26">
        <f>J67</f>
        <v>49200</v>
      </c>
      <c r="J67" s="8">
        <v>49200</v>
      </c>
      <c r="K67" s="9" t="s">
        <v>341</v>
      </c>
      <c r="L67" s="17"/>
      <c r="M67" s="17"/>
    </row>
    <row r="68" spans="1:13" ht="34" x14ac:dyDescent="0.2">
      <c r="A68" s="9">
        <v>54</v>
      </c>
      <c r="B68" s="6">
        <v>2017</v>
      </c>
      <c r="C68" s="7" t="s">
        <v>5</v>
      </c>
      <c r="D68" s="7" t="s">
        <v>204</v>
      </c>
      <c r="E68" s="7" t="s">
        <v>202</v>
      </c>
      <c r="F68" s="7" t="s">
        <v>244</v>
      </c>
      <c r="G68" s="7" t="s">
        <v>239</v>
      </c>
      <c r="H68" s="7" t="s">
        <v>107</v>
      </c>
      <c r="I68" s="26">
        <f>J68</f>
        <v>320100</v>
      </c>
      <c r="J68" s="8">
        <f>182400+137700</f>
        <v>320100</v>
      </c>
      <c r="K68" s="9"/>
      <c r="L68" s="17"/>
      <c r="M68" s="17"/>
    </row>
    <row r="69" spans="1:13" ht="34" x14ac:dyDescent="0.2">
      <c r="A69" s="9">
        <v>55</v>
      </c>
      <c r="B69" s="6">
        <v>2017</v>
      </c>
      <c r="C69" s="7" t="s">
        <v>7</v>
      </c>
      <c r="D69" s="7" t="s">
        <v>147</v>
      </c>
      <c r="E69" s="7" t="s">
        <v>148</v>
      </c>
      <c r="F69" s="7" t="s">
        <v>149</v>
      </c>
      <c r="G69" s="7" t="s">
        <v>11</v>
      </c>
      <c r="H69" s="7" t="s">
        <v>107</v>
      </c>
      <c r="I69" s="26">
        <f>J69</f>
        <v>5040</v>
      </c>
      <c r="J69" s="8">
        <f>420*12</f>
        <v>5040</v>
      </c>
      <c r="K69" s="9" t="s">
        <v>340</v>
      </c>
      <c r="L69" s="5" t="s">
        <v>150</v>
      </c>
      <c r="M69" s="5" t="s">
        <v>327</v>
      </c>
    </row>
    <row r="70" spans="1:13" ht="51" x14ac:dyDescent="0.2">
      <c r="A70" s="9">
        <v>56</v>
      </c>
      <c r="B70" s="6">
        <v>2017</v>
      </c>
      <c r="C70" s="7" t="s">
        <v>7</v>
      </c>
      <c r="D70" s="7" t="s">
        <v>267</v>
      </c>
      <c r="E70" s="7" t="s">
        <v>151</v>
      </c>
      <c r="F70" s="7" t="s">
        <v>152</v>
      </c>
      <c r="G70" s="7" t="s">
        <v>10</v>
      </c>
      <c r="H70" s="7" t="s">
        <v>0</v>
      </c>
      <c r="I70" s="26">
        <f>SUM(J71:J73)</f>
        <v>75600</v>
      </c>
      <c r="K70" s="9" t="s">
        <v>340</v>
      </c>
      <c r="L70" s="5" t="s">
        <v>153</v>
      </c>
      <c r="M70" s="5" t="s">
        <v>327</v>
      </c>
    </row>
    <row r="71" spans="1:13" ht="17" x14ac:dyDescent="0.2">
      <c r="A71" s="9">
        <v>56</v>
      </c>
      <c r="B71" s="6">
        <v>2018</v>
      </c>
      <c r="C71" s="7" t="s">
        <v>7</v>
      </c>
      <c r="H71" s="7" t="s">
        <v>0</v>
      </c>
      <c r="J71" s="8">
        <f>2100*36/3</f>
        <v>25200</v>
      </c>
      <c r="L71" s="17"/>
      <c r="M71" s="17"/>
    </row>
    <row r="72" spans="1:13" ht="17" x14ac:dyDescent="0.2">
      <c r="A72" s="9">
        <v>56</v>
      </c>
      <c r="B72" s="6">
        <v>2019</v>
      </c>
      <c r="C72" s="7" t="s">
        <v>7</v>
      </c>
      <c r="H72" s="7" t="s">
        <v>0</v>
      </c>
      <c r="J72" s="8">
        <f>2100*36/3</f>
        <v>25200</v>
      </c>
      <c r="L72" s="17"/>
      <c r="M72" s="17"/>
    </row>
    <row r="73" spans="1:13" ht="17" x14ac:dyDescent="0.2">
      <c r="A73" s="9">
        <v>56</v>
      </c>
      <c r="B73" s="6">
        <v>2020</v>
      </c>
      <c r="C73" s="7" t="s">
        <v>7</v>
      </c>
      <c r="H73" s="7" t="s">
        <v>0</v>
      </c>
      <c r="J73" s="8">
        <f>2100*36/3</f>
        <v>25200</v>
      </c>
      <c r="L73" s="17"/>
      <c r="M73" s="17"/>
    </row>
    <row r="74" spans="1:13" ht="34" x14ac:dyDescent="0.2">
      <c r="A74" s="9">
        <v>57</v>
      </c>
      <c r="B74" s="6">
        <v>2018</v>
      </c>
      <c r="C74" s="7" t="s">
        <v>5</v>
      </c>
      <c r="D74" s="7" t="s">
        <v>204</v>
      </c>
      <c r="E74" s="7" t="s">
        <v>203</v>
      </c>
      <c r="F74" s="7" t="s">
        <v>245</v>
      </c>
      <c r="G74" s="7" t="s">
        <v>200</v>
      </c>
      <c r="H74" s="7" t="s">
        <v>107</v>
      </c>
      <c r="I74" s="26">
        <f>J74</f>
        <v>49200</v>
      </c>
      <c r="J74" s="8">
        <v>49200</v>
      </c>
      <c r="K74" s="9" t="s">
        <v>341</v>
      </c>
      <c r="L74" s="17"/>
      <c r="M74" s="5" t="s">
        <v>327</v>
      </c>
    </row>
    <row r="75" spans="1:13" ht="34" x14ac:dyDescent="0.2">
      <c r="A75" s="9">
        <v>58</v>
      </c>
      <c r="B75" s="6">
        <v>2018</v>
      </c>
      <c r="C75" s="7" t="s">
        <v>5</v>
      </c>
      <c r="D75" s="7" t="s">
        <v>204</v>
      </c>
      <c r="E75" s="7" t="s">
        <v>297</v>
      </c>
      <c r="F75" s="7" t="s">
        <v>244</v>
      </c>
      <c r="G75" s="7" t="s">
        <v>239</v>
      </c>
      <c r="H75" s="7" t="s">
        <v>107</v>
      </c>
      <c r="I75" s="26">
        <f t="shared" ref="I75:I83" si="2">J75</f>
        <v>318500</v>
      </c>
      <c r="J75" s="8">
        <f>182400+136100</f>
        <v>318500</v>
      </c>
      <c r="K75" s="9"/>
      <c r="L75" s="5" t="s">
        <v>296</v>
      </c>
      <c r="M75" s="5" t="s">
        <v>327</v>
      </c>
    </row>
    <row r="76" spans="1:13" ht="85" x14ac:dyDescent="0.2">
      <c r="A76" s="9">
        <v>59</v>
      </c>
      <c r="B76" s="6">
        <v>2018</v>
      </c>
      <c r="C76" s="7" t="s">
        <v>2</v>
      </c>
      <c r="D76" s="7" t="s">
        <v>268</v>
      </c>
      <c r="E76" s="7" t="s">
        <v>183</v>
      </c>
      <c r="F76" s="7" t="s">
        <v>199</v>
      </c>
      <c r="G76" s="7" t="s">
        <v>182</v>
      </c>
      <c r="H76" s="7" t="s">
        <v>107</v>
      </c>
      <c r="I76" s="26">
        <f t="shared" si="2"/>
        <v>4800</v>
      </c>
      <c r="J76" s="8">
        <f>400*12</f>
        <v>4800</v>
      </c>
      <c r="K76" s="9" t="s">
        <v>251</v>
      </c>
      <c r="L76" s="5" t="s">
        <v>218</v>
      </c>
      <c r="M76" s="5" t="s">
        <v>327</v>
      </c>
    </row>
    <row r="77" spans="1:13" ht="68" x14ac:dyDescent="0.2">
      <c r="A77" s="9">
        <v>60</v>
      </c>
      <c r="B77" s="6">
        <v>2018</v>
      </c>
      <c r="C77" s="7" t="s">
        <v>2</v>
      </c>
      <c r="D77" s="7" t="s">
        <v>269</v>
      </c>
      <c r="E77" s="7" t="s">
        <v>173</v>
      </c>
      <c r="F77" s="7" t="s">
        <v>174</v>
      </c>
      <c r="G77" s="7" t="s">
        <v>3</v>
      </c>
      <c r="H77" s="7" t="s">
        <v>0</v>
      </c>
      <c r="I77" s="26">
        <f t="shared" si="2"/>
        <v>60000</v>
      </c>
      <c r="J77" s="8">
        <v>60000</v>
      </c>
      <c r="K77" s="9" t="s">
        <v>330</v>
      </c>
      <c r="L77" s="5" t="s">
        <v>175</v>
      </c>
      <c r="M77" s="5" t="s">
        <v>327</v>
      </c>
    </row>
    <row r="78" spans="1:13" ht="34" x14ac:dyDescent="0.2">
      <c r="A78" s="9">
        <v>61</v>
      </c>
      <c r="B78" s="6">
        <v>2018</v>
      </c>
      <c r="C78" s="7" t="s">
        <v>7</v>
      </c>
      <c r="D78" s="7" t="s">
        <v>154</v>
      </c>
      <c r="E78" s="7" t="s">
        <v>155</v>
      </c>
      <c r="F78" s="7" t="s">
        <v>156</v>
      </c>
      <c r="G78" s="7" t="s">
        <v>11</v>
      </c>
      <c r="H78" s="7" t="s">
        <v>107</v>
      </c>
      <c r="I78" s="26">
        <f t="shared" si="2"/>
        <v>5040</v>
      </c>
      <c r="J78" s="8">
        <f>420*12</f>
        <v>5040</v>
      </c>
      <c r="K78" s="9" t="s">
        <v>331</v>
      </c>
      <c r="L78" s="5" t="s">
        <v>157</v>
      </c>
      <c r="M78" s="5" t="s">
        <v>327</v>
      </c>
    </row>
    <row r="79" spans="1:13" ht="34" x14ac:dyDescent="0.2">
      <c r="A79" s="9">
        <v>62</v>
      </c>
      <c r="B79" s="6">
        <v>2018</v>
      </c>
      <c r="C79" s="7" t="s">
        <v>7</v>
      </c>
      <c r="D79" s="7" t="s">
        <v>154</v>
      </c>
      <c r="E79" s="7" t="s">
        <v>158</v>
      </c>
      <c r="F79" s="7" t="s">
        <v>159</v>
      </c>
      <c r="G79" s="7" t="s">
        <v>11</v>
      </c>
      <c r="H79" s="7" t="s">
        <v>107</v>
      </c>
      <c r="I79" s="26">
        <f t="shared" si="2"/>
        <v>5040</v>
      </c>
      <c r="J79" s="8">
        <f>420*12</f>
        <v>5040</v>
      </c>
      <c r="K79" s="9" t="s">
        <v>341</v>
      </c>
      <c r="L79" s="5" t="s">
        <v>157</v>
      </c>
      <c r="M79" s="5" t="s">
        <v>327</v>
      </c>
    </row>
    <row r="80" spans="1:13" ht="34" x14ac:dyDescent="0.2">
      <c r="A80" s="9">
        <v>63</v>
      </c>
      <c r="B80" s="6">
        <v>2018</v>
      </c>
      <c r="C80" s="7" t="s">
        <v>7</v>
      </c>
      <c r="D80" s="7" t="s">
        <v>154</v>
      </c>
      <c r="E80" s="7" t="s">
        <v>160</v>
      </c>
      <c r="F80" s="7" t="s">
        <v>161</v>
      </c>
      <c r="G80" s="7" t="s">
        <v>11</v>
      </c>
      <c r="H80" s="7" t="s">
        <v>107</v>
      </c>
      <c r="I80" s="26">
        <f t="shared" si="2"/>
        <v>5040</v>
      </c>
      <c r="J80" s="8">
        <f>420*12</f>
        <v>5040</v>
      </c>
      <c r="K80" s="9" t="s">
        <v>338</v>
      </c>
      <c r="L80" s="5" t="s">
        <v>157</v>
      </c>
      <c r="M80" s="5" t="s">
        <v>327</v>
      </c>
    </row>
    <row r="81" spans="1:13" ht="34" x14ac:dyDescent="0.2">
      <c r="A81" s="9">
        <v>64</v>
      </c>
      <c r="B81" s="6">
        <v>2018</v>
      </c>
      <c r="C81" s="7" t="s">
        <v>7</v>
      </c>
      <c r="D81" s="7" t="s">
        <v>162</v>
      </c>
      <c r="E81" s="7" t="s">
        <v>163</v>
      </c>
      <c r="F81" s="7" t="s">
        <v>164</v>
      </c>
      <c r="G81" s="7" t="s">
        <v>11</v>
      </c>
      <c r="H81" s="7" t="s">
        <v>107</v>
      </c>
      <c r="I81" s="26">
        <f t="shared" si="2"/>
        <v>5040</v>
      </c>
      <c r="J81" s="8">
        <f>420*12</f>
        <v>5040</v>
      </c>
      <c r="K81" s="9" t="s">
        <v>330</v>
      </c>
      <c r="L81" s="5" t="s">
        <v>165</v>
      </c>
      <c r="M81" s="5" t="s">
        <v>327</v>
      </c>
    </row>
    <row r="82" spans="1:13" ht="34" x14ac:dyDescent="0.2">
      <c r="A82" s="9">
        <v>65</v>
      </c>
      <c r="B82" s="6">
        <v>2018</v>
      </c>
      <c r="C82" s="7" t="s">
        <v>7</v>
      </c>
      <c r="D82" s="7" t="s">
        <v>162</v>
      </c>
      <c r="E82" s="7" t="s">
        <v>166</v>
      </c>
      <c r="F82" s="7" t="s">
        <v>167</v>
      </c>
      <c r="G82" s="7" t="s">
        <v>11</v>
      </c>
      <c r="H82" s="7" t="s">
        <v>107</v>
      </c>
      <c r="I82" s="26">
        <f t="shared" si="2"/>
        <v>5040</v>
      </c>
      <c r="J82" s="8">
        <f>420*12</f>
        <v>5040</v>
      </c>
      <c r="K82" s="5" t="s">
        <v>254</v>
      </c>
      <c r="L82" s="5" t="s">
        <v>165</v>
      </c>
      <c r="M82" s="5" t="s">
        <v>327</v>
      </c>
    </row>
    <row r="83" spans="1:13" ht="51" x14ac:dyDescent="0.2">
      <c r="A83" s="9">
        <v>66</v>
      </c>
      <c r="B83" s="6">
        <v>2018</v>
      </c>
      <c r="C83" s="7" t="s">
        <v>7</v>
      </c>
      <c r="D83" s="7" t="s">
        <v>270</v>
      </c>
      <c r="E83" s="7" t="s">
        <v>180</v>
      </c>
      <c r="F83" s="7" t="s">
        <v>181</v>
      </c>
      <c r="G83" s="7" t="s">
        <v>178</v>
      </c>
      <c r="H83" s="7" t="s">
        <v>0</v>
      </c>
      <c r="I83" s="26">
        <f t="shared" si="2"/>
        <v>45436.51</v>
      </c>
      <c r="J83" s="8">
        <v>45436.51</v>
      </c>
      <c r="K83" s="9" t="s">
        <v>338</v>
      </c>
      <c r="L83" s="5" t="s">
        <v>179</v>
      </c>
      <c r="M83" s="5" t="s">
        <v>327</v>
      </c>
    </row>
    <row r="84" spans="1:13" ht="34" x14ac:dyDescent="0.2">
      <c r="A84" s="9">
        <v>67</v>
      </c>
      <c r="B84" s="6">
        <v>2018</v>
      </c>
      <c r="C84" s="7" t="s">
        <v>7</v>
      </c>
      <c r="D84" s="7" t="s">
        <v>265</v>
      </c>
      <c r="E84" s="7" t="s">
        <v>171</v>
      </c>
      <c r="F84" s="7" t="s">
        <v>172</v>
      </c>
      <c r="G84" s="7" t="s">
        <v>10</v>
      </c>
      <c r="H84" s="7" t="s">
        <v>0</v>
      </c>
      <c r="I84" s="26">
        <f>SUM(J85:J87)</f>
        <v>75600</v>
      </c>
      <c r="K84" s="9" t="s">
        <v>333</v>
      </c>
      <c r="L84" s="5" t="s">
        <v>170</v>
      </c>
      <c r="M84" s="5" t="s">
        <v>327</v>
      </c>
    </row>
    <row r="85" spans="1:13" ht="17" x14ac:dyDescent="0.2">
      <c r="A85" s="9">
        <v>67</v>
      </c>
      <c r="B85" s="6">
        <v>2019</v>
      </c>
      <c r="C85" s="7" t="s">
        <v>7</v>
      </c>
      <c r="H85" s="7" t="s">
        <v>0</v>
      </c>
      <c r="J85" s="8">
        <f>2100*36/3</f>
        <v>25200</v>
      </c>
      <c r="L85" s="17"/>
      <c r="M85" s="17"/>
    </row>
    <row r="86" spans="1:13" ht="17" x14ac:dyDescent="0.2">
      <c r="A86" s="9">
        <v>67</v>
      </c>
      <c r="B86" s="6">
        <v>2020</v>
      </c>
      <c r="C86" s="7" t="s">
        <v>7</v>
      </c>
      <c r="H86" s="7" t="s">
        <v>0</v>
      </c>
      <c r="J86" s="8">
        <f>2100*36/3</f>
        <v>25200</v>
      </c>
      <c r="L86" s="17"/>
      <c r="M86" s="17"/>
    </row>
    <row r="87" spans="1:13" ht="17" x14ac:dyDescent="0.2">
      <c r="A87" s="9">
        <v>67</v>
      </c>
      <c r="B87" s="6">
        <v>2021</v>
      </c>
      <c r="C87" s="7" t="s">
        <v>7</v>
      </c>
      <c r="H87" s="7" t="s">
        <v>0</v>
      </c>
      <c r="J87" s="8">
        <f>2100*36/3</f>
        <v>25200</v>
      </c>
      <c r="L87" s="17"/>
      <c r="M87" s="17"/>
    </row>
    <row r="88" spans="1:13" ht="34" x14ac:dyDescent="0.2">
      <c r="A88" s="9">
        <v>68</v>
      </c>
      <c r="B88" s="6">
        <v>2018</v>
      </c>
      <c r="C88" s="7" t="s">
        <v>7</v>
      </c>
      <c r="D88" s="7" t="s">
        <v>265</v>
      </c>
      <c r="E88" s="7" t="s">
        <v>168</v>
      </c>
      <c r="F88" s="7" t="s">
        <v>169</v>
      </c>
      <c r="G88" s="7" t="s">
        <v>10</v>
      </c>
      <c r="H88" s="7" t="s">
        <v>0</v>
      </c>
      <c r="I88" s="26">
        <f>SUM(J89:J91)</f>
        <v>75600</v>
      </c>
      <c r="K88" s="9" t="s">
        <v>330</v>
      </c>
      <c r="L88" s="5" t="s">
        <v>170</v>
      </c>
      <c r="M88" s="5" t="s">
        <v>327</v>
      </c>
    </row>
    <row r="89" spans="1:13" ht="17" x14ac:dyDescent="0.2">
      <c r="A89" s="9">
        <v>68</v>
      </c>
      <c r="B89" s="6">
        <v>2019</v>
      </c>
      <c r="C89" s="7" t="s">
        <v>7</v>
      </c>
      <c r="H89" s="7" t="s">
        <v>0</v>
      </c>
      <c r="J89" s="8">
        <f>2100*36/3</f>
        <v>25200</v>
      </c>
      <c r="L89" s="17"/>
      <c r="M89" s="17"/>
    </row>
    <row r="90" spans="1:13" ht="17" x14ac:dyDescent="0.2">
      <c r="A90" s="9">
        <v>68</v>
      </c>
      <c r="B90" s="6">
        <v>2020</v>
      </c>
      <c r="C90" s="7" t="s">
        <v>7</v>
      </c>
      <c r="H90" s="7" t="s">
        <v>0</v>
      </c>
      <c r="J90" s="8">
        <f>2100*36/3</f>
        <v>25200</v>
      </c>
      <c r="L90" s="17"/>
      <c r="M90" s="17"/>
    </row>
    <row r="91" spans="1:13" ht="17" x14ac:dyDescent="0.2">
      <c r="A91" s="9">
        <v>68</v>
      </c>
      <c r="B91" s="6">
        <v>2021</v>
      </c>
      <c r="C91" s="7" t="s">
        <v>7</v>
      </c>
      <c r="H91" s="7" t="s">
        <v>0</v>
      </c>
      <c r="J91" s="8">
        <f>2100*36/3</f>
        <v>25200</v>
      </c>
      <c r="L91" s="17"/>
      <c r="M91" s="17"/>
    </row>
    <row r="92" spans="1:13" ht="51" x14ac:dyDescent="0.2">
      <c r="A92" s="9">
        <v>69</v>
      </c>
      <c r="B92" s="6">
        <v>2018</v>
      </c>
      <c r="C92" s="7" t="s">
        <v>7</v>
      </c>
      <c r="D92" s="7" t="s">
        <v>270</v>
      </c>
      <c r="E92" s="7" t="s">
        <v>176</v>
      </c>
      <c r="F92" s="7" t="s">
        <v>177</v>
      </c>
      <c r="G92" s="7" t="s">
        <v>178</v>
      </c>
      <c r="H92" s="7" t="s">
        <v>0</v>
      </c>
      <c r="I92" s="26">
        <f>J92</f>
        <v>62885.47</v>
      </c>
      <c r="J92" s="8">
        <f>18866.47+44019</f>
        <v>62885.47</v>
      </c>
      <c r="K92" s="9" t="s">
        <v>251</v>
      </c>
      <c r="L92" s="5" t="s">
        <v>179</v>
      </c>
      <c r="M92" s="5" t="s">
        <v>327</v>
      </c>
    </row>
    <row r="93" spans="1:13" ht="34" x14ac:dyDescent="0.2">
      <c r="A93" s="9">
        <v>70</v>
      </c>
      <c r="B93" s="6">
        <v>2019</v>
      </c>
      <c r="C93" s="7" t="s">
        <v>5</v>
      </c>
      <c r="D93" s="7" t="s">
        <v>204</v>
      </c>
      <c r="E93" s="7" t="s">
        <v>201</v>
      </c>
      <c r="F93" s="7" t="s">
        <v>245</v>
      </c>
      <c r="G93" s="7" t="s">
        <v>200</v>
      </c>
      <c r="H93" s="7" t="s">
        <v>107</v>
      </c>
      <c r="I93" s="26">
        <f t="shared" ref="I93:I100" si="3">J93</f>
        <v>49200</v>
      </c>
      <c r="J93" s="8">
        <f>45100+4100</f>
        <v>49200</v>
      </c>
      <c r="K93" s="9" t="s">
        <v>341</v>
      </c>
      <c r="L93" s="17"/>
      <c r="M93" s="5" t="s">
        <v>327</v>
      </c>
    </row>
    <row r="94" spans="1:13" ht="34" x14ac:dyDescent="0.2">
      <c r="A94" s="9">
        <v>71</v>
      </c>
      <c r="B94" s="6">
        <v>2019</v>
      </c>
      <c r="C94" s="7" t="s">
        <v>5</v>
      </c>
      <c r="D94" s="7" t="s">
        <v>204</v>
      </c>
      <c r="E94" s="7" t="s">
        <v>293</v>
      </c>
      <c r="F94" s="7" t="s">
        <v>244</v>
      </c>
      <c r="G94" s="7" t="s">
        <v>239</v>
      </c>
      <c r="H94" s="7" t="s">
        <v>107</v>
      </c>
      <c r="I94" s="26">
        <f t="shared" si="3"/>
        <v>314800</v>
      </c>
      <c r="J94" s="8">
        <f>91200+91200+63600+68800</f>
        <v>314800</v>
      </c>
      <c r="K94" s="9"/>
      <c r="L94" s="5" t="s">
        <v>292</v>
      </c>
      <c r="M94" s="5" t="s">
        <v>327</v>
      </c>
    </row>
    <row r="95" spans="1:13" ht="85" x14ac:dyDescent="0.2">
      <c r="A95" s="9">
        <v>72</v>
      </c>
      <c r="B95" s="6">
        <v>2019</v>
      </c>
      <c r="C95" s="7" t="s">
        <v>2</v>
      </c>
      <c r="D95" s="7" t="s">
        <v>268</v>
      </c>
      <c r="E95" s="7" t="s">
        <v>183</v>
      </c>
      <c r="F95" s="7" t="s">
        <v>184</v>
      </c>
      <c r="G95" s="7" t="s">
        <v>182</v>
      </c>
      <c r="H95" s="7" t="s">
        <v>107</v>
      </c>
      <c r="I95" s="26">
        <f t="shared" si="3"/>
        <v>4800</v>
      </c>
      <c r="J95" s="8">
        <f>400*12</f>
        <v>4800</v>
      </c>
      <c r="K95" s="9" t="s">
        <v>330</v>
      </c>
      <c r="L95" s="5" t="s">
        <v>218</v>
      </c>
      <c r="M95" s="5" t="s">
        <v>327</v>
      </c>
    </row>
    <row r="96" spans="1:13" ht="34" x14ac:dyDescent="0.2">
      <c r="A96" s="9">
        <v>73</v>
      </c>
      <c r="B96" s="6">
        <v>2019</v>
      </c>
      <c r="C96" s="7" t="s">
        <v>7</v>
      </c>
      <c r="D96" s="7" t="s">
        <v>185</v>
      </c>
      <c r="E96" s="7" t="s">
        <v>198</v>
      </c>
      <c r="F96" s="7" t="s">
        <v>186</v>
      </c>
      <c r="G96" s="7" t="s">
        <v>11</v>
      </c>
      <c r="H96" s="7" t="s">
        <v>107</v>
      </c>
      <c r="I96" s="26">
        <f t="shared" si="3"/>
        <v>5040</v>
      </c>
      <c r="J96" s="8">
        <f>420*12</f>
        <v>5040</v>
      </c>
      <c r="K96" s="9" t="s">
        <v>251</v>
      </c>
      <c r="L96" s="23" t="s">
        <v>187</v>
      </c>
      <c r="M96" s="5" t="s">
        <v>327</v>
      </c>
    </row>
    <row r="97" spans="1:13" ht="51" x14ac:dyDescent="0.2">
      <c r="A97" s="9">
        <v>74</v>
      </c>
      <c r="B97" s="6">
        <v>2019</v>
      </c>
      <c r="C97" s="7" t="s">
        <v>7</v>
      </c>
      <c r="D97" s="7" t="s">
        <v>188</v>
      </c>
      <c r="E97" s="7" t="s">
        <v>189</v>
      </c>
      <c r="F97" s="7" t="s">
        <v>190</v>
      </c>
      <c r="G97" s="7" t="s">
        <v>11</v>
      </c>
      <c r="H97" s="7" t="s">
        <v>107</v>
      </c>
      <c r="I97" s="26">
        <f t="shared" si="3"/>
        <v>5040</v>
      </c>
      <c r="J97" s="8">
        <f>420*12</f>
        <v>5040</v>
      </c>
      <c r="K97" s="9" t="s">
        <v>330</v>
      </c>
      <c r="L97" s="5" t="s">
        <v>191</v>
      </c>
      <c r="M97" s="5" t="s">
        <v>327</v>
      </c>
    </row>
    <row r="98" spans="1:13" ht="34" x14ac:dyDescent="0.2">
      <c r="A98" s="9">
        <v>75</v>
      </c>
      <c r="B98" s="6">
        <v>2020</v>
      </c>
      <c r="C98" s="7" t="s">
        <v>5</v>
      </c>
      <c r="D98" s="7" t="s">
        <v>204</v>
      </c>
      <c r="E98" s="7" t="s">
        <v>201</v>
      </c>
      <c r="F98" s="7" t="s">
        <v>245</v>
      </c>
      <c r="G98" s="7" t="s">
        <v>200</v>
      </c>
      <c r="H98" s="7" t="s">
        <v>107</v>
      </c>
      <c r="I98" s="26">
        <f t="shared" si="3"/>
        <v>8200</v>
      </c>
      <c r="J98" s="8">
        <f>4100*2</f>
        <v>8200</v>
      </c>
      <c r="K98" s="9" t="s">
        <v>341</v>
      </c>
      <c r="M98" s="5" t="s">
        <v>327</v>
      </c>
    </row>
    <row r="99" spans="1:13" ht="34" x14ac:dyDescent="0.2">
      <c r="A99" s="9">
        <v>76</v>
      </c>
      <c r="B99" s="6">
        <v>2020</v>
      </c>
      <c r="C99" s="7" t="s">
        <v>5</v>
      </c>
      <c r="D99" s="7" t="s">
        <v>101</v>
      </c>
      <c r="E99" s="7" t="s">
        <v>246</v>
      </c>
      <c r="F99" s="7" t="s">
        <v>247</v>
      </c>
      <c r="G99" s="7" t="s">
        <v>248</v>
      </c>
      <c r="H99" s="7" t="s">
        <v>107</v>
      </c>
      <c r="I99" s="26">
        <f t="shared" si="3"/>
        <v>39600</v>
      </c>
      <c r="J99" s="8">
        <f>6*1650*4</f>
        <v>39600</v>
      </c>
      <c r="K99" s="9" t="s">
        <v>254</v>
      </c>
      <c r="L99" s="5" t="s">
        <v>249</v>
      </c>
      <c r="M99" s="5" t="s">
        <v>327</v>
      </c>
    </row>
    <row r="100" spans="1:13" ht="34" x14ac:dyDescent="0.2">
      <c r="A100" s="9">
        <v>77</v>
      </c>
      <c r="B100" s="6">
        <v>2020</v>
      </c>
      <c r="C100" s="7" t="s">
        <v>5</v>
      </c>
      <c r="D100" s="7" t="s">
        <v>204</v>
      </c>
      <c r="E100" s="7" t="s">
        <v>242</v>
      </c>
      <c r="F100" s="7" t="s">
        <v>244</v>
      </c>
      <c r="G100" s="7" t="s">
        <v>239</v>
      </c>
      <c r="H100" s="7" t="s">
        <v>107</v>
      </c>
      <c r="I100" s="26">
        <f t="shared" si="3"/>
        <v>369000</v>
      </c>
      <c r="J100" s="8">
        <f>210800+158200</f>
        <v>369000</v>
      </c>
      <c r="K100" s="9"/>
      <c r="L100" s="19"/>
      <c r="M100" s="5" t="s">
        <v>327</v>
      </c>
    </row>
    <row r="101" spans="1:13" ht="34" x14ac:dyDescent="0.2">
      <c r="A101" s="9">
        <v>78</v>
      </c>
      <c r="B101" s="6">
        <v>2020</v>
      </c>
      <c r="C101" s="7" t="s">
        <v>2</v>
      </c>
      <c r="D101" s="7" t="s">
        <v>188</v>
      </c>
      <c r="E101" s="7" t="s">
        <v>192</v>
      </c>
      <c r="F101" s="7" t="s">
        <v>193</v>
      </c>
      <c r="G101" s="7" t="s">
        <v>4</v>
      </c>
      <c r="H101" s="7" t="s">
        <v>107</v>
      </c>
      <c r="I101" s="26">
        <f>SUM(J102:J104)</f>
        <v>39600</v>
      </c>
      <c r="K101" s="9" t="s">
        <v>330</v>
      </c>
      <c r="L101" s="5" t="s">
        <v>194</v>
      </c>
      <c r="M101" s="5" t="s">
        <v>327</v>
      </c>
    </row>
    <row r="102" spans="1:13" ht="17" x14ac:dyDescent="0.2">
      <c r="A102" s="9">
        <v>78</v>
      </c>
      <c r="B102" s="6">
        <v>2021</v>
      </c>
      <c r="C102" s="7" t="s">
        <v>2</v>
      </c>
      <c r="H102" s="7" t="s">
        <v>107</v>
      </c>
      <c r="J102" s="8">
        <f>12*1100</f>
        <v>13200</v>
      </c>
      <c r="K102" s="9"/>
    </row>
    <row r="103" spans="1:13" ht="17" x14ac:dyDescent="0.2">
      <c r="A103" s="9">
        <v>78</v>
      </c>
      <c r="B103" s="6">
        <v>2022</v>
      </c>
      <c r="C103" s="7" t="s">
        <v>2</v>
      </c>
      <c r="H103" s="7" t="s">
        <v>107</v>
      </c>
      <c r="J103" s="8">
        <f>12*1100</f>
        <v>13200</v>
      </c>
      <c r="K103" s="9"/>
    </row>
    <row r="104" spans="1:13" ht="17" x14ac:dyDescent="0.2">
      <c r="A104" s="9">
        <v>78</v>
      </c>
      <c r="B104" s="6">
        <v>2023</v>
      </c>
      <c r="C104" s="7" t="s">
        <v>2</v>
      </c>
      <c r="H104" s="7" t="s">
        <v>107</v>
      </c>
      <c r="J104" s="8">
        <f>12*1100</f>
        <v>13200</v>
      </c>
    </row>
    <row r="105" spans="1:13" ht="51" x14ac:dyDescent="0.2">
      <c r="A105" s="9">
        <v>79</v>
      </c>
      <c r="B105" s="6">
        <v>2020</v>
      </c>
      <c r="C105" s="7" t="s">
        <v>7</v>
      </c>
      <c r="D105" s="7" t="s">
        <v>195</v>
      </c>
      <c r="E105" s="7" t="s">
        <v>205</v>
      </c>
      <c r="F105" s="7" t="s">
        <v>196</v>
      </c>
      <c r="G105" s="7" t="s">
        <v>11</v>
      </c>
      <c r="H105" s="7" t="s">
        <v>107</v>
      </c>
      <c r="I105" s="26">
        <f>J105</f>
        <v>5040</v>
      </c>
      <c r="J105" s="8">
        <f>420*12</f>
        <v>5040</v>
      </c>
      <c r="K105" s="9" t="s">
        <v>331</v>
      </c>
      <c r="L105" s="5" t="s">
        <v>197</v>
      </c>
      <c r="M105" s="5" t="s">
        <v>327</v>
      </c>
    </row>
    <row r="106" spans="1:13" ht="68" x14ac:dyDescent="0.2">
      <c r="A106" s="9">
        <v>80</v>
      </c>
      <c r="B106" s="6">
        <v>2020</v>
      </c>
      <c r="C106" s="7" t="s">
        <v>7</v>
      </c>
      <c r="D106" s="7" t="s">
        <v>214</v>
      </c>
      <c r="E106" s="7" t="s">
        <v>220</v>
      </c>
      <c r="F106" s="7" t="s">
        <v>207</v>
      </c>
      <c r="G106" s="7" t="s">
        <v>10</v>
      </c>
      <c r="H106" s="7" t="s">
        <v>0</v>
      </c>
      <c r="I106" s="26">
        <f>SUM(J107:J109)</f>
        <v>75600</v>
      </c>
      <c r="K106" s="9" t="s">
        <v>254</v>
      </c>
      <c r="L106" s="5" t="s">
        <v>206</v>
      </c>
      <c r="M106" s="5" t="s">
        <v>327</v>
      </c>
    </row>
    <row r="107" spans="1:13" ht="17" x14ac:dyDescent="0.2">
      <c r="A107" s="9">
        <v>80</v>
      </c>
      <c r="B107" s="6">
        <v>2021</v>
      </c>
      <c r="C107" s="7" t="s">
        <v>7</v>
      </c>
      <c r="H107" s="7" t="s">
        <v>0</v>
      </c>
      <c r="J107" s="8">
        <f>2100*36/3</f>
        <v>25200</v>
      </c>
      <c r="L107" s="17"/>
      <c r="M107" s="17"/>
    </row>
    <row r="108" spans="1:13" ht="17" x14ac:dyDescent="0.2">
      <c r="A108" s="9">
        <v>80</v>
      </c>
      <c r="B108" s="6">
        <v>2022</v>
      </c>
      <c r="C108" s="7" t="s">
        <v>7</v>
      </c>
      <c r="H108" s="7" t="s">
        <v>0</v>
      </c>
      <c r="J108" s="8">
        <f>2100*36/3</f>
        <v>25200</v>
      </c>
      <c r="L108" s="19"/>
      <c r="M108" s="19"/>
    </row>
    <row r="109" spans="1:13" ht="17" x14ac:dyDescent="0.2">
      <c r="A109" s="9">
        <v>80</v>
      </c>
      <c r="B109" s="6">
        <v>2023</v>
      </c>
      <c r="C109" s="7" t="s">
        <v>7</v>
      </c>
      <c r="H109" s="7" t="s">
        <v>0</v>
      </c>
      <c r="J109" s="8">
        <f>2100*36/3</f>
        <v>25200</v>
      </c>
      <c r="L109" s="19"/>
      <c r="M109" s="19"/>
    </row>
    <row r="110" spans="1:13" ht="51" x14ac:dyDescent="0.2">
      <c r="A110" s="9">
        <v>81</v>
      </c>
      <c r="B110" s="6">
        <v>2020</v>
      </c>
      <c r="C110" s="7" t="s">
        <v>285</v>
      </c>
      <c r="D110" s="7" t="s">
        <v>286</v>
      </c>
      <c r="E110" s="7" t="s">
        <v>287</v>
      </c>
      <c r="F110" s="7" t="s">
        <v>309</v>
      </c>
      <c r="G110" s="7" t="s">
        <v>288</v>
      </c>
      <c r="H110" s="7" t="s">
        <v>107</v>
      </c>
      <c r="I110" s="26">
        <f>SUM(J111:J113)</f>
        <v>32400</v>
      </c>
      <c r="K110" s="9" t="s">
        <v>338</v>
      </c>
      <c r="L110" s="10" t="s">
        <v>289</v>
      </c>
      <c r="M110" s="5" t="s">
        <v>327</v>
      </c>
    </row>
    <row r="111" spans="1:13" ht="17" x14ac:dyDescent="0.2">
      <c r="A111" s="9">
        <v>81</v>
      </c>
      <c r="B111" s="6">
        <v>2020</v>
      </c>
      <c r="C111" s="7" t="s">
        <v>285</v>
      </c>
      <c r="H111" s="7" t="s">
        <v>107</v>
      </c>
      <c r="J111" s="8">
        <f>900*12</f>
        <v>10800</v>
      </c>
      <c r="K111" s="9"/>
    </row>
    <row r="112" spans="1:13" ht="17" x14ac:dyDescent="0.2">
      <c r="A112" s="9">
        <v>81</v>
      </c>
      <c r="B112" s="6">
        <v>2021</v>
      </c>
      <c r="C112" s="7" t="s">
        <v>285</v>
      </c>
      <c r="H112" s="7" t="s">
        <v>107</v>
      </c>
      <c r="J112" s="8">
        <f>900*12</f>
        <v>10800</v>
      </c>
      <c r="K112" s="9"/>
    </row>
    <row r="113" spans="1:13" ht="17" x14ac:dyDescent="0.2">
      <c r="A113" s="9">
        <v>81</v>
      </c>
      <c r="B113" s="6">
        <v>2022</v>
      </c>
      <c r="C113" s="7" t="s">
        <v>285</v>
      </c>
      <c r="H113" s="7" t="s">
        <v>107</v>
      </c>
      <c r="J113" s="8">
        <f>900*12</f>
        <v>10800</v>
      </c>
      <c r="K113" s="9"/>
    </row>
    <row r="114" spans="1:13" ht="34" x14ac:dyDescent="0.2">
      <c r="A114" s="9">
        <v>82</v>
      </c>
      <c r="B114" s="6">
        <v>2021</v>
      </c>
      <c r="C114" s="7" t="s">
        <v>5</v>
      </c>
      <c r="D114" s="7" t="s">
        <v>204</v>
      </c>
      <c r="E114" s="7" t="s">
        <v>295</v>
      </c>
      <c r="F114" s="7" t="s">
        <v>244</v>
      </c>
      <c r="G114" s="7" t="s">
        <v>239</v>
      </c>
      <c r="H114" s="7" t="s">
        <v>107</v>
      </c>
      <c r="I114" s="26">
        <f>J114</f>
        <v>444400</v>
      </c>
      <c r="J114" s="8">
        <f>252000+192400</f>
        <v>444400</v>
      </c>
      <c r="K114" s="9"/>
      <c r="L114" s="19"/>
      <c r="M114" s="5" t="s">
        <v>327</v>
      </c>
    </row>
    <row r="115" spans="1:13" ht="34" x14ac:dyDescent="0.2">
      <c r="A115" s="9">
        <v>83</v>
      </c>
      <c r="B115" s="6">
        <v>2021</v>
      </c>
      <c r="C115" s="7" t="s">
        <v>2</v>
      </c>
      <c r="D115" s="7" t="s">
        <v>303</v>
      </c>
      <c r="E115" s="22"/>
      <c r="F115" s="7" t="s">
        <v>307</v>
      </c>
      <c r="G115" s="7" t="s">
        <v>300</v>
      </c>
      <c r="H115" s="7" t="s">
        <v>107</v>
      </c>
      <c r="I115" s="26">
        <f>J115</f>
        <v>4800</v>
      </c>
      <c r="J115" s="8">
        <f>400*12</f>
        <v>4800</v>
      </c>
      <c r="K115" s="5" t="s">
        <v>299</v>
      </c>
      <c r="L115" s="21" t="s">
        <v>301</v>
      </c>
      <c r="M115" s="5" t="s">
        <v>327</v>
      </c>
    </row>
    <row r="116" spans="1:13" ht="68" x14ac:dyDescent="0.2">
      <c r="A116" s="9">
        <v>84</v>
      </c>
      <c r="B116" s="6">
        <v>2021</v>
      </c>
      <c r="C116" s="7" t="s">
        <v>2</v>
      </c>
      <c r="D116" s="7" t="s">
        <v>265</v>
      </c>
      <c r="E116" s="7" t="s">
        <v>238</v>
      </c>
      <c r="F116" s="7" t="s">
        <v>230</v>
      </c>
      <c r="G116" s="7" t="s">
        <v>4</v>
      </c>
      <c r="H116" s="7" t="s">
        <v>107</v>
      </c>
      <c r="I116" s="26">
        <f>SUM(J117:J119)</f>
        <v>39600</v>
      </c>
      <c r="K116" s="9" t="s">
        <v>331</v>
      </c>
      <c r="L116" s="5" t="s">
        <v>231</v>
      </c>
      <c r="M116" s="5" t="s">
        <v>327</v>
      </c>
    </row>
    <row r="117" spans="1:13" ht="17" x14ac:dyDescent="0.2">
      <c r="A117" s="9">
        <v>84</v>
      </c>
      <c r="B117" s="6">
        <v>2022</v>
      </c>
      <c r="C117" s="7" t="s">
        <v>2</v>
      </c>
      <c r="H117" s="7" t="s">
        <v>107</v>
      </c>
      <c r="J117" s="8">
        <f>12*1100</f>
        <v>13200</v>
      </c>
    </row>
    <row r="118" spans="1:13" ht="17" x14ac:dyDescent="0.2">
      <c r="A118" s="9">
        <v>84</v>
      </c>
      <c r="B118" s="6">
        <v>2023</v>
      </c>
      <c r="C118" s="7" t="s">
        <v>2</v>
      </c>
      <c r="H118" s="7" t="s">
        <v>107</v>
      </c>
      <c r="J118" s="8">
        <f>12*1100</f>
        <v>13200</v>
      </c>
      <c r="K118" s="9"/>
    </row>
    <row r="119" spans="1:13" ht="17" x14ac:dyDescent="0.2">
      <c r="A119" s="9">
        <v>84</v>
      </c>
      <c r="B119" s="6">
        <v>2024</v>
      </c>
      <c r="C119" s="7" t="s">
        <v>2</v>
      </c>
      <c r="H119" s="7" t="s">
        <v>107</v>
      </c>
      <c r="J119" s="8">
        <f>12*1100</f>
        <v>13200</v>
      </c>
    </row>
    <row r="120" spans="1:13" ht="34" x14ac:dyDescent="0.2">
      <c r="A120" s="9">
        <v>85</v>
      </c>
      <c r="B120" s="6">
        <v>2021</v>
      </c>
      <c r="C120" s="7" t="s">
        <v>298</v>
      </c>
      <c r="D120" s="7" t="s">
        <v>306</v>
      </c>
      <c r="E120" s="22"/>
      <c r="F120" s="7" t="s">
        <v>308</v>
      </c>
      <c r="G120" s="7" t="s">
        <v>304</v>
      </c>
      <c r="H120" s="7" t="s">
        <v>107</v>
      </c>
      <c r="I120" s="26">
        <f>J120</f>
        <v>4800</v>
      </c>
      <c r="J120" s="8">
        <f>400*12</f>
        <v>4800</v>
      </c>
      <c r="K120" s="5" t="s">
        <v>299</v>
      </c>
      <c r="L120" s="21" t="s">
        <v>305</v>
      </c>
      <c r="M120" s="5" t="s">
        <v>327</v>
      </c>
    </row>
    <row r="121" spans="1:13" ht="51" x14ac:dyDescent="0.2">
      <c r="A121" s="9">
        <v>86</v>
      </c>
      <c r="B121" s="6">
        <v>2021</v>
      </c>
      <c r="C121" s="7" t="s">
        <v>7</v>
      </c>
      <c r="D121" s="7" t="s">
        <v>210</v>
      </c>
      <c r="E121" s="7" t="s">
        <v>219</v>
      </c>
      <c r="F121" s="7" t="s">
        <v>213</v>
      </c>
      <c r="G121" s="7" t="s">
        <v>11</v>
      </c>
      <c r="H121" s="7" t="s">
        <v>107</v>
      </c>
      <c r="I121" s="26">
        <f>J121</f>
        <v>5040</v>
      </c>
      <c r="J121" s="8">
        <f>420*12</f>
        <v>5040</v>
      </c>
      <c r="K121" s="9" t="s">
        <v>330</v>
      </c>
      <c r="L121" s="5" t="s">
        <v>211</v>
      </c>
      <c r="M121" s="5" t="s">
        <v>327</v>
      </c>
    </row>
    <row r="122" spans="1:13" ht="34" x14ac:dyDescent="0.2">
      <c r="A122" s="9">
        <v>87</v>
      </c>
      <c r="B122" s="6">
        <v>2021</v>
      </c>
      <c r="C122" s="7" t="s">
        <v>7</v>
      </c>
      <c r="D122" s="7" t="s">
        <v>210</v>
      </c>
      <c r="E122" s="7" t="s">
        <v>226</v>
      </c>
      <c r="F122" s="7" t="s">
        <v>212</v>
      </c>
      <c r="G122" s="7" t="s">
        <v>11</v>
      </c>
      <c r="H122" s="7" t="s">
        <v>107</v>
      </c>
      <c r="I122" s="26">
        <f>J122</f>
        <v>5040</v>
      </c>
      <c r="J122" s="8">
        <f>420*12</f>
        <v>5040</v>
      </c>
      <c r="K122" s="9" t="s">
        <v>331</v>
      </c>
      <c r="L122" s="5" t="s">
        <v>211</v>
      </c>
      <c r="M122" s="5" t="s">
        <v>327</v>
      </c>
    </row>
    <row r="123" spans="1:13" ht="51" x14ac:dyDescent="0.2">
      <c r="A123" s="9">
        <v>88</v>
      </c>
      <c r="B123" s="6">
        <v>2021</v>
      </c>
      <c r="C123" s="7" t="s">
        <v>7</v>
      </c>
      <c r="D123" s="7" t="s">
        <v>272</v>
      </c>
      <c r="E123" s="7" t="s">
        <v>243</v>
      </c>
      <c r="F123" s="7" t="s">
        <v>228</v>
      </c>
      <c r="G123" s="7" t="s">
        <v>8</v>
      </c>
      <c r="H123" s="7" t="s">
        <v>0</v>
      </c>
      <c r="I123" s="26">
        <f>J123</f>
        <v>62945</v>
      </c>
      <c r="J123" s="8">
        <v>62945</v>
      </c>
      <c r="K123" s="9" t="s">
        <v>341</v>
      </c>
      <c r="L123" s="5" t="s">
        <v>229</v>
      </c>
      <c r="M123" s="5" t="s">
        <v>327</v>
      </c>
    </row>
    <row r="124" spans="1:13" ht="68" x14ac:dyDescent="0.2">
      <c r="A124" s="9">
        <v>89</v>
      </c>
      <c r="B124" s="6">
        <v>2021</v>
      </c>
      <c r="C124" s="7" t="s">
        <v>7</v>
      </c>
      <c r="D124" s="7" t="s">
        <v>271</v>
      </c>
      <c r="E124" s="7" t="s">
        <v>227</v>
      </c>
      <c r="F124" s="7" t="s">
        <v>223</v>
      </c>
      <c r="G124" s="7" t="s">
        <v>120</v>
      </c>
      <c r="H124" s="7" t="s">
        <v>0</v>
      </c>
      <c r="I124" s="26">
        <f>J124</f>
        <v>94922.1</v>
      </c>
      <c r="J124" s="8">
        <v>94922.1</v>
      </c>
      <c r="K124" s="9" t="s">
        <v>331</v>
      </c>
      <c r="L124" s="5" t="s">
        <v>222</v>
      </c>
      <c r="M124" s="5" t="s">
        <v>327</v>
      </c>
    </row>
    <row r="125" spans="1:13" ht="51" x14ac:dyDescent="0.2">
      <c r="A125" s="9">
        <v>90</v>
      </c>
      <c r="B125" s="6">
        <v>2021</v>
      </c>
      <c r="C125" s="7" t="s">
        <v>7</v>
      </c>
      <c r="D125" s="7" t="s">
        <v>232</v>
      </c>
      <c r="E125" s="7" t="s">
        <v>240</v>
      </c>
      <c r="F125" s="7" t="s">
        <v>233</v>
      </c>
      <c r="G125" s="7" t="s">
        <v>234</v>
      </c>
      <c r="H125" s="7" t="s">
        <v>0</v>
      </c>
      <c r="I125" s="26">
        <f>SUM(J126:J128)</f>
        <v>108000</v>
      </c>
      <c r="K125" s="9" t="s">
        <v>330</v>
      </c>
      <c r="L125" s="5" t="s">
        <v>236</v>
      </c>
      <c r="M125" s="5" t="s">
        <v>327</v>
      </c>
    </row>
    <row r="126" spans="1:13" ht="17" x14ac:dyDescent="0.2">
      <c r="A126" s="9">
        <v>90</v>
      </c>
      <c r="B126" s="6">
        <v>2022</v>
      </c>
      <c r="C126" s="7" t="s">
        <v>7</v>
      </c>
      <c r="H126" s="7" t="s">
        <v>0</v>
      </c>
      <c r="J126" s="8">
        <f>3000*36/3</f>
        <v>36000</v>
      </c>
    </row>
    <row r="127" spans="1:13" ht="17" x14ac:dyDescent="0.2">
      <c r="A127" s="9">
        <v>90</v>
      </c>
      <c r="B127" s="6">
        <v>2023</v>
      </c>
      <c r="C127" s="7" t="s">
        <v>7</v>
      </c>
      <c r="H127" s="7" t="s">
        <v>0</v>
      </c>
      <c r="J127" s="8">
        <f>3000*36/3</f>
        <v>36000</v>
      </c>
    </row>
    <row r="128" spans="1:13" ht="17" x14ac:dyDescent="0.2">
      <c r="A128" s="9">
        <v>90</v>
      </c>
      <c r="B128" s="6">
        <v>2024</v>
      </c>
      <c r="C128" s="7" t="s">
        <v>7</v>
      </c>
      <c r="H128" s="7" t="s">
        <v>0</v>
      </c>
      <c r="J128" s="8">
        <f>3000*36/3</f>
        <v>36000</v>
      </c>
    </row>
    <row r="129" spans="1:13" ht="51" x14ac:dyDescent="0.2">
      <c r="A129" s="9">
        <v>91</v>
      </c>
      <c r="B129" s="6">
        <v>2021</v>
      </c>
      <c r="C129" s="7" t="s">
        <v>7</v>
      </c>
      <c r="D129" s="7" t="s">
        <v>232</v>
      </c>
      <c r="E129" s="7" t="s">
        <v>278</v>
      </c>
      <c r="F129" s="7" t="s">
        <v>237</v>
      </c>
      <c r="G129" s="7" t="s">
        <v>10</v>
      </c>
      <c r="H129" s="7" t="s">
        <v>0</v>
      </c>
      <c r="I129" s="26">
        <f>SUM(J130:J132)</f>
        <v>86400</v>
      </c>
      <c r="K129" s="9" t="s">
        <v>338</v>
      </c>
      <c r="L129" s="5" t="s">
        <v>235</v>
      </c>
      <c r="M129" s="5" t="s">
        <v>327</v>
      </c>
    </row>
    <row r="130" spans="1:13" ht="17" x14ac:dyDescent="0.2">
      <c r="A130" s="9">
        <v>91</v>
      </c>
      <c r="B130" s="6">
        <v>2022</v>
      </c>
      <c r="C130" s="7" t="s">
        <v>7</v>
      </c>
      <c r="H130" s="7" t="s">
        <v>0</v>
      </c>
      <c r="J130" s="8">
        <f>2400*36/3</f>
        <v>28800</v>
      </c>
    </row>
    <row r="131" spans="1:13" ht="17" x14ac:dyDescent="0.2">
      <c r="A131" s="9">
        <v>91</v>
      </c>
      <c r="B131" s="6">
        <v>2023</v>
      </c>
      <c r="C131" s="7" t="s">
        <v>7</v>
      </c>
      <c r="H131" s="7" t="s">
        <v>0</v>
      </c>
      <c r="J131" s="8">
        <f>2400*36/3</f>
        <v>28800</v>
      </c>
    </row>
    <row r="132" spans="1:13" ht="17" x14ac:dyDescent="0.2">
      <c r="A132" s="9">
        <v>91</v>
      </c>
      <c r="B132" s="6">
        <v>2024</v>
      </c>
      <c r="C132" s="7" t="s">
        <v>7</v>
      </c>
      <c r="H132" s="7" t="s">
        <v>0</v>
      </c>
      <c r="J132" s="8">
        <f>2400*36/3</f>
        <v>28800</v>
      </c>
    </row>
    <row r="133" spans="1:13" ht="204" x14ac:dyDescent="0.2">
      <c r="A133" s="9">
        <v>92</v>
      </c>
      <c r="B133" s="6">
        <v>2022</v>
      </c>
      <c r="C133" s="7" t="s">
        <v>5</v>
      </c>
      <c r="D133" s="7" t="s">
        <v>257</v>
      </c>
      <c r="E133" s="7" t="s">
        <v>261</v>
      </c>
      <c r="F133" s="7" t="s">
        <v>257</v>
      </c>
      <c r="G133" s="7" t="s">
        <v>260</v>
      </c>
      <c r="H133" s="7" t="s">
        <v>0</v>
      </c>
      <c r="I133" s="26">
        <f>SUM(J134:J135)</f>
        <v>50000</v>
      </c>
      <c r="L133" s="5" t="s">
        <v>258</v>
      </c>
      <c r="M133" s="5" t="s">
        <v>327</v>
      </c>
    </row>
    <row r="134" spans="1:13" ht="17" x14ac:dyDescent="0.2">
      <c r="A134" s="9">
        <v>92</v>
      </c>
      <c r="B134" s="6">
        <v>2022</v>
      </c>
      <c r="C134" s="7" t="s">
        <v>5</v>
      </c>
      <c r="H134" s="7" t="s">
        <v>0</v>
      </c>
      <c r="J134" s="8">
        <v>25000</v>
      </c>
    </row>
    <row r="135" spans="1:13" ht="17" x14ac:dyDescent="0.2">
      <c r="A135" s="9">
        <v>92</v>
      </c>
      <c r="B135" s="6">
        <v>2023</v>
      </c>
      <c r="C135" s="7" t="s">
        <v>5</v>
      </c>
      <c r="H135" s="7" t="s">
        <v>0</v>
      </c>
      <c r="J135" s="8">
        <v>25000</v>
      </c>
    </row>
    <row r="136" spans="1:13" ht="204" x14ac:dyDescent="0.2">
      <c r="A136" s="9">
        <v>93</v>
      </c>
      <c r="B136" s="6">
        <v>2022</v>
      </c>
      <c r="C136" s="7" t="s">
        <v>5</v>
      </c>
      <c r="D136" s="7" t="s">
        <v>257</v>
      </c>
      <c r="E136" s="7" t="s">
        <v>259</v>
      </c>
      <c r="F136" s="7" t="s">
        <v>257</v>
      </c>
      <c r="G136" s="7" t="s">
        <v>257</v>
      </c>
      <c r="H136" s="7" t="s">
        <v>107</v>
      </c>
      <c r="I136" s="26">
        <f>SUM(J137:J138)</f>
        <v>158400</v>
      </c>
      <c r="L136" s="5" t="s">
        <v>258</v>
      </c>
      <c r="M136" s="5" t="s">
        <v>327</v>
      </c>
    </row>
    <row r="137" spans="1:13" ht="17" x14ac:dyDescent="0.2">
      <c r="A137" s="9">
        <v>93</v>
      </c>
      <c r="B137" s="6">
        <v>2023</v>
      </c>
      <c r="C137" s="7" t="s">
        <v>5</v>
      </c>
      <c r="H137" s="7" t="s">
        <v>107</v>
      </c>
      <c r="J137" s="8">
        <f>3*12*2200</f>
        <v>79200</v>
      </c>
    </row>
    <row r="138" spans="1:13" ht="17" x14ac:dyDescent="0.2">
      <c r="A138" s="9">
        <v>93</v>
      </c>
      <c r="B138" s="6">
        <v>2024</v>
      </c>
      <c r="C138" s="7" t="s">
        <v>5</v>
      </c>
      <c r="H138" s="7" t="s">
        <v>107</v>
      </c>
      <c r="J138" s="8">
        <f>3*12*2200</f>
        <v>79200</v>
      </c>
    </row>
    <row r="139" spans="1:13" ht="34" x14ac:dyDescent="0.2">
      <c r="A139" s="9">
        <v>94</v>
      </c>
      <c r="B139" s="6">
        <v>2022</v>
      </c>
      <c r="C139" s="7" t="s">
        <v>5</v>
      </c>
      <c r="D139" s="7" t="s">
        <v>204</v>
      </c>
      <c r="E139" s="7" t="s">
        <v>241</v>
      </c>
      <c r="F139" s="7" t="s">
        <v>244</v>
      </c>
      <c r="G139" s="7" t="s">
        <v>239</v>
      </c>
      <c r="H139" s="7" t="s">
        <v>107</v>
      </c>
      <c r="I139" s="26">
        <f>252000+192400</f>
        <v>444400</v>
      </c>
      <c r="J139" s="8">
        <f>I139</f>
        <v>444400</v>
      </c>
      <c r="K139" s="9"/>
      <c r="L139" s="21" t="s">
        <v>294</v>
      </c>
      <c r="M139" s="5" t="s">
        <v>327</v>
      </c>
    </row>
    <row r="140" spans="1:13" ht="51" x14ac:dyDescent="0.2">
      <c r="A140" s="9">
        <v>95</v>
      </c>
      <c r="B140" s="6">
        <v>2022</v>
      </c>
      <c r="C140" s="7" t="s">
        <v>2</v>
      </c>
      <c r="D140" s="7" t="s">
        <v>302</v>
      </c>
      <c r="E140" s="7" t="s">
        <v>279</v>
      </c>
      <c r="F140" s="7" t="s">
        <v>281</v>
      </c>
      <c r="G140" s="7" t="s">
        <v>4</v>
      </c>
      <c r="H140" s="20" t="s">
        <v>107</v>
      </c>
      <c r="I140" s="27">
        <f>SUM(J141:J143)</f>
        <v>39600</v>
      </c>
      <c r="J140" s="14"/>
      <c r="K140" s="9" t="s">
        <v>330</v>
      </c>
      <c r="L140" s="21" t="s">
        <v>280</v>
      </c>
      <c r="M140" s="5" t="s">
        <v>327</v>
      </c>
    </row>
    <row r="141" spans="1:13" ht="17" x14ac:dyDescent="0.2">
      <c r="A141" s="9">
        <v>95</v>
      </c>
      <c r="B141" s="6">
        <v>2023</v>
      </c>
      <c r="C141" s="7" t="s">
        <v>2</v>
      </c>
      <c r="H141" s="20" t="s">
        <v>107</v>
      </c>
      <c r="I141" s="14"/>
      <c r="J141" s="14">
        <f>12*1100</f>
        <v>13200</v>
      </c>
    </row>
    <row r="142" spans="1:13" ht="17" x14ac:dyDescent="0.2">
      <c r="A142" s="9">
        <v>95</v>
      </c>
      <c r="B142" s="6">
        <v>2024</v>
      </c>
      <c r="C142" s="7" t="s">
        <v>2</v>
      </c>
      <c r="H142" s="20" t="s">
        <v>107</v>
      </c>
      <c r="I142" s="14"/>
      <c r="J142" s="14">
        <f>12*1100</f>
        <v>13200</v>
      </c>
    </row>
    <row r="143" spans="1:13" ht="17" x14ac:dyDescent="0.2">
      <c r="A143" s="9">
        <v>95</v>
      </c>
      <c r="B143" s="6">
        <v>2025</v>
      </c>
      <c r="C143" s="7" t="s">
        <v>2</v>
      </c>
      <c r="H143" s="20" t="s">
        <v>107</v>
      </c>
      <c r="I143" s="14"/>
      <c r="J143" s="14">
        <f>12*1100</f>
        <v>13200</v>
      </c>
    </row>
    <row r="144" spans="1:13" ht="51" x14ac:dyDescent="0.2">
      <c r="A144" s="9">
        <v>96</v>
      </c>
      <c r="B144" s="6">
        <v>2022</v>
      </c>
      <c r="C144" s="7" t="s">
        <v>7</v>
      </c>
      <c r="D144" s="7" t="s">
        <v>264</v>
      </c>
      <c r="E144" s="7" t="s">
        <v>276</v>
      </c>
      <c r="F144" s="7" t="s">
        <v>277</v>
      </c>
      <c r="G144" s="7" t="s">
        <v>11</v>
      </c>
      <c r="H144" s="7" t="s">
        <v>107</v>
      </c>
      <c r="I144" s="26">
        <f>420*12</f>
        <v>5040</v>
      </c>
      <c r="J144" s="8">
        <f>I144</f>
        <v>5040</v>
      </c>
      <c r="K144" s="9" t="s">
        <v>330</v>
      </c>
      <c r="L144" s="5" t="s">
        <v>256</v>
      </c>
      <c r="M144" s="5" t="s">
        <v>327</v>
      </c>
    </row>
    <row r="145" spans="1:13" ht="68" x14ac:dyDescent="0.2">
      <c r="A145" s="9">
        <v>97</v>
      </c>
      <c r="B145" s="6">
        <v>2022</v>
      </c>
      <c r="C145" s="7" t="s">
        <v>7</v>
      </c>
      <c r="D145" s="7" t="s">
        <v>264</v>
      </c>
      <c r="E145" s="7" t="s">
        <v>282</v>
      </c>
      <c r="F145" s="7" t="s">
        <v>207</v>
      </c>
      <c r="G145" s="7" t="s">
        <v>11</v>
      </c>
      <c r="H145" s="7" t="s">
        <v>107</v>
      </c>
      <c r="I145" s="26">
        <f>420*12</f>
        <v>5040</v>
      </c>
      <c r="J145" s="8">
        <f>I145</f>
        <v>5040</v>
      </c>
      <c r="K145" s="9" t="s">
        <v>254</v>
      </c>
      <c r="L145" s="5" t="s">
        <v>256</v>
      </c>
      <c r="M145" s="5" t="s">
        <v>327</v>
      </c>
    </row>
    <row r="146" spans="1:13" ht="51" x14ac:dyDescent="0.2">
      <c r="A146" s="9">
        <v>98</v>
      </c>
      <c r="B146" s="6">
        <v>2022</v>
      </c>
      <c r="C146" s="7" t="s">
        <v>7</v>
      </c>
      <c r="D146" s="7" t="s">
        <v>262</v>
      </c>
      <c r="E146" s="7" t="s">
        <v>283</v>
      </c>
      <c r="F146" s="7" t="s">
        <v>274</v>
      </c>
      <c r="G146" s="7" t="s">
        <v>284</v>
      </c>
      <c r="I146" s="26">
        <f>SUM(J147:J149)</f>
        <v>185600</v>
      </c>
      <c r="L146" s="5" t="s">
        <v>275</v>
      </c>
      <c r="M146" s="5" t="s">
        <v>327</v>
      </c>
    </row>
    <row r="147" spans="1:13" ht="17" x14ac:dyDescent="0.2">
      <c r="A147" s="9">
        <v>98</v>
      </c>
      <c r="B147" s="6">
        <v>2023</v>
      </c>
      <c r="C147" s="7" t="s">
        <v>7</v>
      </c>
      <c r="H147" s="7" t="s">
        <v>0</v>
      </c>
      <c r="J147" s="8">
        <v>50000</v>
      </c>
    </row>
    <row r="148" spans="1:13" ht="17" x14ac:dyDescent="0.2">
      <c r="A148" s="9">
        <v>98</v>
      </c>
      <c r="B148" s="6">
        <v>2023</v>
      </c>
      <c r="C148" s="7" t="s">
        <v>7</v>
      </c>
      <c r="H148" s="7" t="s">
        <v>107</v>
      </c>
      <c r="J148" s="8">
        <f>5125*12+525*12</f>
        <v>67800</v>
      </c>
    </row>
    <row r="149" spans="1:13" ht="17" x14ac:dyDescent="0.2">
      <c r="A149" s="9">
        <v>98</v>
      </c>
      <c r="B149" s="6">
        <v>2024</v>
      </c>
      <c r="C149" s="7" t="s">
        <v>7</v>
      </c>
      <c r="H149" s="7" t="s">
        <v>107</v>
      </c>
      <c r="J149" s="8">
        <f>5125*12+525*12</f>
        <v>67800</v>
      </c>
    </row>
    <row r="150" spans="1:13" ht="34" x14ac:dyDescent="0.2">
      <c r="A150" s="9">
        <v>99</v>
      </c>
      <c r="B150" s="6">
        <v>2023</v>
      </c>
      <c r="C150" s="7" t="s">
        <v>5</v>
      </c>
      <c r="D150" s="7" t="s">
        <v>204</v>
      </c>
      <c r="E150" s="7" t="s">
        <v>290</v>
      </c>
      <c r="F150" s="7" t="s">
        <v>244</v>
      </c>
      <c r="G150" s="7" t="s">
        <v>239</v>
      </c>
      <c r="H150" s="7" t="s">
        <v>107</v>
      </c>
      <c r="I150" s="26">
        <f>(8*3100+16*800+7*2100+11*800)*12</f>
        <v>733200</v>
      </c>
      <c r="J150" s="8">
        <f>I150</f>
        <v>733200</v>
      </c>
      <c r="K150" s="9"/>
      <c r="L150" s="21" t="s">
        <v>291</v>
      </c>
      <c r="M150" s="5" t="s">
        <v>327</v>
      </c>
    </row>
    <row r="151" spans="1:13" ht="68" x14ac:dyDescent="0.2">
      <c r="A151" s="9">
        <v>100</v>
      </c>
      <c r="B151" s="6">
        <v>2023</v>
      </c>
      <c r="C151" s="7" t="s">
        <v>7</v>
      </c>
      <c r="D151" s="7" t="s">
        <v>312</v>
      </c>
      <c r="E151" s="7" t="s">
        <v>310</v>
      </c>
      <c r="F151" s="7" t="s">
        <v>207</v>
      </c>
      <c r="G151" s="7" t="s">
        <v>311</v>
      </c>
      <c r="H151" s="7" t="s">
        <v>107</v>
      </c>
      <c r="I151" s="26">
        <f>420*12</f>
        <v>5040</v>
      </c>
      <c r="J151" s="8">
        <f>I151</f>
        <v>5040</v>
      </c>
      <c r="K151" s="9" t="s">
        <v>254</v>
      </c>
      <c r="L151" s="10"/>
      <c r="M151" s="5" t="s">
        <v>327</v>
      </c>
    </row>
    <row r="152" spans="1:13" ht="34" x14ac:dyDescent="0.2">
      <c r="A152" s="9">
        <v>101</v>
      </c>
      <c r="B152" s="6">
        <v>2023</v>
      </c>
      <c r="C152" s="7" t="s">
        <v>7</v>
      </c>
      <c r="D152" s="7" t="s">
        <v>265</v>
      </c>
      <c r="E152" s="7" t="s">
        <v>323</v>
      </c>
      <c r="F152" s="7" t="s">
        <v>314</v>
      </c>
      <c r="G152" s="7" t="s">
        <v>11</v>
      </c>
      <c r="H152" s="7" t="s">
        <v>107</v>
      </c>
      <c r="I152" s="26">
        <f>420*12</f>
        <v>5040</v>
      </c>
      <c r="J152" s="8">
        <f>I152</f>
        <v>5040</v>
      </c>
      <c r="K152" s="9" t="s">
        <v>330</v>
      </c>
      <c r="L152" s="21" t="s">
        <v>316</v>
      </c>
      <c r="M152" s="5" t="s">
        <v>327</v>
      </c>
    </row>
    <row r="153" spans="1:13" ht="34" x14ac:dyDescent="0.2">
      <c r="A153" s="9">
        <v>102</v>
      </c>
      <c r="B153" s="6">
        <v>2023</v>
      </c>
      <c r="C153" s="7" t="s">
        <v>7</v>
      </c>
      <c r="D153" s="7" t="s">
        <v>265</v>
      </c>
      <c r="E153" s="7" t="s">
        <v>324</v>
      </c>
      <c r="F153" s="7" t="s">
        <v>315</v>
      </c>
      <c r="G153" s="7" t="s">
        <v>11</v>
      </c>
      <c r="H153" s="7" t="s">
        <v>107</v>
      </c>
      <c r="I153" s="26">
        <f>420*12</f>
        <v>5040</v>
      </c>
      <c r="J153" s="8">
        <f>I153</f>
        <v>5040</v>
      </c>
      <c r="K153" s="9" t="s">
        <v>331</v>
      </c>
      <c r="L153" s="21" t="s">
        <v>316</v>
      </c>
      <c r="M153" s="5" t="s">
        <v>327</v>
      </c>
    </row>
    <row r="154" spans="1:13" ht="51" x14ac:dyDescent="0.2">
      <c r="A154" s="9">
        <v>103</v>
      </c>
      <c r="B154" s="6">
        <v>2023</v>
      </c>
      <c r="C154" s="7" t="s">
        <v>2</v>
      </c>
      <c r="D154" s="7" t="s">
        <v>266</v>
      </c>
      <c r="E154" s="7" t="s">
        <v>317</v>
      </c>
      <c r="F154" s="7" t="s">
        <v>318</v>
      </c>
      <c r="G154" s="7" t="s">
        <v>3</v>
      </c>
      <c r="H154" s="7" t="s">
        <v>0</v>
      </c>
      <c r="I154" s="26">
        <f>SUM(J155:J156)</f>
        <v>87090</v>
      </c>
      <c r="K154" s="9" t="s">
        <v>331</v>
      </c>
      <c r="L154" s="5" t="s">
        <v>320</v>
      </c>
      <c r="M154" s="5" t="s">
        <v>327</v>
      </c>
    </row>
    <row r="155" spans="1:13" ht="17" x14ac:dyDescent="0.2">
      <c r="A155" s="9">
        <v>103</v>
      </c>
      <c r="B155" s="6">
        <v>2023</v>
      </c>
      <c r="C155" s="7" t="s">
        <v>2</v>
      </c>
      <c r="H155" s="7" t="s">
        <v>0</v>
      </c>
      <c r="J155" s="8">
        <v>72090</v>
      </c>
      <c r="K155" s="9"/>
    </row>
    <row r="156" spans="1:13" ht="34" x14ac:dyDescent="0.2">
      <c r="A156" s="9">
        <v>103</v>
      </c>
      <c r="B156" s="6">
        <v>2023</v>
      </c>
      <c r="C156" s="7" t="s">
        <v>2</v>
      </c>
      <c r="H156" s="7" t="s">
        <v>319</v>
      </c>
      <c r="J156" s="8">
        <v>15000</v>
      </c>
      <c r="K156" s="9"/>
    </row>
    <row r="157" spans="1:13" ht="34" x14ac:dyDescent="0.2">
      <c r="A157" s="9">
        <v>104</v>
      </c>
      <c r="B157" s="6">
        <v>2023</v>
      </c>
      <c r="C157" s="7" t="s">
        <v>2</v>
      </c>
      <c r="D157" s="7" t="s">
        <v>266</v>
      </c>
      <c r="E157" s="7" t="s">
        <v>321</v>
      </c>
      <c r="F157" s="7" t="s">
        <v>322</v>
      </c>
      <c r="G157" s="7" t="s">
        <v>3</v>
      </c>
      <c r="H157" s="7" t="s">
        <v>0</v>
      </c>
      <c r="I157" s="26">
        <f>SUM(J158:J159)</f>
        <v>48000</v>
      </c>
      <c r="K157" s="9" t="s">
        <v>330</v>
      </c>
      <c r="L157" s="5" t="s">
        <v>320</v>
      </c>
      <c r="M157" s="5" t="s">
        <v>327</v>
      </c>
    </row>
    <row r="158" spans="1:13" ht="17" x14ac:dyDescent="0.2">
      <c r="A158" s="9">
        <v>104</v>
      </c>
      <c r="B158" s="6">
        <v>2023</v>
      </c>
      <c r="C158" s="7" t="s">
        <v>2</v>
      </c>
      <c r="H158" s="7" t="s">
        <v>0</v>
      </c>
      <c r="J158" s="8">
        <v>27000</v>
      </c>
    </row>
    <row r="159" spans="1:13" ht="34" x14ac:dyDescent="0.2">
      <c r="A159" s="9">
        <v>104</v>
      </c>
      <c r="B159" s="6">
        <v>2023</v>
      </c>
      <c r="C159" s="7" t="s">
        <v>2</v>
      </c>
      <c r="H159" s="7" t="s">
        <v>319</v>
      </c>
      <c r="J159" s="8">
        <v>21000</v>
      </c>
    </row>
    <row r="160" spans="1:13" ht="34" x14ac:dyDescent="0.2">
      <c r="A160" s="9">
        <v>105</v>
      </c>
      <c r="B160" s="6">
        <v>2024</v>
      </c>
      <c r="C160" s="7" t="s">
        <v>5</v>
      </c>
      <c r="D160" s="7" t="s">
        <v>204</v>
      </c>
      <c r="E160" s="22" t="s">
        <v>325</v>
      </c>
      <c r="F160" s="7" t="s">
        <v>244</v>
      </c>
      <c r="G160" s="7" t="s">
        <v>239</v>
      </c>
      <c r="H160" s="7" t="s">
        <v>107</v>
      </c>
      <c r="I160" s="26">
        <f>(8*3100+16*800+7*2100+11*800)*12</f>
        <v>733200</v>
      </c>
      <c r="J160" s="8">
        <f>I160</f>
        <v>733200</v>
      </c>
      <c r="K160" s="9"/>
      <c r="L160" s="28"/>
      <c r="M160" s="5" t="s">
        <v>327</v>
      </c>
    </row>
    <row r="161" spans="1:13" ht="34" x14ac:dyDescent="0.2">
      <c r="A161" s="9">
        <v>106</v>
      </c>
      <c r="B161" s="6">
        <v>2024</v>
      </c>
      <c r="C161" s="7" t="s">
        <v>358</v>
      </c>
      <c r="D161" s="7" t="s">
        <v>204</v>
      </c>
      <c r="E161" s="7" t="s">
        <v>362</v>
      </c>
      <c r="F161" s="7" t="s">
        <v>359</v>
      </c>
      <c r="G161" s="7" t="s">
        <v>360</v>
      </c>
      <c r="H161" s="7" t="s">
        <v>0</v>
      </c>
      <c r="I161" s="26">
        <f>30000*6</f>
        <v>180000</v>
      </c>
      <c r="J161" s="8">
        <f>I161</f>
        <v>180000</v>
      </c>
      <c r="K161" s="5" t="s">
        <v>338</v>
      </c>
      <c r="L161" s="5" t="s">
        <v>361</v>
      </c>
      <c r="M161" s="5" t="s">
        <v>357</v>
      </c>
    </row>
    <row r="162" spans="1:13" ht="51" x14ac:dyDescent="0.2">
      <c r="A162" s="9">
        <v>107</v>
      </c>
      <c r="B162" s="6">
        <v>2023</v>
      </c>
      <c r="C162" s="7" t="s">
        <v>7</v>
      </c>
      <c r="D162" s="7" t="s">
        <v>328</v>
      </c>
      <c r="E162" s="7" t="s">
        <v>344</v>
      </c>
      <c r="F162" s="7" t="s">
        <v>329</v>
      </c>
      <c r="G162" s="7" t="s">
        <v>234</v>
      </c>
      <c r="H162" s="7" t="s">
        <v>0</v>
      </c>
      <c r="I162" s="26">
        <f>SUM(J163:J165)</f>
        <v>108000</v>
      </c>
      <c r="K162" s="9" t="s">
        <v>331</v>
      </c>
      <c r="L162" s="5" t="s">
        <v>343</v>
      </c>
      <c r="M162" s="5" t="s">
        <v>327</v>
      </c>
    </row>
    <row r="163" spans="1:13" ht="17" x14ac:dyDescent="0.2">
      <c r="A163" s="9">
        <v>107</v>
      </c>
      <c r="B163" s="6">
        <v>2024</v>
      </c>
      <c r="C163" s="7" t="s">
        <v>7</v>
      </c>
      <c r="H163" s="7" t="s">
        <v>0</v>
      </c>
      <c r="J163" s="8">
        <f>3000*36/3</f>
        <v>36000</v>
      </c>
    </row>
    <row r="164" spans="1:13" ht="17" x14ac:dyDescent="0.2">
      <c r="A164" s="9">
        <v>107</v>
      </c>
      <c r="B164" s="6">
        <v>2025</v>
      </c>
      <c r="C164" s="7" t="s">
        <v>7</v>
      </c>
      <c r="H164" s="7" t="s">
        <v>0</v>
      </c>
      <c r="J164" s="8">
        <f>3000*36/3</f>
        <v>36000</v>
      </c>
    </row>
    <row r="165" spans="1:13" ht="17" x14ac:dyDescent="0.2">
      <c r="A165" s="9">
        <v>107</v>
      </c>
      <c r="B165" s="6">
        <v>2026</v>
      </c>
      <c r="C165" s="7" t="s">
        <v>7</v>
      </c>
      <c r="H165" s="7" t="s">
        <v>0</v>
      </c>
      <c r="J165" s="8">
        <f>3000*36/3</f>
        <v>36000</v>
      </c>
    </row>
    <row r="166" spans="1:13" ht="51" x14ac:dyDescent="0.2">
      <c r="A166" s="9">
        <v>108</v>
      </c>
      <c r="B166" s="6">
        <v>2024</v>
      </c>
      <c r="C166" s="7" t="s">
        <v>7</v>
      </c>
      <c r="D166" s="7" t="s">
        <v>345</v>
      </c>
      <c r="E166" s="7" t="s">
        <v>354</v>
      </c>
      <c r="F166" s="7" t="s">
        <v>347</v>
      </c>
      <c r="G166" s="7" t="s">
        <v>346</v>
      </c>
      <c r="H166" s="7" t="s">
        <v>107</v>
      </c>
      <c r="I166" s="26">
        <f>SUM(J167:J167)</f>
        <v>49200</v>
      </c>
      <c r="K166" s="9" t="s">
        <v>254</v>
      </c>
      <c r="L166" s="5" t="s">
        <v>348</v>
      </c>
      <c r="M166" s="5" t="s">
        <v>327</v>
      </c>
    </row>
    <row r="167" spans="1:13" ht="17" x14ac:dyDescent="0.2">
      <c r="A167" s="9">
        <v>108</v>
      </c>
      <c r="B167" s="6">
        <v>2025</v>
      </c>
      <c r="C167" s="7" t="s">
        <v>7</v>
      </c>
      <c r="J167" s="8">
        <f>4100*36/3</f>
        <v>49200</v>
      </c>
    </row>
    <row r="168" spans="1:13" ht="34" x14ac:dyDescent="0.2">
      <c r="A168" s="9">
        <v>109</v>
      </c>
      <c r="B168" s="6">
        <v>2025</v>
      </c>
      <c r="C168" s="7" t="s">
        <v>7</v>
      </c>
      <c r="D168" s="7" t="s">
        <v>349</v>
      </c>
      <c r="E168" s="7" t="s">
        <v>356</v>
      </c>
      <c r="F168" s="7" t="s">
        <v>350</v>
      </c>
      <c r="G168" s="7" t="s">
        <v>11</v>
      </c>
      <c r="H168" s="7" t="s">
        <v>107</v>
      </c>
      <c r="I168" s="26">
        <f>420*12</f>
        <v>5040</v>
      </c>
      <c r="J168" s="8">
        <f>I168</f>
        <v>5040</v>
      </c>
      <c r="K168" s="9" t="s">
        <v>351</v>
      </c>
      <c r="L168" s="21" t="s">
        <v>353</v>
      </c>
      <c r="M168" s="5" t="s">
        <v>327</v>
      </c>
    </row>
    <row r="169" spans="1:13" ht="34" x14ac:dyDescent="0.2">
      <c r="A169" s="9">
        <v>110</v>
      </c>
      <c r="B169" s="6">
        <v>2025</v>
      </c>
      <c r="C169" s="7" t="s">
        <v>7</v>
      </c>
      <c r="D169" s="7" t="s">
        <v>349</v>
      </c>
      <c r="E169" s="7" t="s">
        <v>355</v>
      </c>
      <c r="F169" s="7" t="s">
        <v>352</v>
      </c>
      <c r="G169" s="7" t="s">
        <v>11</v>
      </c>
      <c r="H169" s="7" t="s">
        <v>107</v>
      </c>
      <c r="I169" s="26">
        <f>420*12</f>
        <v>5040</v>
      </c>
      <c r="J169" s="8">
        <f>I169</f>
        <v>5040</v>
      </c>
      <c r="K169" s="9" t="s">
        <v>340</v>
      </c>
      <c r="L169" s="21" t="s">
        <v>353</v>
      </c>
      <c r="M169" s="5" t="s">
        <v>327</v>
      </c>
    </row>
    <row r="170" spans="1:13" ht="34" x14ac:dyDescent="0.2">
      <c r="A170" s="9">
        <v>111</v>
      </c>
      <c r="B170" s="6">
        <v>2024</v>
      </c>
      <c r="C170" s="7" t="s">
        <v>2</v>
      </c>
      <c r="D170" s="7" t="s">
        <v>363</v>
      </c>
      <c r="E170" s="22" t="s">
        <v>364</v>
      </c>
      <c r="F170" s="7" t="s">
        <v>365</v>
      </c>
      <c r="G170" s="7" t="s">
        <v>4</v>
      </c>
      <c r="H170" s="20" t="s">
        <v>107</v>
      </c>
      <c r="I170" s="27">
        <f>SUM(J171:J173)</f>
        <v>75600</v>
      </c>
      <c r="J170" s="14"/>
      <c r="K170" s="9" t="s">
        <v>331</v>
      </c>
      <c r="L170" s="21" t="s">
        <v>366</v>
      </c>
      <c r="M170" s="5" t="s">
        <v>327</v>
      </c>
    </row>
    <row r="171" spans="1:13" ht="17" x14ac:dyDescent="0.2">
      <c r="A171" s="9">
        <v>111</v>
      </c>
      <c r="B171" s="6">
        <v>2025</v>
      </c>
      <c r="C171" s="7" t="s">
        <v>2</v>
      </c>
      <c r="H171" s="20" t="s">
        <v>107</v>
      </c>
      <c r="I171" s="14"/>
      <c r="J171" s="14">
        <f>12*(1100+1000)</f>
        <v>25200</v>
      </c>
    </row>
    <row r="172" spans="1:13" ht="17" x14ac:dyDescent="0.2">
      <c r="A172" s="9">
        <v>111</v>
      </c>
      <c r="B172" s="6">
        <v>2026</v>
      </c>
      <c r="C172" s="7" t="s">
        <v>2</v>
      </c>
      <c r="H172" s="20" t="s">
        <v>107</v>
      </c>
      <c r="I172" s="14"/>
      <c r="J172" s="14">
        <f>12*(1100+1000)</f>
        <v>25200</v>
      </c>
    </row>
    <row r="173" spans="1:13" ht="17" x14ac:dyDescent="0.2">
      <c r="A173" s="9">
        <v>111</v>
      </c>
      <c r="B173" s="6">
        <v>2027</v>
      </c>
      <c r="C173" s="7" t="s">
        <v>2</v>
      </c>
      <c r="H173" s="20" t="s">
        <v>107</v>
      </c>
      <c r="I173" s="14"/>
      <c r="J173" s="14">
        <f>12*(1100+1000)</f>
        <v>25200</v>
      </c>
    </row>
    <row r="174" spans="1:13" ht="51" x14ac:dyDescent="0.2">
      <c r="A174" s="9">
        <v>112</v>
      </c>
      <c r="B174" s="6">
        <v>2025</v>
      </c>
      <c r="C174" s="7" t="s">
        <v>7</v>
      </c>
      <c r="D174" s="7" t="s">
        <v>367</v>
      </c>
      <c r="E174" s="22" t="s">
        <v>364</v>
      </c>
      <c r="F174" s="7" t="s">
        <v>368</v>
      </c>
      <c r="G174" s="7" t="s">
        <v>369</v>
      </c>
      <c r="H174" s="7" t="s">
        <v>0</v>
      </c>
      <c r="I174" s="27">
        <f>SUM(J175)</f>
        <v>0</v>
      </c>
      <c r="K174" s="9" t="s">
        <v>331</v>
      </c>
      <c r="L174" s="5" t="s">
        <v>370</v>
      </c>
      <c r="M174" s="5" t="s">
        <v>327</v>
      </c>
    </row>
    <row r="175" spans="1:13" ht="17" x14ac:dyDescent="0.2">
      <c r="H175" s="7" t="s">
        <v>0</v>
      </c>
      <c r="J175" s="16">
        <v>0</v>
      </c>
    </row>
    <row r="176" spans="1:13" ht="51" x14ac:dyDescent="0.2">
      <c r="A176" s="9">
        <v>113</v>
      </c>
      <c r="B176" s="6">
        <v>2025</v>
      </c>
      <c r="C176" s="7" t="s">
        <v>7</v>
      </c>
      <c r="D176" s="7" t="s">
        <v>367</v>
      </c>
      <c r="E176" s="22" t="s">
        <v>364</v>
      </c>
      <c r="F176" s="7" t="s">
        <v>371</v>
      </c>
      <c r="G176" s="7" t="s">
        <v>369</v>
      </c>
      <c r="H176" s="7" t="s">
        <v>0</v>
      </c>
      <c r="I176" s="27">
        <f>SUM(J177)</f>
        <v>0</v>
      </c>
      <c r="K176" s="9" t="s">
        <v>372</v>
      </c>
      <c r="L176" s="5" t="s">
        <v>370</v>
      </c>
      <c r="M176" s="5" t="s">
        <v>327</v>
      </c>
    </row>
    <row r="177" spans="1:13" ht="17" x14ac:dyDescent="0.2">
      <c r="H177" s="7" t="s">
        <v>0</v>
      </c>
      <c r="J177" s="16">
        <v>0</v>
      </c>
    </row>
    <row r="178" spans="1:13" ht="51" x14ac:dyDescent="0.2">
      <c r="A178" s="9">
        <v>114</v>
      </c>
      <c r="B178" s="6">
        <v>2025</v>
      </c>
      <c r="C178" s="7" t="s">
        <v>7</v>
      </c>
      <c r="D178" s="7" t="s">
        <v>367</v>
      </c>
      <c r="E178" s="22" t="s">
        <v>364</v>
      </c>
      <c r="F178" s="7" t="s">
        <v>373</v>
      </c>
      <c r="G178" s="7" t="s">
        <v>369</v>
      </c>
      <c r="H178" s="7" t="s">
        <v>0</v>
      </c>
      <c r="I178" s="27">
        <f>SUM(J179)</f>
        <v>0</v>
      </c>
      <c r="K178" s="9" t="s">
        <v>340</v>
      </c>
      <c r="L178" s="5" t="s">
        <v>370</v>
      </c>
      <c r="M178" s="5" t="s">
        <v>327</v>
      </c>
    </row>
    <row r="179" spans="1:13" ht="17" x14ac:dyDescent="0.2">
      <c r="H179" s="7" t="s">
        <v>0</v>
      </c>
      <c r="J179" s="16">
        <v>0</v>
      </c>
    </row>
    <row r="180" spans="1:13" ht="51" x14ac:dyDescent="0.2">
      <c r="A180" s="9">
        <v>115</v>
      </c>
      <c r="B180" s="6">
        <v>2025</v>
      </c>
      <c r="C180" s="7" t="s">
        <v>7</v>
      </c>
      <c r="D180" s="7" t="s">
        <v>367</v>
      </c>
      <c r="E180" s="22" t="s">
        <v>364</v>
      </c>
      <c r="F180" s="7" t="s">
        <v>374</v>
      </c>
      <c r="G180" s="7" t="s">
        <v>369</v>
      </c>
      <c r="H180" s="7" t="s">
        <v>0</v>
      </c>
      <c r="I180" s="27">
        <f>SUM(J181)</f>
        <v>0</v>
      </c>
      <c r="K180" s="9" t="s">
        <v>341</v>
      </c>
      <c r="L180" s="5" t="s">
        <v>370</v>
      </c>
      <c r="M180" s="5" t="s">
        <v>327</v>
      </c>
    </row>
    <row r="181" spans="1:13" ht="17" x14ac:dyDescent="0.2">
      <c r="H181" s="7" t="s">
        <v>0</v>
      </c>
      <c r="J181" s="16">
        <v>0</v>
      </c>
    </row>
  </sheetData>
  <autoFilter ref="A1:M165" xr:uid="{00000000-0001-0000-0300-000000000000}"/>
  <sortState xmlns:xlrd2="http://schemas.microsoft.com/office/spreadsheetml/2017/richdata2" ref="B2:L151">
    <sortCondition ref="B2:B151"/>
    <sortCondition ref="C2:C151"/>
    <sortCondition ref="I2:I151"/>
  </sortState>
  <hyperlinks>
    <hyperlink ref="L99" r:id="rId1" xr:uid="{0BDF45E4-69FF-4B44-90A6-A3D6FD389C69}"/>
    <hyperlink ref="L110" r:id="rId2" xr:uid="{2417EFB1-30AE-3F43-810C-4080C6CE760E}"/>
    <hyperlink ref="L150" r:id="rId3" xr:uid="{92FD8AF5-2C5D-AA4E-924F-DD3F5A942F85}"/>
    <hyperlink ref="L120" r:id="rId4" xr:uid="{E4A37AEB-1060-BA4B-8F47-41B5A099E881}"/>
    <hyperlink ref="L96" r:id="rId5" xr:uid="{18D92534-4C69-F84B-8AA5-D84D8DB892B4}"/>
    <hyperlink ref="L152" r:id="rId6" display="https://www.faperj.br/rp/downloads/Resultado_Edital_N%C2%BA_04_2023___Bolsa_de_Inicia%C3%A7%C3%A3o_Cient%C3%ADfica_(IC).pdf" xr:uid="{897DEE17-D3A3-E645-87FF-307A7D546A72}"/>
    <hyperlink ref="L153" r:id="rId7" display="https://www.faperj.br/rp/downloads/Resultado_Edital_N%C2%BA_04_2023___Bolsa_de_Inicia%C3%A7%C3%A3o_Cient%C3%ADfica_(IC).pdf" xr:uid="{5280BE34-6F0D-214C-A150-084F6733542F}"/>
  </hyperlinks>
  <pageMargins left="0.25" right="0.25" top="0.28000000000000003" bottom="0.3" header="0.3" footer="0.3"/>
  <pageSetup paperSize="9" scale="72" fitToHeight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financiadores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Erica de Carvalho Mendes</dc:creator>
  <cp:keywords/>
  <dc:description/>
  <cp:lastModifiedBy>Arthur De Sá Ferreira</cp:lastModifiedBy>
  <cp:revision/>
  <dcterms:created xsi:type="dcterms:W3CDTF">2014-08-30T14:24:20Z</dcterms:created>
  <dcterms:modified xsi:type="dcterms:W3CDTF">2025-08-28T22:48:38Z</dcterms:modified>
  <cp:category/>
  <cp:contentStatus/>
</cp:coreProperties>
</file>